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drawings/drawing9.xml" ContentType="application/vnd.openxmlformats-officedocument.drawing+xml"/>
  <Override PartName="/xl/charts/chart39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2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4.xml" ContentType="application/vnd.openxmlformats-officedocument.drawingml.chart+xml"/>
  <Override PartName="/xl/drawings/drawing10.xml" ContentType="application/vnd.openxmlformats-officedocument.drawing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50.xml" ContentType="application/vnd.openxmlformats-officedocument.drawingml.chart+xml"/>
  <Override PartName="/xl/drawings/drawing11.xml" ContentType="application/vnd.openxmlformats-officedocument.drawing+xml"/>
  <Override PartName="/xl/charts/chart5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4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5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6.xml" ContentType="application/vnd.openxmlformats-officedocument.drawingml.chart+xml"/>
  <Override PartName="/xl/drawings/drawing12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13.xml" ContentType="application/vnd.openxmlformats-officedocument.drawing+xml"/>
  <Override PartName="/xl/charts/chart5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6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6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0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1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2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8.xml" ContentType="application/vnd.openxmlformats-officedocument.drawing+xml"/>
  <Override PartName="/xl/charts/chart73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2"/>
  <workbookPr/>
  <mc:AlternateContent xmlns:mc="http://schemas.openxmlformats.org/markup-compatibility/2006">
    <mc:Choice Requires="x15">
      <x15ac:absPath xmlns:x15ac="http://schemas.microsoft.com/office/spreadsheetml/2010/11/ac" url="C:\Users\rmacek\Documents\DATA\Projekty 2022\01_CEESEU\_Hradecký venkov\ToHo\"/>
    </mc:Choice>
  </mc:AlternateContent>
  <xr:revisionPtr revIDLastSave="2" documentId="11_41730DF76F7C7AB03B3AB72F2B1F34954931F447" xr6:coauthVersionLast="47" xr6:coauthVersionMax="47" xr10:uidLastSave="{959C2479-4E5E-4170-B491-1614D3B8201E}"/>
  <workbookProtection workbookAlgorithmName="SHA-512" workbookHashValue="9ClUvZeEf8BBVr28E4VQkZfSyNxfP8dq1+WCogWBbuYEn6l7hxYcEbI+DYDSbbMWYG3yIJH8EAAdWVT8lvR83Q==" workbookSaltValue="0cNylH7WuIvkpUEWik1Z2w==" workbookSpinCount="100000" lockStructure="1"/>
  <bookViews>
    <workbookView xWindow="0" yWindow="0" windowWidth="28800" windowHeight="11400" tabRatio="939" activeTab="1" xr2:uid="{00000000-000D-0000-FFFF-FFFF00000000}"/>
  </bookViews>
  <sheets>
    <sheet name="Informační list" sheetId="60" r:id="rId1"/>
    <sheet name="Elektřina" sheetId="61" r:id="rId2"/>
    <sheet name="Elektřina - Sadzby" sheetId="66" r:id="rId3"/>
    <sheet name="Zemní plyn" sheetId="62" r:id="rId4"/>
    <sheet name="Tuhá paliva" sheetId="63" r:id="rId5"/>
    <sheet name="Biopaliva" sheetId="65" r:id="rId6"/>
    <sheet name="Kap. paliva a PB" sheetId="64" r:id="rId7"/>
    <sheet name="EL SECAP" sheetId="2" state="hidden" r:id="rId8"/>
    <sheet name="ZP SECAP" sheetId="3" state="hidden" r:id="rId9"/>
    <sheet name="TP SECAP" sheetId="54" state="hidden" r:id="rId10"/>
    <sheet name="BP SECAP" sheetId="55" state="hidden" r:id="rId11"/>
    <sheet name="KP a PP SECAP" sheetId="56" state="hidden" r:id="rId12"/>
    <sheet name="výroba EE" sheetId="4" state="hidden" r:id="rId13"/>
    <sheet name="EE Data" sheetId="5" state="hidden" r:id="rId14"/>
    <sheet name="údaje - sadzby" sheetId="59" state="hidden" r:id="rId15"/>
    <sheet name="Porovnanie obcí" sheetId="6" state="hidden" r:id="rId16"/>
    <sheet name="ZP Data" sheetId="7" state="hidden" r:id="rId17"/>
    <sheet name="ZP2010" sheetId="8" state="hidden" r:id="rId18"/>
    <sheet name="ZP2015" sheetId="9" state="hidden" r:id="rId19"/>
    <sheet name="ZP2018" sheetId="10" state="hidden" r:id="rId20"/>
    <sheet name="ZP2019" sheetId="11" state="hidden" r:id="rId21"/>
    <sheet name="ZP2020" sheetId="12" state="hidden" r:id="rId22"/>
    <sheet name="Ine Paliva" sheetId="53" state="hidden" r:id="rId23"/>
    <sheet name="Ine Paliva-dom" sheetId="58" state="hidden" r:id="rId24"/>
    <sheet name="denostupně" sheetId="13" state="hidden" r:id="rId25"/>
    <sheet name="Benátky" sheetId="15" state="hidden" r:id="rId26"/>
    <sheet name="Dohalice" sheetId="16" state="hidden" r:id="rId27"/>
    <sheet name="Dolní Přím" sheetId="17" state="hidden" r:id="rId28"/>
    <sheet name="Dubenec" sheetId="18" state="hidden" r:id="rId29"/>
    <sheet name="Habřina" sheetId="19" state="hidden" r:id="rId30"/>
    <sheet name="Heřmanice" sheetId="20" state="hidden" r:id="rId31"/>
    <sheet name="Hněvčeves" sheetId="21" state="hidden" r:id="rId32"/>
    <sheet name="Hořiněves" sheetId="22" state="hidden" r:id="rId33"/>
    <sheet name="Hrádek" sheetId="23" state="hidden" r:id="rId34"/>
    <sheet name="Hvozdnice" sheetId="24" state="hidden" r:id="rId35"/>
    <sheet name="Kratonohy" sheetId="25" state="hidden" r:id="rId36"/>
    <sheet name="Kunčice" sheetId="26" state="hidden" r:id="rId37"/>
    <sheet name="Lanžov" sheetId="27" state="hidden" r:id="rId38"/>
    <sheet name="Lhota pod Libčany" sheetId="28" state="hidden" r:id="rId39"/>
    <sheet name="Libčany" sheetId="29" state="hidden" r:id="rId40"/>
    <sheet name="Libotov" sheetId="30" state="hidden" r:id="rId41"/>
    <sheet name="Lochenice" sheetId="31" state="hidden" r:id="rId42"/>
    <sheet name="Mokrovousy" sheetId="32" state="hidden" r:id="rId43"/>
    <sheet name="Mžany" sheetId="33" state="hidden" r:id="rId44"/>
    <sheet name="Neděliště" sheetId="34" state="hidden" r:id="rId45"/>
    <sheet name="Nechanice" sheetId="35" state="hidden" r:id="rId46"/>
    <sheet name="Obědovice" sheetId="36" state="hidden" r:id="rId47"/>
    <sheet name="Osice" sheetId="37" state="hidden" r:id="rId48"/>
    <sheet name="Praskačka" sheetId="38" state="hidden" r:id="rId49"/>
    <sheet name="Pšánky" sheetId="39" state="hidden" r:id="rId50"/>
    <sheet name="Puchlovice" sheetId="40" state="hidden" r:id="rId51"/>
    <sheet name="Račice nad Trotinou" sheetId="41" state="hidden" r:id="rId52"/>
    <sheet name="Radostov" sheetId="42" state="hidden" r:id="rId53"/>
    <sheet name="Roudnice" sheetId="43" state="hidden" r:id="rId54"/>
    <sheet name="Skalice" sheetId="44" state="hidden" r:id="rId55"/>
    <sheet name="Sovětice" sheetId="14" state="hidden" r:id="rId56"/>
    <sheet name="Stěžery" sheetId="45" state="hidden" r:id="rId57"/>
    <sheet name="Stračov" sheetId="46" state="hidden" r:id="rId58"/>
    <sheet name="Těchlovice" sheetId="47" state="hidden" r:id="rId59"/>
    <sheet name="Třesovice" sheetId="48" state="hidden" r:id="rId60"/>
    <sheet name="Urbanice" sheetId="49" state="hidden" r:id="rId61"/>
    <sheet name="Velichovky" sheetId="50" state="hidden" r:id="rId62"/>
    <sheet name="Vilantice" sheetId="51" state="hidden" r:id="rId63"/>
    <sheet name="Venkov" sheetId="52" state="hidden" r:id="rId64"/>
  </sheets>
  <externalReferences>
    <externalReference r:id="rId65"/>
    <externalReference r:id="rId66"/>
    <externalReference r:id="rId67"/>
  </externalReferences>
  <definedNames>
    <definedName name="_b2" localSheetId="10" hidden="1">{#N/A,#N/A,FALSE,"Počty kotelen celkem";#N/A,#N/A,FALSE,"Počty kotelen RII, RIII";#N/A,#N/A,FALSE,"Výkony";#N/A,#N/A,FALSE,"Paliva";#N/A,#N/A,FALSE,"Emise";#N/A,#N/A,FALSE,"Emise RII, RIII"}</definedName>
    <definedName name="_b2" localSheetId="22" hidden="1">{#N/A,#N/A,FALSE,"Počty kotelen celkem";#N/A,#N/A,FALSE,"Počty kotelen RII, RIII";#N/A,#N/A,FALSE,"Výkony";#N/A,#N/A,FALSE,"Paliva";#N/A,#N/A,FALSE,"Emise";#N/A,#N/A,FALSE,"Emise RII, RIII"}</definedName>
    <definedName name="_b2" localSheetId="11" hidden="1">{#N/A,#N/A,FALSE,"Počty kotelen celkem";#N/A,#N/A,FALSE,"Počty kotelen RII, RIII";#N/A,#N/A,FALSE,"Výkony";#N/A,#N/A,FALSE,"Paliva";#N/A,#N/A,FALSE,"Emise";#N/A,#N/A,FALSE,"Emise RII, RIII"}</definedName>
    <definedName name="_b2" localSheetId="9" hidden="1">{#N/A,#N/A,FALSE,"Počty kotelen celkem";#N/A,#N/A,FALSE,"Počty kotelen RII, RIII";#N/A,#N/A,FALSE,"Výkony";#N/A,#N/A,FALSE,"Paliva";#N/A,#N/A,FALSE,"Emise";#N/A,#N/A,FALSE,"Emise RII, RIII"}</definedName>
    <definedName name="_b2" hidden="1">{#N/A,#N/A,FALSE,"Počty kotelen celkem";#N/A,#N/A,FALSE,"Počty kotelen RII, RIII";#N/A,#N/A,FALSE,"Výkony";#N/A,#N/A,FALSE,"Paliva";#N/A,#N/A,FALSE,"Emise";#N/A,#N/A,FALSE,"Emise RII, RIII"}</definedName>
    <definedName name="_xlnm._FilterDatabase" localSheetId="22" hidden="1">'Ine Paliva'!$D$1:$D$300</definedName>
    <definedName name="_xlnm._FilterDatabase" localSheetId="20" hidden="1">'ZP2019'!$E$2:$E$261</definedName>
    <definedName name="_xlnm._FilterDatabase" localSheetId="21" hidden="1">'ZP2020'!$E$2:$E$261</definedName>
    <definedName name="_pok1" localSheetId="10" hidden="1">{#VALUE!,#N/A,FALSE,0;#N/A,#N/A,FALSE,0;#N/A,#N/A,FALSE,0;#N/A,#N/A,FALSE,0;#N/A,#N/A,FALSE,0;#N/A,#N/A,FALSE,0}</definedName>
    <definedName name="_pok1" localSheetId="22" hidden="1">{#VALUE!,#N/A,FALSE,0;#N/A,#N/A,FALSE,0;#N/A,#N/A,FALSE,0;#N/A,#N/A,FALSE,0;#N/A,#N/A,FALSE,0;#N/A,#N/A,FALSE,0}</definedName>
    <definedName name="_pok1" localSheetId="11" hidden="1">{#VALUE!,#N/A,FALSE,0;#N/A,#N/A,FALSE,0;#N/A,#N/A,FALSE,0;#N/A,#N/A,FALSE,0;#N/A,#N/A,FALSE,0;#N/A,#N/A,FALSE,0}</definedName>
    <definedName name="_pok1" localSheetId="9" hidden="1">{#VALUE!,#N/A,FALSE,0;#N/A,#N/A,FALSE,0;#N/A,#N/A,FALSE,0;#N/A,#N/A,FALSE,0;#N/A,#N/A,FALSE,0;#N/A,#N/A,FALSE,0}</definedName>
    <definedName name="_pok1" hidden="1">{#VALUE!,#N/A,FALSE,0;#N/A,#N/A,FALSE,0;#N/A,#N/A,FALSE,0;#N/A,#N/A,FALSE,0;#N/A,#N/A,FALSE,0;#N/A,#N/A,FALSE,0}</definedName>
    <definedName name="a" localSheetId="10" hidden="1">{#N/A,#N/A,FALSE,"Emise REZZO";#N/A,#N/A,FALSE,"Graf RI ";#N/A,#N/A,FALSE,"Analýza";#N/A,#N/A,FALSE,"Grafy k analýze";#N/A,#N/A,FALSE,"Byty";#N/A,#N/A,FALSE,"Plošné zdroje";#N/A,#N/A,FALSE,"Emise celkem"}</definedName>
    <definedName name="a" localSheetId="22" hidden="1">{#N/A,#N/A,FALSE,"Emise REZZO";#N/A,#N/A,FALSE,"Graf RI ";#N/A,#N/A,FALSE,"Analýza";#N/A,#N/A,FALSE,"Grafy k analýze";#N/A,#N/A,FALSE,"Byty";#N/A,#N/A,FALSE,"Plošné zdroje";#N/A,#N/A,FALSE,"Emise celkem"}</definedName>
    <definedName name="a" localSheetId="11" hidden="1">{#N/A,#N/A,FALSE,"Emise REZZO";#N/A,#N/A,FALSE,"Graf RI ";#N/A,#N/A,FALSE,"Analýza";#N/A,#N/A,FALSE,"Grafy k analýze";#N/A,#N/A,FALSE,"Byty";#N/A,#N/A,FALSE,"Plošné zdroje";#N/A,#N/A,FALSE,"Emise celkem"}</definedName>
    <definedName name="a" localSheetId="9" hidden="1">{#N/A,#N/A,FALSE,"Emise REZZO";#N/A,#N/A,FALSE,"Graf RI ";#N/A,#N/A,FALSE,"Analýza";#N/A,#N/A,FALSE,"Grafy k analýze";#N/A,#N/A,FALSE,"Byty";#N/A,#N/A,FALSE,"Plošné zdroje";#N/A,#N/A,FALSE,"Emise celkem"}</definedName>
    <definedName name="a" hidden="1">{#N/A,#N/A,FALSE,"Emise REZZO";#N/A,#N/A,FALSE,"Graf RI ";#N/A,#N/A,FALSE,"Analýza";#N/A,#N/A,FALSE,"Grafy k analýze";#N/A,#N/A,FALSE,"Byty";#N/A,#N/A,FALSE,"Plošné zdroje";#N/A,#N/A,FALSE,"Emise celkem"}</definedName>
    <definedName name="b" localSheetId="10" hidden="1">{#N/A,#N/A,FALSE,"Emise REZZO";#N/A,#N/A,FALSE,"Analýza";#N/A,#N/A,FALSE,"Grafy k analýze";#N/A,#N/A,FALSE,"Byty";#N/A,#N/A,FALSE,"Emise celkem";#N/A,#N/A,FALSE,"Graf RI "}</definedName>
    <definedName name="b" localSheetId="22" hidden="1">{#N/A,#N/A,FALSE,"Emise REZZO";#N/A,#N/A,FALSE,"Analýza";#N/A,#N/A,FALSE,"Grafy k analýze";#N/A,#N/A,FALSE,"Byty";#N/A,#N/A,FALSE,"Emise celkem";#N/A,#N/A,FALSE,"Graf RI "}</definedName>
    <definedName name="b" localSheetId="11" hidden="1">{#N/A,#N/A,FALSE,"Emise REZZO";#N/A,#N/A,FALSE,"Analýza";#N/A,#N/A,FALSE,"Grafy k analýze";#N/A,#N/A,FALSE,"Byty";#N/A,#N/A,FALSE,"Emise celkem";#N/A,#N/A,FALSE,"Graf RI "}</definedName>
    <definedName name="b" localSheetId="9" hidden="1">{#N/A,#N/A,FALSE,"Emise REZZO";#N/A,#N/A,FALSE,"Analýza";#N/A,#N/A,FALSE,"Grafy k analýze";#N/A,#N/A,FALSE,"Byty";#N/A,#N/A,FALSE,"Emise celkem";#N/A,#N/A,FALSE,"Graf RI "}</definedName>
    <definedName name="b" hidden="1">{#N/A,#N/A,FALSE,"Emise REZZO";#N/A,#N/A,FALSE,"Analýza";#N/A,#N/A,FALSE,"Grafy k analýze";#N/A,#N/A,FALSE,"Byty";#N/A,#N/A,FALSE,"Emise celkem";#N/A,#N/A,FALSE,"Graf RI "}</definedName>
    <definedName name="CZT_OTOP">[1]Koef!$A$7</definedName>
    <definedName name="DR_OTOP">[1]Koef!$A$15</definedName>
    <definedName name="DS_2000">[1]D20!$B$6</definedName>
    <definedName name="DS_2005">[1]D20!$B$7</definedName>
    <definedName name="DS_2010">[1]D20!$B$8</definedName>
    <definedName name="DS_2015">[1]D20!$B$9</definedName>
    <definedName name="DS_normal">[1]D20!$B$12</definedName>
    <definedName name="EL_OTOP">[1]Koef!$A$11</definedName>
    <definedName name="KP_OTOP">[1]Koef!$A$17</definedName>
    <definedName name="P_CHPE_2000">[1]EFa_teplo_mistni_EL!$B$7</definedName>
    <definedName name="P_CHPE_2005">[1]EFa_teplo_mistni_EL!$C$7</definedName>
    <definedName name="P_CHPE_2010">[1]EFa_teplo_mistni_EL!$D$7</definedName>
    <definedName name="P_CHPE_2015">[1]EFa_teplo_mistni_EL!$E$7</definedName>
    <definedName name="P_CHPH_2000">[1]EFa_teplo_mistni_EL!$B$6</definedName>
    <definedName name="P_CHPH_2005">[1]EFa_teplo_mistni_EL!$C$6</definedName>
    <definedName name="P_CHPH_2010">[1]EFa_teplo_mistni_EL!$D$6</definedName>
    <definedName name="P_CHPH_2015">[1]EFa_teplo_mistni_EL!$E$6</definedName>
    <definedName name="q" localSheetId="10" hidden="1">{#N/A,#N/A,FALSE,"Emise REZZO";#N/A,#N/A,FALSE,"Graf RI ";#N/A,#N/A,FALSE,"Analýza";#N/A,#N/A,FALSE,"Grafy k analýze";#N/A,#N/A,FALSE,"Byty";#N/A,#N/A,FALSE,"Plošné zdroje";#N/A,#N/A,FALSE,"Emise celkem"}</definedName>
    <definedName name="q" localSheetId="22" hidden="1">{#N/A,#N/A,FALSE,"Emise REZZO";#N/A,#N/A,FALSE,"Graf RI ";#N/A,#N/A,FALSE,"Analýza";#N/A,#N/A,FALSE,"Grafy k analýze";#N/A,#N/A,FALSE,"Byty";#N/A,#N/A,FALSE,"Plošné zdroje";#N/A,#N/A,FALSE,"Emise celkem"}</definedName>
    <definedName name="q" localSheetId="11" hidden="1">{#N/A,#N/A,FALSE,"Emise REZZO";#N/A,#N/A,FALSE,"Graf RI ";#N/A,#N/A,FALSE,"Analýza";#N/A,#N/A,FALSE,"Grafy k analýze";#N/A,#N/A,FALSE,"Byty";#N/A,#N/A,FALSE,"Plošné zdroje";#N/A,#N/A,FALSE,"Emise celkem"}</definedName>
    <definedName name="q" localSheetId="9" hidden="1">{#N/A,#N/A,FALSE,"Emise REZZO";#N/A,#N/A,FALSE,"Graf RI ";#N/A,#N/A,FALSE,"Analýza";#N/A,#N/A,FALSE,"Grafy k analýze";#N/A,#N/A,FALSE,"Byty";#N/A,#N/A,FALSE,"Plošné zdroje";#N/A,#N/A,FALSE,"Emise celkem"}</definedName>
    <definedName name="q" hidden="1">{#N/A,#N/A,FALSE,"Emise REZZO";#N/A,#N/A,FALSE,"Graf RI ";#N/A,#N/A,FALSE,"Analýza";#N/A,#N/A,FALSE,"Grafy k analýze";#N/A,#N/A,FALSE,"Byty";#N/A,#N/A,FALSE,"Plošné zdroje";#N/A,#N/A,FALSE,"Emise celkem"}</definedName>
    <definedName name="TP_OTOP">[1]Koef!$A$13</definedName>
    <definedName name="wrn.Praha._.10." localSheetId="10" hidden="1">{#N/A,#N/A,FALSE,"Emise REZZO";#N/A,#N/A,FALSE,"Graf RI ";#N/A,#N/A,FALSE,"Analýza";#N/A,#N/A,FALSE,"Grafy k analýze";#N/A,#N/A,FALSE,"Byty";#N/A,#N/A,FALSE,"Plošné zdroje";#N/A,#N/A,FALSE,"Emise celkem"}</definedName>
    <definedName name="wrn.Praha._.10." localSheetId="22" hidden="1">{#N/A,#N/A,FALSE,"Emise REZZO";#N/A,#N/A,FALSE,"Graf RI ";#N/A,#N/A,FALSE,"Analýza";#N/A,#N/A,FALSE,"Grafy k analýze";#N/A,#N/A,FALSE,"Byty";#N/A,#N/A,FALSE,"Plošné zdroje";#N/A,#N/A,FALSE,"Emise celkem"}</definedName>
    <definedName name="wrn.Praha._.10." localSheetId="11" hidden="1">{#N/A,#N/A,FALSE,"Emise REZZO";#N/A,#N/A,FALSE,"Graf RI ";#N/A,#N/A,FALSE,"Analýza";#N/A,#N/A,FALSE,"Grafy k analýze";#N/A,#N/A,FALSE,"Byty";#N/A,#N/A,FALSE,"Plošné zdroje";#N/A,#N/A,FALSE,"Emise celkem"}</definedName>
    <definedName name="wrn.Praha._.10." localSheetId="9" hidden="1">{#N/A,#N/A,FALSE,"Emise REZZO";#N/A,#N/A,FALSE,"Graf RI ";#N/A,#N/A,FALSE,"Analýza";#N/A,#N/A,FALSE,"Grafy k analýze";#N/A,#N/A,FALSE,"Byty";#N/A,#N/A,FALSE,"Plošné zdroje";#N/A,#N/A,FALSE,"Emise celkem"}</definedName>
    <definedName name="wrn.Praha._.10." hidden="1">{#N/A,#N/A,FALSE,"Emise REZZO";#N/A,#N/A,FALSE,"Graf RI ";#N/A,#N/A,FALSE,"Analýza";#N/A,#N/A,FALSE,"Grafy k analýze";#N/A,#N/A,FALSE,"Byty";#N/A,#N/A,FALSE,"Plošné zdroje";#N/A,#N/A,FALSE,"Emise celkem"}</definedName>
    <definedName name="wrn.Praha._.9." localSheetId="10" hidden="1">{#N/A,#N/A,FALSE,"Emise REZZO";#N/A,#N/A,FALSE,"Analýza";#N/A,#N/A,FALSE,"Grafy k analýze";#N/A,#N/A,FALSE,"Byty";#N/A,#N/A,FALSE,"Emise celkem";#N/A,#N/A,FALSE,"Graf RI "}</definedName>
    <definedName name="wrn.Praha._.9." localSheetId="22" hidden="1">{#N/A,#N/A,FALSE,"Emise REZZO";#N/A,#N/A,FALSE,"Analýza";#N/A,#N/A,FALSE,"Grafy k analýze";#N/A,#N/A,FALSE,"Byty";#N/A,#N/A,FALSE,"Emise celkem";#N/A,#N/A,FALSE,"Graf RI "}</definedName>
    <definedName name="wrn.Praha._.9." localSheetId="11" hidden="1">{#N/A,#N/A,FALSE,"Emise REZZO";#N/A,#N/A,FALSE,"Analýza";#N/A,#N/A,FALSE,"Grafy k analýze";#N/A,#N/A,FALSE,"Byty";#N/A,#N/A,FALSE,"Emise celkem";#N/A,#N/A,FALSE,"Graf RI "}</definedName>
    <definedName name="wrn.Praha._.9." localSheetId="9" hidden="1">{#N/A,#N/A,FALSE,"Emise REZZO";#N/A,#N/A,FALSE,"Analýza";#N/A,#N/A,FALSE,"Grafy k analýze";#N/A,#N/A,FALSE,"Byty";#N/A,#N/A,FALSE,"Emise celkem";#N/A,#N/A,FALSE,"Graf RI "}</definedName>
    <definedName name="wrn.Praha._.9." hidden="1">{#N/A,#N/A,FALSE,"Emise REZZO";#N/A,#N/A,FALSE,"Analýza";#N/A,#N/A,FALSE,"Grafy k analýze";#N/A,#N/A,FALSE,"Byty";#N/A,#N/A,FALSE,"Emise celkem";#N/A,#N/A,FALSE,"Graf RI "}</definedName>
    <definedName name="wrn.REZZO._.II._.a._.III." localSheetId="10" hidden="1">{#N/A,#N/A,FALSE,"Počty kotelen celkem";#N/A,#N/A,FALSE,"Počty kotelen RII, RIII";#N/A,#N/A,FALSE,"Výkony";#N/A,#N/A,FALSE,"Paliva";#N/A,#N/A,FALSE,"Emise";#N/A,#N/A,FALSE,"Emise RII, RIII"}</definedName>
    <definedName name="wrn.REZZO._.II._.a._.III." localSheetId="22" hidden="1">{#N/A,#N/A,FALSE,"Počty kotelen celkem";#N/A,#N/A,FALSE,"Počty kotelen RII, RIII";#N/A,#N/A,FALSE,"Výkony";#N/A,#N/A,FALSE,"Paliva";#N/A,#N/A,FALSE,"Emise";#N/A,#N/A,FALSE,"Emise RII, RIII"}</definedName>
    <definedName name="wrn.REZZO._.II._.a._.III." localSheetId="11" hidden="1">{#N/A,#N/A,FALSE,"Počty kotelen celkem";#N/A,#N/A,FALSE,"Počty kotelen RII, RIII";#N/A,#N/A,FALSE,"Výkony";#N/A,#N/A,FALSE,"Paliva";#N/A,#N/A,FALSE,"Emise";#N/A,#N/A,FALSE,"Emise RII, RIII"}</definedName>
    <definedName name="wrn.REZZO._.II._.a._.III." localSheetId="9" hidden="1">{#N/A,#N/A,FALSE,"Počty kotelen celkem";#N/A,#N/A,FALSE,"Počty kotelen RII, RIII";#N/A,#N/A,FALSE,"Výkony";#N/A,#N/A,FALSE,"Paliva";#N/A,#N/A,FALSE,"Emise";#N/A,#N/A,FALSE,"Emise RII, RIII"}</definedName>
    <definedName name="wrn.REZZO._.II._.a._.III." hidden="1">{#N/A,#N/A,FALSE,"Počty kotelen celkem";#N/A,#N/A,FALSE,"Počty kotelen RII, RIII";#N/A,#N/A,FALSE,"Výkony";#N/A,#N/A,FALSE,"Paliva";#N/A,#N/A,FALSE,"Emise";#N/A,#N/A,FALSE,"Emise RII, RIII"}</definedName>
    <definedName name="wrn.SEZNAM." localSheetId="10" hidden="1">{#N/A,#N/A,FALSE,"Žďár F 00-03";#N/A,#N/A,FALSE,"Zlín F 00-03";#N/A,#N/A,FALSE,"Ústí n. L. F 00-03";#N/A,#N/A,FALSE,"Třebíč F 00-03";#N/A,#N/A,FALSE,"FaTábor00-03";#N/A,#N/A,FALSE,"FaStrakonice00-03";#N/A,#N/A,FALSE,"FaSemily00-03";#N/A,#N/A,FALSE,"FaPříbram00-03";#N/A,#N/A,FALSE,"Prostějov F 00-03";#N/A,#N/A,FALSE,"FaPrachatice00-03";#N/A,#N/A,FALSE,"Praha F 00-02";#N/A,#N/A,FALSE,"Plzeň F 00-03";#N/A,#N/A,FALSE,"FaPísek00-03";#N/A,#N/A,FALSE,"FaPelhřimov00-03";#N/A,#N/A,FALSE,"FaPardubice00-03";#N/A,#N/A,FALSE,"FaOstrava00-03";#N/A,#N/A,FALSE,"FaOpava00-03";#N/A,#N/A,FALSE,"FaOlomouc00-03";#N/A,#N/A,FALSE,"FaNymburk00-03";#N/A,#N/A,FALSE,"FaNovJičín00-03";#N/A,#N/A,FALSE,"Most Kopisty F 00-03";#N/A,#N/A,FALSE,"FaMladáBoleslav00-03";#N/A,#N/A,FALSE,"FaMělník00-03";#N/A,#N/A,FALSE,"Liberec F 00-03";#N/A,#N/A,FALSE,"FaKolín00-03";#N/A,#N/A,FALSE,"Klatovy F 00-03";#N/A,#N/A,FALSE,"FaKladno00-03";#N/A,#N/A,FALSE,"Karlovy Vary F 00-03";#N/A,#N/A,FALSE,"FaJindřichův Hradec00-03";#N/A,#N/A,FALSE,"Jihlava F 00-03";#N/A,#N/A,FALSE,"FACheb_00-03";#N/A,#N/A,FALSE,"Fa_HradKrál00-03";#N/A,#N/A,FALSE,"FaHavlíčkův Brod00-03";#N/A,#N/A,FALSE,"Domažlice F 00-03";#N/A,#N/A,FALSE,"FaČeské Budějovice00-03";#N/A,#N/A,FALSE,"FaBruntál00-03";#N/A,#N/A,FALSE,"FaBrno00-03";#N/A,#N/A,FALSE,"FaBenešov00-03";#N/A,#N/A,FALSE,"Seznam"}</definedName>
    <definedName name="wrn.SEZNAM." localSheetId="22" hidden="1">{#N/A,#N/A,FALSE,"Žďár F 00-03";#N/A,#N/A,FALSE,"Zlín F 00-03";#N/A,#N/A,FALSE,"Ústí n. L. F 00-03";#N/A,#N/A,FALSE,"Třebíč F 00-03";#N/A,#N/A,FALSE,"FaTábor00-03";#N/A,#N/A,FALSE,"FaStrakonice00-03";#N/A,#N/A,FALSE,"FaSemily00-03";#N/A,#N/A,FALSE,"FaPříbram00-03";#N/A,#N/A,FALSE,"Prostějov F 00-03";#N/A,#N/A,FALSE,"FaPrachatice00-03";#N/A,#N/A,FALSE,"Praha F 00-02";#N/A,#N/A,FALSE,"Plzeň F 00-03";#N/A,#N/A,FALSE,"FaPísek00-03";#N/A,#N/A,FALSE,"FaPelhřimov00-03";#N/A,#N/A,FALSE,"FaPardubice00-03";#N/A,#N/A,FALSE,"FaOstrava00-03";#N/A,#N/A,FALSE,"FaOpava00-03";#N/A,#N/A,FALSE,"FaOlomouc00-03";#N/A,#N/A,FALSE,"FaNymburk00-03";#N/A,#N/A,FALSE,"FaNovJičín00-03";#N/A,#N/A,FALSE,"Most Kopisty F 00-03";#N/A,#N/A,FALSE,"FaMladáBoleslav00-03";#N/A,#N/A,FALSE,"FaMělník00-03";#N/A,#N/A,FALSE,"Liberec F 00-03";#N/A,#N/A,FALSE,"FaKolín00-03";#N/A,#N/A,FALSE,"Klatovy F 00-03";#N/A,#N/A,FALSE,"FaKladno00-03";#N/A,#N/A,FALSE,"Karlovy Vary F 00-03";#N/A,#N/A,FALSE,"FaJindřichův Hradec00-03";#N/A,#N/A,FALSE,"Jihlava F 00-03";#N/A,#N/A,FALSE,"FACheb_00-03";#N/A,#N/A,FALSE,"Fa_HradKrál00-03";#N/A,#N/A,FALSE,"FaHavlíčkův Brod00-03";#N/A,#N/A,FALSE,"Domažlice F 00-03";#N/A,#N/A,FALSE,"FaČeské Budějovice00-03";#N/A,#N/A,FALSE,"FaBruntál00-03";#N/A,#N/A,FALSE,"FaBrno00-03";#N/A,#N/A,FALSE,"FaBenešov00-03";#N/A,#N/A,FALSE,"Seznam"}</definedName>
    <definedName name="wrn.SEZNAM." localSheetId="11" hidden="1">{#N/A,#N/A,FALSE,"Žďár F 00-03";#N/A,#N/A,FALSE,"Zlín F 00-03";#N/A,#N/A,FALSE,"Ústí n. L. F 00-03";#N/A,#N/A,FALSE,"Třebíč F 00-03";#N/A,#N/A,FALSE,"FaTábor00-03";#N/A,#N/A,FALSE,"FaStrakonice00-03";#N/A,#N/A,FALSE,"FaSemily00-03";#N/A,#N/A,FALSE,"FaPříbram00-03";#N/A,#N/A,FALSE,"Prostějov F 00-03";#N/A,#N/A,FALSE,"FaPrachatice00-03";#N/A,#N/A,FALSE,"Praha F 00-02";#N/A,#N/A,FALSE,"Plzeň F 00-03";#N/A,#N/A,FALSE,"FaPísek00-03";#N/A,#N/A,FALSE,"FaPelhřimov00-03";#N/A,#N/A,FALSE,"FaPardubice00-03";#N/A,#N/A,FALSE,"FaOstrava00-03";#N/A,#N/A,FALSE,"FaOpava00-03";#N/A,#N/A,FALSE,"FaOlomouc00-03";#N/A,#N/A,FALSE,"FaNymburk00-03";#N/A,#N/A,FALSE,"FaNovJičín00-03";#N/A,#N/A,FALSE,"Most Kopisty F 00-03";#N/A,#N/A,FALSE,"FaMladáBoleslav00-03";#N/A,#N/A,FALSE,"FaMělník00-03";#N/A,#N/A,FALSE,"Liberec F 00-03";#N/A,#N/A,FALSE,"FaKolín00-03";#N/A,#N/A,FALSE,"Klatovy F 00-03";#N/A,#N/A,FALSE,"FaKladno00-03";#N/A,#N/A,FALSE,"Karlovy Vary F 00-03";#N/A,#N/A,FALSE,"FaJindřichův Hradec00-03";#N/A,#N/A,FALSE,"Jihlava F 00-03";#N/A,#N/A,FALSE,"FACheb_00-03";#N/A,#N/A,FALSE,"Fa_HradKrál00-03";#N/A,#N/A,FALSE,"FaHavlíčkův Brod00-03";#N/A,#N/A,FALSE,"Domažlice F 00-03";#N/A,#N/A,FALSE,"FaČeské Budějovice00-03";#N/A,#N/A,FALSE,"FaBruntál00-03";#N/A,#N/A,FALSE,"FaBrno00-03";#N/A,#N/A,FALSE,"FaBenešov00-03";#N/A,#N/A,FALSE,"Seznam"}</definedName>
    <definedName name="wrn.SEZNAM." localSheetId="9" hidden="1">{#N/A,#N/A,FALSE,"Žďár F 00-03";#N/A,#N/A,FALSE,"Zlín F 00-03";#N/A,#N/A,FALSE,"Ústí n. L. F 00-03";#N/A,#N/A,FALSE,"Třebíč F 00-03";#N/A,#N/A,FALSE,"FaTábor00-03";#N/A,#N/A,FALSE,"FaStrakonice00-03";#N/A,#N/A,FALSE,"FaSemily00-03";#N/A,#N/A,FALSE,"FaPříbram00-03";#N/A,#N/A,FALSE,"Prostějov F 00-03";#N/A,#N/A,FALSE,"FaPrachatice00-03";#N/A,#N/A,FALSE,"Praha F 00-02";#N/A,#N/A,FALSE,"Plzeň F 00-03";#N/A,#N/A,FALSE,"FaPísek00-03";#N/A,#N/A,FALSE,"FaPelhřimov00-03";#N/A,#N/A,FALSE,"FaPardubice00-03";#N/A,#N/A,FALSE,"FaOstrava00-03";#N/A,#N/A,FALSE,"FaOpava00-03";#N/A,#N/A,FALSE,"FaOlomouc00-03";#N/A,#N/A,FALSE,"FaNymburk00-03";#N/A,#N/A,FALSE,"FaNovJičín00-03";#N/A,#N/A,FALSE,"Most Kopisty F 00-03";#N/A,#N/A,FALSE,"FaMladáBoleslav00-03";#N/A,#N/A,FALSE,"FaMělník00-03";#N/A,#N/A,FALSE,"Liberec F 00-03";#N/A,#N/A,FALSE,"FaKolín00-03";#N/A,#N/A,FALSE,"Klatovy F 00-03";#N/A,#N/A,FALSE,"FaKladno00-03";#N/A,#N/A,FALSE,"Karlovy Vary F 00-03";#N/A,#N/A,FALSE,"FaJindřichův Hradec00-03";#N/A,#N/A,FALSE,"Jihlava F 00-03";#N/A,#N/A,FALSE,"FACheb_00-03";#N/A,#N/A,FALSE,"Fa_HradKrál00-03";#N/A,#N/A,FALSE,"FaHavlíčkův Brod00-03";#N/A,#N/A,FALSE,"Domažlice F 00-03";#N/A,#N/A,FALSE,"FaČeské Budějovice00-03";#N/A,#N/A,FALSE,"FaBruntál00-03";#N/A,#N/A,FALSE,"FaBrno00-03";#N/A,#N/A,FALSE,"FaBenešov00-03";#N/A,#N/A,FALSE,"Seznam"}</definedName>
    <definedName name="wrn.SEZNAM." hidden="1">{#N/A,#N/A,FALSE,"Žďár F 00-03";#N/A,#N/A,FALSE,"Zlín F 00-03";#N/A,#N/A,FALSE,"Ústí n. L. F 00-03";#N/A,#N/A,FALSE,"Třebíč F 00-03";#N/A,#N/A,FALSE,"FaTábor00-03";#N/A,#N/A,FALSE,"FaStrakonice00-03";#N/A,#N/A,FALSE,"FaSemily00-03";#N/A,#N/A,FALSE,"FaPříbram00-03";#N/A,#N/A,FALSE,"Prostějov F 00-03";#N/A,#N/A,FALSE,"FaPrachatice00-03";#N/A,#N/A,FALSE,"Praha F 00-02";#N/A,#N/A,FALSE,"Plzeň F 00-03";#N/A,#N/A,FALSE,"FaPísek00-03";#N/A,#N/A,FALSE,"FaPelhřimov00-03";#N/A,#N/A,FALSE,"FaPardubice00-03";#N/A,#N/A,FALSE,"FaOstrava00-03";#N/A,#N/A,FALSE,"FaOpava00-03";#N/A,#N/A,FALSE,"FaOlomouc00-03";#N/A,#N/A,FALSE,"FaNymburk00-03";#N/A,#N/A,FALSE,"FaNovJičín00-03";#N/A,#N/A,FALSE,"Most Kopisty F 00-03";#N/A,#N/A,FALSE,"FaMladáBoleslav00-03";#N/A,#N/A,FALSE,"FaMělník00-03";#N/A,#N/A,FALSE,"Liberec F 00-03";#N/A,#N/A,FALSE,"FaKolín00-03";#N/A,#N/A,FALSE,"Klatovy F 00-03";#N/A,#N/A,FALSE,"FaKladno00-03";#N/A,#N/A,FALSE,"Karlovy Vary F 00-03";#N/A,#N/A,FALSE,"FaJindřichův Hradec00-03";#N/A,#N/A,FALSE,"Jihlava F 00-03";#N/A,#N/A,FALSE,"FACheb_00-03";#N/A,#N/A,FALSE,"Fa_HradKrál00-03";#N/A,#N/A,FALSE,"FaHavlíčkův Brod00-03";#N/A,#N/A,FALSE,"Domažlice F 00-03";#N/A,#N/A,FALSE,"FaČeské Budějovice00-03";#N/A,#N/A,FALSE,"FaBruntál00-03";#N/A,#N/A,FALSE,"FaBrno00-03";#N/A,#N/A,FALSE,"FaBenešov00-03";#N/A,#N/A,FALSE,"Seznam"}</definedName>
    <definedName name="ZP_OTOP">[1]Koef!$A$9</definedName>
    <definedName name="ηe">[1]EFa_teplo_mistni_EL!$J$5</definedName>
    <definedName name="ηh">[1]EFa_teplo_mistni_EL!$J$4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5" l="1"/>
  <c r="A8" i="65" l="1"/>
  <c r="E9" i="56"/>
  <c r="A6" i="64" l="1"/>
  <c r="C6" i="64"/>
  <c r="H6" i="64" s="1"/>
  <c r="A2" i="64"/>
  <c r="A1" i="64"/>
  <c r="J15" i="64"/>
  <c r="J36" i="64" s="1"/>
  <c r="A11" i="64"/>
  <c r="A10" i="64"/>
  <c r="A9" i="64"/>
  <c r="A8" i="64"/>
  <c r="L7" i="64"/>
  <c r="K7" i="64"/>
  <c r="J7" i="64"/>
  <c r="I7" i="64"/>
  <c r="H7" i="64"/>
  <c r="C5" i="64"/>
  <c r="B15" i="64" s="1"/>
  <c r="B36" i="64" s="1"/>
  <c r="D27" i="55"/>
  <c r="E27" i="55"/>
  <c r="F27" i="55"/>
  <c r="G27" i="55"/>
  <c r="H27" i="55"/>
  <c r="I27" i="55"/>
  <c r="J27" i="55"/>
  <c r="K27" i="55"/>
  <c r="C27" i="55"/>
  <c r="C6" i="65"/>
  <c r="H6" i="65" s="1"/>
  <c r="A11" i="65"/>
  <c r="A10" i="65"/>
  <c r="A9" i="65"/>
  <c r="A6" i="65"/>
  <c r="C5" i="65"/>
  <c r="B15" i="65" s="1"/>
  <c r="B36" i="65" s="1"/>
  <c r="A2" i="65"/>
  <c r="A1" i="65"/>
  <c r="J15" i="65"/>
  <c r="J36" i="65" s="1"/>
  <c r="L7" i="65"/>
  <c r="K7" i="65"/>
  <c r="J7" i="65"/>
  <c r="I7" i="65"/>
  <c r="H7" i="65"/>
  <c r="A8" i="63" l="1"/>
  <c r="H7" i="63"/>
  <c r="I7" i="63"/>
  <c r="J7" i="63"/>
  <c r="K7" i="63"/>
  <c r="L7" i="63"/>
  <c r="A6" i="63"/>
  <c r="A11" i="63"/>
  <c r="A10" i="63"/>
  <c r="A9" i="63"/>
  <c r="C6" i="63"/>
  <c r="H6" i="63" s="1"/>
  <c r="A1" i="63"/>
  <c r="A2" i="63"/>
  <c r="C5" i="63"/>
  <c r="B15" i="63" s="1"/>
  <c r="B36" i="63" s="1"/>
  <c r="J15" i="63"/>
  <c r="J36" i="63" s="1"/>
  <c r="J15" i="62"/>
  <c r="H7" i="62"/>
  <c r="I7" i="62"/>
  <c r="J7" i="62"/>
  <c r="K7" i="62"/>
  <c r="L7" i="62"/>
  <c r="A6" i="62"/>
  <c r="B6" i="62"/>
  <c r="C6" i="62"/>
  <c r="H6" i="62" s="1"/>
  <c r="A7" i="62"/>
  <c r="B7" i="62"/>
  <c r="C7" i="62"/>
  <c r="D7" i="62"/>
  <c r="E7" i="62"/>
  <c r="F7" i="62"/>
  <c r="G7" i="62"/>
  <c r="A8" i="62"/>
  <c r="A9" i="62"/>
  <c r="B9" i="62"/>
  <c r="A10" i="62"/>
  <c r="B10" i="62"/>
  <c r="A11" i="62"/>
  <c r="B11" i="62"/>
  <c r="C5" i="62"/>
  <c r="B15" i="62" s="1"/>
  <c r="A2" i="62"/>
  <c r="A1" i="62"/>
  <c r="I51" i="59"/>
  <c r="J51" i="59"/>
  <c r="K51" i="59"/>
  <c r="L51" i="59"/>
  <c r="M51" i="59"/>
  <c r="N51" i="59"/>
  <c r="O51" i="59"/>
  <c r="P51" i="59"/>
  <c r="Q51" i="59"/>
  <c r="R51" i="59"/>
  <c r="H51" i="59"/>
  <c r="S6" i="66"/>
  <c r="J16" i="61" l="1"/>
  <c r="J36" i="61" s="1"/>
  <c r="C5" i="61"/>
  <c r="A6" i="61"/>
  <c r="B6" i="61"/>
  <c r="C6" i="61"/>
  <c r="H6" i="61"/>
  <c r="A7" i="61"/>
  <c r="B7" i="61"/>
  <c r="C7" i="61"/>
  <c r="D7" i="61"/>
  <c r="E7" i="61"/>
  <c r="F7" i="61"/>
  <c r="G7" i="61"/>
  <c r="H7" i="61"/>
  <c r="I7" i="61"/>
  <c r="J7" i="61"/>
  <c r="A8" i="61"/>
  <c r="A9" i="61"/>
  <c r="B9" i="61"/>
  <c r="A10" i="61"/>
  <c r="B10" i="61"/>
  <c r="A11" i="61"/>
  <c r="B11" i="61"/>
  <c r="A12" i="61"/>
  <c r="B12" i="61"/>
  <c r="K7" i="61"/>
  <c r="L7" i="61"/>
  <c r="A1" i="61"/>
  <c r="A1" i="66" s="1"/>
  <c r="A2" i="61"/>
  <c r="B16" i="61" l="1"/>
  <c r="B36" i="61" s="1"/>
  <c r="F6" i="66"/>
  <c r="F29" i="66" s="1"/>
  <c r="D14" i="7" l="1"/>
  <c r="E14" i="7"/>
  <c r="F14" i="7"/>
  <c r="H14" i="7"/>
  <c r="I14" i="7"/>
  <c r="K14" i="7"/>
  <c r="L14" i="7"/>
  <c r="M14" i="7"/>
  <c r="N14" i="7"/>
  <c r="O14" i="7"/>
  <c r="R14" i="7"/>
  <c r="U14" i="7"/>
  <c r="V14" i="7"/>
  <c r="W14" i="7"/>
  <c r="Y14" i="7"/>
  <c r="Z14" i="7"/>
  <c r="AA14" i="7"/>
  <c r="AB14" i="7"/>
  <c r="AD14" i="7"/>
  <c r="AE14" i="7"/>
  <c r="AF14" i="7"/>
  <c r="AI14" i="7"/>
  <c r="AL14" i="7"/>
  <c r="D15" i="7"/>
  <c r="E15" i="7"/>
  <c r="F15" i="7"/>
  <c r="H15" i="7"/>
  <c r="I15" i="7"/>
  <c r="K15" i="7"/>
  <c r="L15" i="7"/>
  <c r="M15" i="7"/>
  <c r="N15" i="7"/>
  <c r="O15" i="7"/>
  <c r="R15" i="7"/>
  <c r="U15" i="7"/>
  <c r="V15" i="7"/>
  <c r="W15" i="7"/>
  <c r="Y15" i="7"/>
  <c r="Z15" i="7"/>
  <c r="AA15" i="7"/>
  <c r="AB15" i="7"/>
  <c r="AD15" i="7"/>
  <c r="AE15" i="7"/>
  <c r="AF15" i="7"/>
  <c r="AI15" i="7"/>
  <c r="AL15" i="7"/>
  <c r="D16" i="7"/>
  <c r="E16" i="7"/>
  <c r="F16" i="7"/>
  <c r="H16" i="7"/>
  <c r="I16" i="7"/>
  <c r="K16" i="7"/>
  <c r="L16" i="7"/>
  <c r="M16" i="7"/>
  <c r="N16" i="7"/>
  <c r="O16" i="7"/>
  <c r="R16" i="7"/>
  <c r="U16" i="7"/>
  <c r="V16" i="7"/>
  <c r="W16" i="7"/>
  <c r="Y16" i="7"/>
  <c r="Z16" i="7"/>
  <c r="AA16" i="7"/>
  <c r="AB16" i="7"/>
  <c r="AD16" i="7"/>
  <c r="AE16" i="7"/>
  <c r="AF16" i="7"/>
  <c r="AI16" i="7"/>
  <c r="AL16" i="7"/>
  <c r="D17" i="7"/>
  <c r="E17" i="7"/>
  <c r="F17" i="7"/>
  <c r="H17" i="7"/>
  <c r="I17" i="7"/>
  <c r="K17" i="7"/>
  <c r="L17" i="7"/>
  <c r="M17" i="7"/>
  <c r="N17" i="7"/>
  <c r="O17" i="7"/>
  <c r="R17" i="7"/>
  <c r="U17" i="7"/>
  <c r="V17" i="7"/>
  <c r="W17" i="7"/>
  <c r="Y17" i="7"/>
  <c r="Z17" i="7"/>
  <c r="AA17" i="7"/>
  <c r="AB17" i="7"/>
  <c r="AD17" i="7"/>
  <c r="AE17" i="7"/>
  <c r="AF17" i="7"/>
  <c r="AI17" i="7"/>
  <c r="AL17" i="7"/>
  <c r="D18" i="7"/>
  <c r="E18" i="7"/>
  <c r="F18" i="7"/>
  <c r="H18" i="7"/>
  <c r="I18" i="7"/>
  <c r="K18" i="7"/>
  <c r="L18" i="7"/>
  <c r="M18" i="7"/>
  <c r="N18" i="7"/>
  <c r="O18" i="7"/>
  <c r="R18" i="7"/>
  <c r="U18" i="7"/>
  <c r="V18" i="7"/>
  <c r="W18" i="7"/>
  <c r="Y18" i="7"/>
  <c r="Z18" i="7"/>
  <c r="AA18" i="7"/>
  <c r="AB18" i="7"/>
  <c r="AD18" i="7"/>
  <c r="AE18" i="7"/>
  <c r="AF18" i="7"/>
  <c r="AI18" i="7"/>
  <c r="AL18" i="7"/>
  <c r="C18" i="7"/>
  <c r="C17" i="7"/>
  <c r="C16" i="7"/>
  <c r="C15" i="7"/>
  <c r="C14" i="7"/>
  <c r="C57" i="58"/>
  <c r="D57" i="58"/>
  <c r="E57" i="58"/>
  <c r="F57" i="58"/>
  <c r="G57" i="58"/>
  <c r="H57" i="58"/>
  <c r="I57" i="58"/>
  <c r="J57" i="58"/>
  <c r="K57" i="58"/>
  <c r="L57" i="58"/>
  <c r="M57" i="58"/>
  <c r="N57" i="58"/>
  <c r="O57" i="58"/>
  <c r="P57" i="58"/>
  <c r="Q57" i="58"/>
  <c r="R57" i="58"/>
  <c r="S57" i="58"/>
  <c r="T57" i="58"/>
  <c r="U57" i="58"/>
  <c r="V57" i="58"/>
  <c r="W57" i="58"/>
  <c r="X57" i="58"/>
  <c r="Y57" i="58"/>
  <c r="Z57" i="58"/>
  <c r="AA57" i="58"/>
  <c r="AB57" i="58"/>
  <c r="AC57" i="58"/>
  <c r="AD57" i="58"/>
  <c r="AE57" i="58"/>
  <c r="AF57" i="58"/>
  <c r="AG57" i="58"/>
  <c r="AH57" i="58"/>
  <c r="AI57" i="58"/>
  <c r="AJ57" i="58"/>
  <c r="AK57" i="58"/>
  <c r="AL57" i="58"/>
  <c r="AM57" i="58"/>
  <c r="AN57" i="58"/>
  <c r="AO57" i="58"/>
  <c r="AP57" i="58"/>
  <c r="AQ57" i="58"/>
  <c r="AR57" i="58"/>
  <c r="AS57" i="58"/>
  <c r="AT57" i="58"/>
  <c r="AU57" i="58"/>
  <c r="AV57" i="58"/>
  <c r="AW57" i="58"/>
  <c r="AX57" i="58"/>
  <c r="AY57" i="58"/>
  <c r="AZ57" i="58"/>
  <c r="BA57" i="58"/>
  <c r="BB57" i="58"/>
  <c r="BC57" i="58"/>
  <c r="BD57" i="58"/>
  <c r="BE57" i="58"/>
  <c r="BF57" i="58"/>
  <c r="BG57" i="58"/>
  <c r="BH57" i="58"/>
  <c r="BI57" i="58"/>
  <c r="BJ57" i="58"/>
  <c r="BK57" i="58"/>
  <c r="BL57" i="58"/>
  <c r="BM57" i="58"/>
  <c r="C58" i="58"/>
  <c r="D58" i="58"/>
  <c r="E58" i="58"/>
  <c r="F58" i="58"/>
  <c r="G58" i="58"/>
  <c r="H58" i="58"/>
  <c r="I58" i="58"/>
  <c r="J58" i="58"/>
  <c r="K58" i="58"/>
  <c r="L58" i="58"/>
  <c r="M58" i="58"/>
  <c r="N58" i="58"/>
  <c r="O58" i="58"/>
  <c r="P58" i="58"/>
  <c r="Q58" i="58"/>
  <c r="R58" i="58"/>
  <c r="S58" i="58"/>
  <c r="T58" i="58"/>
  <c r="U58" i="58"/>
  <c r="V58" i="58"/>
  <c r="W58" i="58"/>
  <c r="X58" i="58"/>
  <c r="Y58" i="58"/>
  <c r="Z58" i="58"/>
  <c r="AA58" i="58"/>
  <c r="AB58" i="58"/>
  <c r="AC58" i="58"/>
  <c r="AD58" i="58"/>
  <c r="AE58" i="58"/>
  <c r="AF58" i="58"/>
  <c r="AG58" i="58"/>
  <c r="AH58" i="58"/>
  <c r="AI58" i="58"/>
  <c r="AJ58" i="58"/>
  <c r="AK58" i="58"/>
  <c r="AL58" i="58"/>
  <c r="AM58" i="58"/>
  <c r="AN58" i="58"/>
  <c r="AO58" i="58"/>
  <c r="AP58" i="58"/>
  <c r="AQ58" i="58"/>
  <c r="AR58" i="58"/>
  <c r="AS58" i="58"/>
  <c r="AT58" i="58"/>
  <c r="AU58" i="58"/>
  <c r="AV58" i="58"/>
  <c r="AW58" i="58"/>
  <c r="AX58" i="58"/>
  <c r="AY58" i="58"/>
  <c r="AZ58" i="58"/>
  <c r="BA58" i="58"/>
  <c r="BB58" i="58"/>
  <c r="BC58" i="58"/>
  <c r="BD58" i="58"/>
  <c r="BE58" i="58"/>
  <c r="BF58" i="58"/>
  <c r="BG58" i="58"/>
  <c r="BH58" i="58"/>
  <c r="BI58" i="58"/>
  <c r="BJ58" i="58"/>
  <c r="BK58" i="58"/>
  <c r="BL58" i="58"/>
  <c r="BM58" i="58"/>
  <c r="C59" i="58"/>
  <c r="D59" i="58"/>
  <c r="E59" i="58"/>
  <c r="F59" i="58"/>
  <c r="G59" i="58"/>
  <c r="H59" i="58"/>
  <c r="I59" i="58"/>
  <c r="J59" i="58"/>
  <c r="K59" i="58"/>
  <c r="L59" i="58"/>
  <c r="M59" i="58"/>
  <c r="N59" i="58"/>
  <c r="O59" i="58"/>
  <c r="P59" i="58"/>
  <c r="Q59" i="58"/>
  <c r="R59" i="58"/>
  <c r="S59" i="58"/>
  <c r="T59" i="58"/>
  <c r="U59" i="58"/>
  <c r="V59" i="58"/>
  <c r="W59" i="58"/>
  <c r="X59" i="58"/>
  <c r="Y59" i="58"/>
  <c r="Z59" i="58"/>
  <c r="AA59" i="58"/>
  <c r="AB59" i="58"/>
  <c r="AC59" i="58"/>
  <c r="AD59" i="58"/>
  <c r="AE59" i="58"/>
  <c r="AF59" i="58"/>
  <c r="AG59" i="58"/>
  <c r="AH59" i="58"/>
  <c r="AI59" i="58"/>
  <c r="AJ59" i="58"/>
  <c r="AK59" i="58"/>
  <c r="AL59" i="58"/>
  <c r="AM59" i="58"/>
  <c r="AN59" i="58"/>
  <c r="AO59" i="58"/>
  <c r="AP59" i="58"/>
  <c r="AQ59" i="58"/>
  <c r="AR59" i="58"/>
  <c r="AS59" i="58"/>
  <c r="AT59" i="58"/>
  <c r="AU59" i="58"/>
  <c r="AV59" i="58"/>
  <c r="AW59" i="58"/>
  <c r="AX59" i="58"/>
  <c r="AY59" i="58"/>
  <c r="AZ59" i="58"/>
  <c r="BA59" i="58"/>
  <c r="BB59" i="58"/>
  <c r="BC59" i="58"/>
  <c r="BD59" i="58"/>
  <c r="BE59" i="58"/>
  <c r="BF59" i="58"/>
  <c r="BG59" i="58"/>
  <c r="BH59" i="58"/>
  <c r="BI59" i="58"/>
  <c r="BJ59" i="58"/>
  <c r="BK59" i="58"/>
  <c r="BL59" i="58"/>
  <c r="BM59" i="58"/>
  <c r="C60" i="58"/>
  <c r="D60" i="58"/>
  <c r="E60" i="58"/>
  <c r="F60" i="58"/>
  <c r="G60" i="58"/>
  <c r="H60" i="58"/>
  <c r="I60" i="58"/>
  <c r="J60" i="58"/>
  <c r="K60" i="58"/>
  <c r="L60" i="58"/>
  <c r="M60" i="58"/>
  <c r="N60" i="58"/>
  <c r="O60" i="58"/>
  <c r="P60" i="58"/>
  <c r="Q60" i="58"/>
  <c r="R60" i="58"/>
  <c r="S60" i="58"/>
  <c r="T60" i="58"/>
  <c r="U60" i="58"/>
  <c r="V60" i="58"/>
  <c r="W60" i="58"/>
  <c r="X60" i="58"/>
  <c r="Y60" i="58"/>
  <c r="Z60" i="58"/>
  <c r="AA60" i="58"/>
  <c r="AB60" i="58"/>
  <c r="AC60" i="58"/>
  <c r="AD60" i="58"/>
  <c r="AE60" i="58"/>
  <c r="AF60" i="58"/>
  <c r="AG60" i="58"/>
  <c r="AH60" i="58"/>
  <c r="AI60" i="58"/>
  <c r="AJ60" i="58"/>
  <c r="AK60" i="58"/>
  <c r="AL60" i="58"/>
  <c r="AM60" i="58"/>
  <c r="AN60" i="58"/>
  <c r="AO60" i="58"/>
  <c r="AP60" i="58"/>
  <c r="AQ60" i="58"/>
  <c r="AR60" i="58"/>
  <c r="AS60" i="58"/>
  <c r="AT60" i="58"/>
  <c r="AU60" i="58"/>
  <c r="AV60" i="58"/>
  <c r="AW60" i="58"/>
  <c r="AX60" i="58"/>
  <c r="AY60" i="58"/>
  <c r="AZ60" i="58"/>
  <c r="BA60" i="58"/>
  <c r="BB60" i="58"/>
  <c r="BC60" i="58"/>
  <c r="BD60" i="58"/>
  <c r="BE60" i="58"/>
  <c r="BF60" i="58"/>
  <c r="BG60" i="58"/>
  <c r="BH60" i="58"/>
  <c r="BI60" i="58"/>
  <c r="BJ60" i="58"/>
  <c r="BK60" i="58"/>
  <c r="BL60" i="58"/>
  <c r="BM60" i="58"/>
  <c r="C61" i="58"/>
  <c r="D61" i="58"/>
  <c r="E61" i="58"/>
  <c r="F61" i="58"/>
  <c r="G61" i="58"/>
  <c r="H61" i="58"/>
  <c r="I61" i="58"/>
  <c r="J61" i="58"/>
  <c r="K61" i="58"/>
  <c r="L61" i="58"/>
  <c r="M61" i="58"/>
  <c r="N61" i="58"/>
  <c r="O61" i="58"/>
  <c r="P61" i="58"/>
  <c r="Q61" i="58"/>
  <c r="R61" i="58"/>
  <c r="S61" i="58"/>
  <c r="T61" i="58"/>
  <c r="U61" i="58"/>
  <c r="V61" i="58"/>
  <c r="W61" i="58"/>
  <c r="X61" i="58"/>
  <c r="Y61" i="58"/>
  <c r="Z61" i="58"/>
  <c r="AA61" i="58"/>
  <c r="AB61" i="58"/>
  <c r="AC61" i="58"/>
  <c r="AD61" i="58"/>
  <c r="AE61" i="58"/>
  <c r="AF61" i="58"/>
  <c r="AG61" i="58"/>
  <c r="AH61" i="58"/>
  <c r="AI61" i="58"/>
  <c r="AJ61" i="58"/>
  <c r="AK61" i="58"/>
  <c r="AL61" i="58"/>
  <c r="AM61" i="58"/>
  <c r="AN61" i="58"/>
  <c r="AO61" i="58"/>
  <c r="AP61" i="58"/>
  <c r="AQ61" i="58"/>
  <c r="AR61" i="58"/>
  <c r="AS61" i="58"/>
  <c r="AT61" i="58"/>
  <c r="AU61" i="58"/>
  <c r="AV61" i="58"/>
  <c r="AW61" i="58"/>
  <c r="AX61" i="58"/>
  <c r="AY61" i="58"/>
  <c r="AZ61" i="58"/>
  <c r="BA61" i="58"/>
  <c r="BB61" i="58"/>
  <c r="BC61" i="58"/>
  <c r="BD61" i="58"/>
  <c r="BE61" i="58"/>
  <c r="BF61" i="58"/>
  <c r="BG61" i="58"/>
  <c r="BH61" i="58"/>
  <c r="BI61" i="58"/>
  <c r="BJ61" i="58"/>
  <c r="BK61" i="58"/>
  <c r="BL61" i="58"/>
  <c r="BM61" i="58"/>
  <c r="C62" i="58"/>
  <c r="D62" i="58"/>
  <c r="E62" i="58"/>
  <c r="F62" i="58"/>
  <c r="G62" i="58"/>
  <c r="H62" i="58"/>
  <c r="I62" i="58"/>
  <c r="J62" i="58"/>
  <c r="K62" i="58"/>
  <c r="L62" i="58"/>
  <c r="M62" i="58"/>
  <c r="N62" i="58"/>
  <c r="O62" i="58"/>
  <c r="P62" i="58"/>
  <c r="Q62" i="58"/>
  <c r="R62" i="58"/>
  <c r="S62" i="58"/>
  <c r="T62" i="58"/>
  <c r="U62" i="58"/>
  <c r="V62" i="58"/>
  <c r="W62" i="58"/>
  <c r="X62" i="58"/>
  <c r="Y62" i="58"/>
  <c r="Z62" i="58"/>
  <c r="AA62" i="58"/>
  <c r="AB62" i="58"/>
  <c r="AC62" i="58"/>
  <c r="AD62" i="58"/>
  <c r="AE62" i="58"/>
  <c r="AF62" i="58"/>
  <c r="AG62" i="58"/>
  <c r="AH62" i="58"/>
  <c r="AI62" i="58"/>
  <c r="AJ62" i="58"/>
  <c r="AK62" i="58"/>
  <c r="AL62" i="58"/>
  <c r="AM62" i="58"/>
  <c r="AN62" i="58"/>
  <c r="AO62" i="58"/>
  <c r="AP62" i="58"/>
  <c r="AQ62" i="58"/>
  <c r="AR62" i="58"/>
  <c r="AS62" i="58"/>
  <c r="AT62" i="58"/>
  <c r="AU62" i="58"/>
  <c r="AV62" i="58"/>
  <c r="AW62" i="58"/>
  <c r="AX62" i="58"/>
  <c r="AY62" i="58"/>
  <c r="AZ62" i="58"/>
  <c r="BA62" i="58"/>
  <c r="BB62" i="58"/>
  <c r="BC62" i="58"/>
  <c r="BD62" i="58"/>
  <c r="BE62" i="58"/>
  <c r="BF62" i="58"/>
  <c r="BG62" i="58"/>
  <c r="BH62" i="58"/>
  <c r="BI62" i="58"/>
  <c r="BJ62" i="58"/>
  <c r="BK62" i="58"/>
  <c r="BL62" i="58"/>
  <c r="BM62" i="58"/>
  <c r="C63" i="58"/>
  <c r="D63" i="58"/>
  <c r="E63" i="58"/>
  <c r="F63" i="58"/>
  <c r="G63" i="58"/>
  <c r="H63" i="58"/>
  <c r="I63" i="58"/>
  <c r="J63" i="58"/>
  <c r="K63" i="58"/>
  <c r="L63" i="58"/>
  <c r="M63" i="58"/>
  <c r="N63" i="58"/>
  <c r="O63" i="58"/>
  <c r="P63" i="58"/>
  <c r="Q63" i="58"/>
  <c r="R63" i="58"/>
  <c r="S63" i="58"/>
  <c r="T63" i="58"/>
  <c r="U63" i="58"/>
  <c r="V63" i="58"/>
  <c r="W63" i="58"/>
  <c r="X63" i="58"/>
  <c r="Y63" i="58"/>
  <c r="Z63" i="58"/>
  <c r="AA63" i="58"/>
  <c r="AB63" i="58"/>
  <c r="AC63" i="58"/>
  <c r="AD63" i="58"/>
  <c r="AE63" i="58"/>
  <c r="AF63" i="58"/>
  <c r="AG63" i="58"/>
  <c r="AH63" i="58"/>
  <c r="AI63" i="58"/>
  <c r="AJ63" i="58"/>
  <c r="AK63" i="58"/>
  <c r="AL63" i="58"/>
  <c r="AM63" i="58"/>
  <c r="AN63" i="58"/>
  <c r="AO63" i="58"/>
  <c r="AP63" i="58"/>
  <c r="AQ63" i="58"/>
  <c r="AR63" i="58"/>
  <c r="AS63" i="58"/>
  <c r="AT63" i="58"/>
  <c r="AU63" i="58"/>
  <c r="AV63" i="58"/>
  <c r="AW63" i="58"/>
  <c r="AX63" i="58"/>
  <c r="AY63" i="58"/>
  <c r="AZ63" i="58"/>
  <c r="BA63" i="58"/>
  <c r="BB63" i="58"/>
  <c r="BC63" i="58"/>
  <c r="BD63" i="58"/>
  <c r="BE63" i="58"/>
  <c r="BF63" i="58"/>
  <c r="BG63" i="58"/>
  <c r="BH63" i="58"/>
  <c r="BI63" i="58"/>
  <c r="BJ63" i="58"/>
  <c r="BK63" i="58"/>
  <c r="BL63" i="58"/>
  <c r="BM63" i="58"/>
  <c r="C64" i="58"/>
  <c r="D64" i="58"/>
  <c r="E64" i="58"/>
  <c r="F64" i="58"/>
  <c r="G64" i="58"/>
  <c r="H64" i="58"/>
  <c r="I64" i="58"/>
  <c r="J64" i="58"/>
  <c r="K64" i="58"/>
  <c r="L64" i="58"/>
  <c r="M64" i="58"/>
  <c r="N64" i="58"/>
  <c r="O64" i="58"/>
  <c r="P64" i="58"/>
  <c r="Q64" i="58"/>
  <c r="R64" i="58"/>
  <c r="S64" i="58"/>
  <c r="T64" i="58"/>
  <c r="U64" i="58"/>
  <c r="V64" i="58"/>
  <c r="W64" i="58"/>
  <c r="X64" i="58"/>
  <c r="Y64" i="58"/>
  <c r="Z64" i="58"/>
  <c r="AA64" i="58"/>
  <c r="AB64" i="58"/>
  <c r="AC64" i="58"/>
  <c r="AD64" i="58"/>
  <c r="AE64" i="58"/>
  <c r="AF64" i="58"/>
  <c r="AG64" i="58"/>
  <c r="AH64" i="58"/>
  <c r="AI64" i="58"/>
  <c r="AJ64" i="58"/>
  <c r="AK64" i="58"/>
  <c r="AL64" i="58"/>
  <c r="AM64" i="58"/>
  <c r="AN64" i="58"/>
  <c r="AO64" i="58"/>
  <c r="AP64" i="58"/>
  <c r="AQ64" i="58"/>
  <c r="AR64" i="58"/>
  <c r="AS64" i="58"/>
  <c r="AT64" i="58"/>
  <c r="AU64" i="58"/>
  <c r="AV64" i="58"/>
  <c r="AW64" i="58"/>
  <c r="AX64" i="58"/>
  <c r="AY64" i="58"/>
  <c r="AZ64" i="58"/>
  <c r="BA64" i="58"/>
  <c r="BB64" i="58"/>
  <c r="BC64" i="58"/>
  <c r="BD64" i="58"/>
  <c r="BE64" i="58"/>
  <c r="BF64" i="58"/>
  <c r="BG64" i="58"/>
  <c r="BH64" i="58"/>
  <c r="BI64" i="58"/>
  <c r="BJ64" i="58"/>
  <c r="BK64" i="58"/>
  <c r="BL64" i="58"/>
  <c r="BM64" i="58"/>
  <c r="C65" i="58"/>
  <c r="D65" i="58"/>
  <c r="E65" i="58"/>
  <c r="F65" i="58"/>
  <c r="G65" i="58"/>
  <c r="H65" i="58"/>
  <c r="I65" i="58"/>
  <c r="J65" i="58"/>
  <c r="K65" i="58"/>
  <c r="L65" i="58"/>
  <c r="M65" i="58"/>
  <c r="N65" i="58"/>
  <c r="O65" i="58"/>
  <c r="P65" i="58"/>
  <c r="Q65" i="58"/>
  <c r="R65" i="58"/>
  <c r="S65" i="58"/>
  <c r="T65" i="58"/>
  <c r="U65" i="58"/>
  <c r="V65" i="58"/>
  <c r="W65" i="58"/>
  <c r="X65" i="58"/>
  <c r="Y65" i="58"/>
  <c r="Z65" i="58"/>
  <c r="AA65" i="58"/>
  <c r="AB65" i="58"/>
  <c r="AC65" i="58"/>
  <c r="AD65" i="58"/>
  <c r="AE65" i="58"/>
  <c r="AF65" i="58"/>
  <c r="AG65" i="58"/>
  <c r="AH65" i="58"/>
  <c r="AI65" i="58"/>
  <c r="AJ65" i="58"/>
  <c r="AK65" i="58"/>
  <c r="AL65" i="58"/>
  <c r="AM65" i="58"/>
  <c r="AN65" i="58"/>
  <c r="AO65" i="58"/>
  <c r="AP65" i="58"/>
  <c r="AQ65" i="58"/>
  <c r="AR65" i="58"/>
  <c r="AS65" i="58"/>
  <c r="AT65" i="58"/>
  <c r="AU65" i="58"/>
  <c r="AV65" i="58"/>
  <c r="AW65" i="58"/>
  <c r="AX65" i="58"/>
  <c r="AY65" i="58"/>
  <c r="AZ65" i="58"/>
  <c r="BA65" i="58"/>
  <c r="BB65" i="58"/>
  <c r="BC65" i="58"/>
  <c r="BD65" i="58"/>
  <c r="BE65" i="58"/>
  <c r="BF65" i="58"/>
  <c r="BG65" i="58"/>
  <c r="BH65" i="58"/>
  <c r="BI65" i="58"/>
  <c r="BJ65" i="58"/>
  <c r="BK65" i="58"/>
  <c r="BL65" i="58"/>
  <c r="BM65" i="58"/>
  <c r="C66" i="58"/>
  <c r="D66" i="58"/>
  <c r="E66" i="58"/>
  <c r="F66" i="58"/>
  <c r="G66" i="58"/>
  <c r="H66" i="58"/>
  <c r="I66" i="58"/>
  <c r="J66" i="58"/>
  <c r="K66" i="58"/>
  <c r="L66" i="58"/>
  <c r="M66" i="58"/>
  <c r="N66" i="58"/>
  <c r="O66" i="58"/>
  <c r="P66" i="58"/>
  <c r="Q66" i="58"/>
  <c r="R66" i="58"/>
  <c r="S66" i="58"/>
  <c r="T66" i="58"/>
  <c r="U66" i="58"/>
  <c r="V66" i="58"/>
  <c r="W66" i="58"/>
  <c r="X66" i="58"/>
  <c r="Y66" i="58"/>
  <c r="Z66" i="58"/>
  <c r="AA66" i="58"/>
  <c r="AB66" i="58"/>
  <c r="AC66" i="58"/>
  <c r="AD66" i="58"/>
  <c r="AE66" i="58"/>
  <c r="AF66" i="58"/>
  <c r="AG66" i="58"/>
  <c r="AH66" i="58"/>
  <c r="AI66" i="58"/>
  <c r="AJ66" i="58"/>
  <c r="AK66" i="58"/>
  <c r="AL66" i="58"/>
  <c r="AM66" i="58"/>
  <c r="AN66" i="58"/>
  <c r="AO66" i="58"/>
  <c r="AP66" i="58"/>
  <c r="AQ66" i="58"/>
  <c r="AR66" i="58"/>
  <c r="AS66" i="58"/>
  <c r="AT66" i="58"/>
  <c r="AU66" i="58"/>
  <c r="AV66" i="58"/>
  <c r="AW66" i="58"/>
  <c r="AX66" i="58"/>
  <c r="AY66" i="58"/>
  <c r="AZ66" i="58"/>
  <c r="BA66" i="58"/>
  <c r="BB66" i="58"/>
  <c r="BC66" i="58"/>
  <c r="BD66" i="58"/>
  <c r="BE66" i="58"/>
  <c r="BF66" i="58"/>
  <c r="BG66" i="58"/>
  <c r="BH66" i="58"/>
  <c r="BI66" i="58"/>
  <c r="BJ66" i="58"/>
  <c r="BK66" i="58"/>
  <c r="BL66" i="58"/>
  <c r="BM66" i="58"/>
  <c r="C67" i="58"/>
  <c r="D67" i="58"/>
  <c r="E67" i="58"/>
  <c r="F67" i="58"/>
  <c r="G67" i="58"/>
  <c r="H67" i="58"/>
  <c r="I67" i="58"/>
  <c r="J67" i="58"/>
  <c r="K67" i="58"/>
  <c r="L67" i="58"/>
  <c r="M67" i="58"/>
  <c r="N67" i="58"/>
  <c r="O67" i="58"/>
  <c r="P67" i="58"/>
  <c r="Q67" i="58"/>
  <c r="R67" i="58"/>
  <c r="S67" i="58"/>
  <c r="T67" i="58"/>
  <c r="U67" i="58"/>
  <c r="V67" i="58"/>
  <c r="W67" i="58"/>
  <c r="X67" i="58"/>
  <c r="Y67" i="58"/>
  <c r="Z67" i="58"/>
  <c r="AA67" i="58"/>
  <c r="AB67" i="58"/>
  <c r="AC67" i="58"/>
  <c r="AD67" i="58"/>
  <c r="AE67" i="58"/>
  <c r="AF67" i="58"/>
  <c r="AG67" i="58"/>
  <c r="AH67" i="58"/>
  <c r="AI67" i="58"/>
  <c r="AJ67" i="58"/>
  <c r="AK67" i="58"/>
  <c r="AL67" i="58"/>
  <c r="AM67" i="58"/>
  <c r="AN67" i="58"/>
  <c r="AO67" i="58"/>
  <c r="AP67" i="58"/>
  <c r="AQ67" i="58"/>
  <c r="AR67" i="58"/>
  <c r="AS67" i="58"/>
  <c r="AT67" i="58"/>
  <c r="AU67" i="58"/>
  <c r="AV67" i="58"/>
  <c r="AW67" i="58"/>
  <c r="AX67" i="58"/>
  <c r="AY67" i="58"/>
  <c r="AZ67" i="58"/>
  <c r="BA67" i="58"/>
  <c r="BB67" i="58"/>
  <c r="BC67" i="58"/>
  <c r="BD67" i="58"/>
  <c r="BE67" i="58"/>
  <c r="BF67" i="58"/>
  <c r="BG67" i="58"/>
  <c r="BH67" i="58"/>
  <c r="BI67" i="58"/>
  <c r="BJ67" i="58"/>
  <c r="BK67" i="58"/>
  <c r="BL67" i="58"/>
  <c r="BM67" i="58"/>
  <c r="C68" i="58"/>
  <c r="D68" i="58"/>
  <c r="E68" i="58"/>
  <c r="F68" i="58"/>
  <c r="G68" i="58"/>
  <c r="H68" i="58"/>
  <c r="I68" i="58"/>
  <c r="J68" i="58"/>
  <c r="K68" i="58"/>
  <c r="L68" i="58"/>
  <c r="M68" i="58"/>
  <c r="N68" i="58"/>
  <c r="O68" i="58"/>
  <c r="P68" i="58"/>
  <c r="Q68" i="58"/>
  <c r="R68" i="58"/>
  <c r="S68" i="58"/>
  <c r="T68" i="58"/>
  <c r="U68" i="58"/>
  <c r="V68" i="58"/>
  <c r="W68" i="58"/>
  <c r="X68" i="58"/>
  <c r="Y68" i="58"/>
  <c r="Z68" i="58"/>
  <c r="AA68" i="58"/>
  <c r="AB68" i="58"/>
  <c r="AC68" i="58"/>
  <c r="AD68" i="58"/>
  <c r="AE68" i="58"/>
  <c r="AF68" i="58"/>
  <c r="AG68" i="58"/>
  <c r="AH68" i="58"/>
  <c r="AI68" i="58"/>
  <c r="AJ68" i="58"/>
  <c r="AK68" i="58"/>
  <c r="AL68" i="58"/>
  <c r="AM68" i="58"/>
  <c r="AN68" i="58"/>
  <c r="AO68" i="58"/>
  <c r="AP68" i="58"/>
  <c r="AQ68" i="58"/>
  <c r="AR68" i="58"/>
  <c r="AS68" i="58"/>
  <c r="AT68" i="58"/>
  <c r="AU68" i="58"/>
  <c r="AV68" i="58"/>
  <c r="AW68" i="58"/>
  <c r="AX68" i="58"/>
  <c r="AY68" i="58"/>
  <c r="AZ68" i="58"/>
  <c r="BA68" i="58"/>
  <c r="BB68" i="58"/>
  <c r="BC68" i="58"/>
  <c r="BD68" i="58"/>
  <c r="BE68" i="58"/>
  <c r="BF68" i="58"/>
  <c r="BG68" i="58"/>
  <c r="BH68" i="58"/>
  <c r="BI68" i="58"/>
  <c r="BJ68" i="58"/>
  <c r="BK68" i="58"/>
  <c r="BL68" i="58"/>
  <c r="BM68" i="58"/>
  <c r="C69" i="58"/>
  <c r="D69" i="58"/>
  <c r="E69" i="58"/>
  <c r="F69" i="58"/>
  <c r="G69" i="58"/>
  <c r="H69" i="58"/>
  <c r="I69" i="58"/>
  <c r="J69" i="58"/>
  <c r="K69" i="58"/>
  <c r="L69" i="58"/>
  <c r="M69" i="58"/>
  <c r="N69" i="58"/>
  <c r="O69" i="58"/>
  <c r="P69" i="58"/>
  <c r="Q69" i="58"/>
  <c r="R69" i="58"/>
  <c r="S69" i="58"/>
  <c r="T69" i="58"/>
  <c r="U69" i="58"/>
  <c r="V69" i="58"/>
  <c r="W69" i="58"/>
  <c r="X69" i="58"/>
  <c r="Y69" i="58"/>
  <c r="Z69" i="58"/>
  <c r="AA69" i="58"/>
  <c r="AB69" i="58"/>
  <c r="AC69" i="58"/>
  <c r="AD69" i="58"/>
  <c r="AE69" i="58"/>
  <c r="AF69" i="58"/>
  <c r="AG69" i="58"/>
  <c r="AH69" i="58"/>
  <c r="AI69" i="58"/>
  <c r="AJ69" i="58"/>
  <c r="AK69" i="58"/>
  <c r="AL69" i="58"/>
  <c r="AM69" i="58"/>
  <c r="AN69" i="58"/>
  <c r="AO69" i="58"/>
  <c r="AP69" i="58"/>
  <c r="AQ69" i="58"/>
  <c r="AR69" i="58"/>
  <c r="AS69" i="58"/>
  <c r="AT69" i="58"/>
  <c r="AU69" i="58"/>
  <c r="AV69" i="58"/>
  <c r="AW69" i="58"/>
  <c r="AX69" i="58"/>
  <c r="AY69" i="58"/>
  <c r="AZ69" i="58"/>
  <c r="BA69" i="58"/>
  <c r="BB69" i="58"/>
  <c r="BC69" i="58"/>
  <c r="BD69" i="58"/>
  <c r="BE69" i="58"/>
  <c r="BF69" i="58"/>
  <c r="BG69" i="58"/>
  <c r="BH69" i="58"/>
  <c r="BI69" i="58"/>
  <c r="BJ69" i="58"/>
  <c r="BK69" i="58"/>
  <c r="BL69" i="58"/>
  <c r="BM69" i="58"/>
  <c r="C70" i="58"/>
  <c r="D70" i="58"/>
  <c r="E70" i="58"/>
  <c r="F70" i="58"/>
  <c r="G70" i="58"/>
  <c r="H70" i="58"/>
  <c r="I70" i="58"/>
  <c r="J70" i="58"/>
  <c r="K70" i="58"/>
  <c r="L70" i="58"/>
  <c r="M70" i="58"/>
  <c r="N70" i="58"/>
  <c r="O70" i="58"/>
  <c r="P70" i="58"/>
  <c r="Q70" i="58"/>
  <c r="R70" i="58"/>
  <c r="S70" i="58"/>
  <c r="T70" i="58"/>
  <c r="U70" i="58"/>
  <c r="V70" i="58"/>
  <c r="W70" i="58"/>
  <c r="X70" i="58"/>
  <c r="Y70" i="58"/>
  <c r="Z70" i="58"/>
  <c r="AA70" i="58"/>
  <c r="AB70" i="58"/>
  <c r="AC70" i="58"/>
  <c r="AD70" i="58"/>
  <c r="AE70" i="58"/>
  <c r="AF70" i="58"/>
  <c r="AG70" i="58"/>
  <c r="AH70" i="58"/>
  <c r="AI70" i="58"/>
  <c r="AJ70" i="58"/>
  <c r="AK70" i="58"/>
  <c r="AL70" i="58"/>
  <c r="AM70" i="58"/>
  <c r="AN70" i="58"/>
  <c r="AO70" i="58"/>
  <c r="AP70" i="58"/>
  <c r="AQ70" i="58"/>
  <c r="AR70" i="58"/>
  <c r="AS70" i="58"/>
  <c r="AT70" i="58"/>
  <c r="AU70" i="58"/>
  <c r="AV70" i="58"/>
  <c r="AW70" i="58"/>
  <c r="AX70" i="58"/>
  <c r="AY70" i="58"/>
  <c r="AZ70" i="58"/>
  <c r="BA70" i="58"/>
  <c r="BB70" i="58"/>
  <c r="BC70" i="58"/>
  <c r="BD70" i="58"/>
  <c r="BE70" i="58"/>
  <c r="BF70" i="58"/>
  <c r="BG70" i="58"/>
  <c r="BH70" i="58"/>
  <c r="BI70" i="58"/>
  <c r="BJ70" i="58"/>
  <c r="BK70" i="58"/>
  <c r="BL70" i="58"/>
  <c r="BM70" i="58"/>
  <c r="C71" i="58"/>
  <c r="D71" i="58"/>
  <c r="E71" i="58"/>
  <c r="F71" i="58"/>
  <c r="G71" i="58"/>
  <c r="H71" i="58"/>
  <c r="I71" i="58"/>
  <c r="J71" i="58"/>
  <c r="K71" i="58"/>
  <c r="L71" i="58"/>
  <c r="M71" i="58"/>
  <c r="N71" i="58"/>
  <c r="O71" i="58"/>
  <c r="P71" i="58"/>
  <c r="Q71" i="58"/>
  <c r="R71" i="58"/>
  <c r="S71" i="58"/>
  <c r="T71" i="58"/>
  <c r="U71" i="58"/>
  <c r="V71" i="58"/>
  <c r="W71" i="58"/>
  <c r="X71" i="58"/>
  <c r="Y71" i="58"/>
  <c r="Z71" i="58"/>
  <c r="AA71" i="58"/>
  <c r="AB71" i="58"/>
  <c r="AC71" i="58"/>
  <c r="AD71" i="58"/>
  <c r="AE71" i="58"/>
  <c r="AF71" i="58"/>
  <c r="AG71" i="58"/>
  <c r="AH71" i="58"/>
  <c r="AI71" i="58"/>
  <c r="AJ71" i="58"/>
  <c r="AK71" i="58"/>
  <c r="AL71" i="58"/>
  <c r="AM71" i="58"/>
  <c r="AN71" i="58"/>
  <c r="AO71" i="58"/>
  <c r="AP71" i="58"/>
  <c r="AQ71" i="58"/>
  <c r="AR71" i="58"/>
  <c r="AS71" i="58"/>
  <c r="AT71" i="58"/>
  <c r="AU71" i="58"/>
  <c r="AV71" i="58"/>
  <c r="AW71" i="58"/>
  <c r="AX71" i="58"/>
  <c r="AY71" i="58"/>
  <c r="AZ71" i="58"/>
  <c r="BA71" i="58"/>
  <c r="BB71" i="58"/>
  <c r="BC71" i="58"/>
  <c r="BD71" i="58"/>
  <c r="BE71" i="58"/>
  <c r="BF71" i="58"/>
  <c r="BG71" i="58"/>
  <c r="BH71" i="58"/>
  <c r="BI71" i="58"/>
  <c r="BJ71" i="58"/>
  <c r="BK71" i="58"/>
  <c r="BL71" i="58"/>
  <c r="BM71" i="58"/>
  <c r="C72" i="58"/>
  <c r="D72" i="58"/>
  <c r="E72" i="58"/>
  <c r="F72" i="58"/>
  <c r="G72" i="58"/>
  <c r="H72" i="58"/>
  <c r="I72" i="58"/>
  <c r="J72" i="58"/>
  <c r="K72" i="58"/>
  <c r="L72" i="58"/>
  <c r="M72" i="58"/>
  <c r="N72" i="58"/>
  <c r="O72" i="58"/>
  <c r="P72" i="58"/>
  <c r="Q72" i="58"/>
  <c r="R72" i="58"/>
  <c r="S72" i="58"/>
  <c r="T72" i="58"/>
  <c r="U72" i="58"/>
  <c r="V72" i="58"/>
  <c r="W72" i="58"/>
  <c r="X72" i="58"/>
  <c r="Y72" i="58"/>
  <c r="Z72" i="58"/>
  <c r="AA72" i="58"/>
  <c r="AB72" i="58"/>
  <c r="AC72" i="58"/>
  <c r="AD72" i="58"/>
  <c r="AE72" i="58"/>
  <c r="AF72" i="58"/>
  <c r="AG72" i="58"/>
  <c r="AH72" i="58"/>
  <c r="AI72" i="58"/>
  <c r="AJ72" i="58"/>
  <c r="AK72" i="58"/>
  <c r="AL72" i="58"/>
  <c r="AM72" i="58"/>
  <c r="AN72" i="58"/>
  <c r="AO72" i="58"/>
  <c r="AP72" i="58"/>
  <c r="AQ72" i="58"/>
  <c r="AR72" i="58"/>
  <c r="AS72" i="58"/>
  <c r="AT72" i="58"/>
  <c r="AU72" i="58"/>
  <c r="AV72" i="58"/>
  <c r="AW72" i="58"/>
  <c r="AX72" i="58"/>
  <c r="AY72" i="58"/>
  <c r="AZ72" i="58"/>
  <c r="BA72" i="58"/>
  <c r="BB72" i="58"/>
  <c r="BC72" i="58"/>
  <c r="BD72" i="58"/>
  <c r="BE72" i="58"/>
  <c r="BF72" i="58"/>
  <c r="BG72" i="58"/>
  <c r="BH72" i="58"/>
  <c r="BI72" i="58"/>
  <c r="BJ72" i="58"/>
  <c r="BK72" i="58"/>
  <c r="BL72" i="58"/>
  <c r="BM72" i="58"/>
  <c r="C73" i="58"/>
  <c r="D73" i="58"/>
  <c r="E73" i="58"/>
  <c r="F73" i="58"/>
  <c r="G73" i="58"/>
  <c r="H73" i="58"/>
  <c r="I73" i="58"/>
  <c r="J73" i="58"/>
  <c r="K73" i="58"/>
  <c r="L73" i="58"/>
  <c r="M73" i="58"/>
  <c r="N73" i="58"/>
  <c r="O73" i="58"/>
  <c r="P73" i="58"/>
  <c r="Q73" i="58"/>
  <c r="R73" i="58"/>
  <c r="S73" i="58"/>
  <c r="T73" i="58"/>
  <c r="U73" i="58"/>
  <c r="V73" i="58"/>
  <c r="W73" i="58"/>
  <c r="X73" i="58"/>
  <c r="Y73" i="58"/>
  <c r="Z73" i="58"/>
  <c r="AA73" i="58"/>
  <c r="AB73" i="58"/>
  <c r="AC73" i="58"/>
  <c r="AD73" i="58"/>
  <c r="AE73" i="58"/>
  <c r="AF73" i="58"/>
  <c r="AG73" i="58"/>
  <c r="AH73" i="58"/>
  <c r="AI73" i="58"/>
  <c r="AJ73" i="58"/>
  <c r="AK73" i="58"/>
  <c r="AL73" i="58"/>
  <c r="AM73" i="58"/>
  <c r="AN73" i="58"/>
  <c r="AO73" i="58"/>
  <c r="AP73" i="58"/>
  <c r="AQ73" i="58"/>
  <c r="AR73" i="58"/>
  <c r="AS73" i="58"/>
  <c r="AT73" i="58"/>
  <c r="AU73" i="58"/>
  <c r="AV73" i="58"/>
  <c r="AW73" i="58"/>
  <c r="AX73" i="58"/>
  <c r="AY73" i="58"/>
  <c r="AZ73" i="58"/>
  <c r="BA73" i="58"/>
  <c r="BB73" i="58"/>
  <c r="BC73" i="58"/>
  <c r="BD73" i="58"/>
  <c r="BE73" i="58"/>
  <c r="BF73" i="58"/>
  <c r="BG73" i="58"/>
  <c r="BH73" i="58"/>
  <c r="BI73" i="58"/>
  <c r="BJ73" i="58"/>
  <c r="BK73" i="58"/>
  <c r="BL73" i="58"/>
  <c r="BM73" i="58"/>
  <c r="C74" i="58"/>
  <c r="D74" i="58"/>
  <c r="E74" i="58"/>
  <c r="F74" i="58"/>
  <c r="G74" i="58"/>
  <c r="H74" i="58"/>
  <c r="I74" i="58"/>
  <c r="J74" i="58"/>
  <c r="K74" i="58"/>
  <c r="L74" i="58"/>
  <c r="M74" i="58"/>
  <c r="N74" i="58"/>
  <c r="O74" i="58"/>
  <c r="P74" i="58"/>
  <c r="Q74" i="58"/>
  <c r="R74" i="58"/>
  <c r="S74" i="58"/>
  <c r="T74" i="58"/>
  <c r="U74" i="58"/>
  <c r="V74" i="58"/>
  <c r="W74" i="58"/>
  <c r="X74" i="58"/>
  <c r="Y74" i="58"/>
  <c r="Z74" i="58"/>
  <c r="AA74" i="58"/>
  <c r="AB74" i="58"/>
  <c r="AC74" i="58"/>
  <c r="AD74" i="58"/>
  <c r="AE74" i="58"/>
  <c r="AF74" i="58"/>
  <c r="AG74" i="58"/>
  <c r="AH74" i="58"/>
  <c r="AI74" i="58"/>
  <c r="AJ74" i="58"/>
  <c r="AK74" i="58"/>
  <c r="AL74" i="58"/>
  <c r="AM74" i="58"/>
  <c r="AN74" i="58"/>
  <c r="AO74" i="58"/>
  <c r="AP74" i="58"/>
  <c r="AQ74" i="58"/>
  <c r="AR74" i="58"/>
  <c r="AS74" i="58"/>
  <c r="AT74" i="58"/>
  <c r="AU74" i="58"/>
  <c r="AV74" i="58"/>
  <c r="AW74" i="58"/>
  <c r="AX74" i="58"/>
  <c r="AY74" i="58"/>
  <c r="AZ74" i="58"/>
  <c r="BA74" i="58"/>
  <c r="BB74" i="58"/>
  <c r="BC74" i="58"/>
  <c r="BD74" i="58"/>
  <c r="BE74" i="58"/>
  <c r="BF74" i="58"/>
  <c r="BG74" i="58"/>
  <c r="BH74" i="58"/>
  <c r="BI74" i="58"/>
  <c r="BJ74" i="58"/>
  <c r="BK74" i="58"/>
  <c r="BL74" i="58"/>
  <c r="BM74" i="58"/>
  <c r="C75" i="58"/>
  <c r="D75" i="58"/>
  <c r="E75" i="58"/>
  <c r="F75" i="58"/>
  <c r="G75" i="58"/>
  <c r="H75" i="58"/>
  <c r="I75" i="58"/>
  <c r="J75" i="58"/>
  <c r="K75" i="58"/>
  <c r="L75" i="58"/>
  <c r="M75" i="58"/>
  <c r="N75" i="58"/>
  <c r="O75" i="58"/>
  <c r="P75" i="58"/>
  <c r="Q75" i="58"/>
  <c r="R75" i="58"/>
  <c r="S75" i="58"/>
  <c r="T75" i="58"/>
  <c r="U75" i="58"/>
  <c r="V75" i="58"/>
  <c r="W75" i="58"/>
  <c r="X75" i="58"/>
  <c r="Y75" i="58"/>
  <c r="Z75" i="58"/>
  <c r="AA75" i="58"/>
  <c r="AB75" i="58"/>
  <c r="AC75" i="58"/>
  <c r="AD75" i="58"/>
  <c r="AE75" i="58"/>
  <c r="AF75" i="58"/>
  <c r="AG75" i="58"/>
  <c r="AH75" i="58"/>
  <c r="AI75" i="58"/>
  <c r="AJ75" i="58"/>
  <c r="AK75" i="58"/>
  <c r="AL75" i="58"/>
  <c r="AM75" i="58"/>
  <c r="AN75" i="58"/>
  <c r="AO75" i="58"/>
  <c r="AP75" i="58"/>
  <c r="AQ75" i="58"/>
  <c r="AR75" i="58"/>
  <c r="AS75" i="58"/>
  <c r="AT75" i="58"/>
  <c r="AU75" i="58"/>
  <c r="AV75" i="58"/>
  <c r="AW75" i="58"/>
  <c r="AX75" i="58"/>
  <c r="AY75" i="58"/>
  <c r="AZ75" i="58"/>
  <c r="BA75" i="58"/>
  <c r="BB75" i="58"/>
  <c r="BC75" i="58"/>
  <c r="BD75" i="58"/>
  <c r="BE75" i="58"/>
  <c r="BF75" i="58"/>
  <c r="BG75" i="58"/>
  <c r="BH75" i="58"/>
  <c r="BI75" i="58"/>
  <c r="BJ75" i="58"/>
  <c r="BK75" i="58"/>
  <c r="BL75" i="58"/>
  <c r="BM75" i="58"/>
  <c r="C76" i="58"/>
  <c r="D76" i="58"/>
  <c r="E76" i="58"/>
  <c r="F76" i="58"/>
  <c r="G76" i="58"/>
  <c r="H76" i="58"/>
  <c r="I76" i="58"/>
  <c r="J76" i="58"/>
  <c r="K76" i="58"/>
  <c r="L76" i="58"/>
  <c r="M76" i="58"/>
  <c r="N76" i="58"/>
  <c r="O76" i="58"/>
  <c r="P76" i="58"/>
  <c r="Q76" i="58"/>
  <c r="R76" i="58"/>
  <c r="S76" i="58"/>
  <c r="T76" i="58"/>
  <c r="U76" i="58"/>
  <c r="V76" i="58"/>
  <c r="W76" i="58"/>
  <c r="X76" i="58"/>
  <c r="Y76" i="58"/>
  <c r="Z76" i="58"/>
  <c r="AA76" i="58"/>
  <c r="AB76" i="58"/>
  <c r="AC76" i="58"/>
  <c r="AD76" i="58"/>
  <c r="AE76" i="58"/>
  <c r="AF76" i="58"/>
  <c r="AG76" i="58"/>
  <c r="AH76" i="58"/>
  <c r="AI76" i="58"/>
  <c r="AJ76" i="58"/>
  <c r="AK76" i="58"/>
  <c r="AL76" i="58"/>
  <c r="AM76" i="58"/>
  <c r="AN76" i="58"/>
  <c r="AO76" i="58"/>
  <c r="AP76" i="58"/>
  <c r="AQ76" i="58"/>
  <c r="AR76" i="58"/>
  <c r="AS76" i="58"/>
  <c r="AT76" i="58"/>
  <c r="AU76" i="58"/>
  <c r="AV76" i="58"/>
  <c r="AW76" i="58"/>
  <c r="AX76" i="58"/>
  <c r="AY76" i="58"/>
  <c r="AZ76" i="58"/>
  <c r="BA76" i="58"/>
  <c r="BB76" i="58"/>
  <c r="BC76" i="58"/>
  <c r="BD76" i="58"/>
  <c r="BE76" i="58"/>
  <c r="BF76" i="58"/>
  <c r="BG76" i="58"/>
  <c r="BH76" i="58"/>
  <c r="BI76" i="58"/>
  <c r="BJ76" i="58"/>
  <c r="BK76" i="58"/>
  <c r="BL76" i="58"/>
  <c r="BM76" i="58"/>
  <c r="C77" i="58"/>
  <c r="D77" i="58"/>
  <c r="E77" i="58"/>
  <c r="F77" i="58"/>
  <c r="G77" i="58"/>
  <c r="H77" i="58"/>
  <c r="I77" i="58"/>
  <c r="J77" i="58"/>
  <c r="K77" i="58"/>
  <c r="L77" i="58"/>
  <c r="M77" i="58"/>
  <c r="N77" i="58"/>
  <c r="O77" i="58"/>
  <c r="P77" i="58"/>
  <c r="Q77" i="58"/>
  <c r="R77" i="58"/>
  <c r="S77" i="58"/>
  <c r="T77" i="58"/>
  <c r="U77" i="58"/>
  <c r="V77" i="58"/>
  <c r="W77" i="58"/>
  <c r="X77" i="58"/>
  <c r="Y77" i="58"/>
  <c r="Z77" i="58"/>
  <c r="AA77" i="58"/>
  <c r="AB77" i="58"/>
  <c r="AC77" i="58"/>
  <c r="AD77" i="58"/>
  <c r="AE77" i="58"/>
  <c r="AF77" i="58"/>
  <c r="AG77" i="58"/>
  <c r="AH77" i="58"/>
  <c r="AI77" i="58"/>
  <c r="AJ77" i="58"/>
  <c r="AK77" i="58"/>
  <c r="AL77" i="58"/>
  <c r="AM77" i="58"/>
  <c r="AN77" i="58"/>
  <c r="AO77" i="58"/>
  <c r="AP77" i="58"/>
  <c r="AQ77" i="58"/>
  <c r="AR77" i="58"/>
  <c r="AS77" i="58"/>
  <c r="AT77" i="58"/>
  <c r="AU77" i="58"/>
  <c r="AV77" i="58"/>
  <c r="AW77" i="58"/>
  <c r="AX77" i="58"/>
  <c r="AY77" i="58"/>
  <c r="AZ77" i="58"/>
  <c r="BA77" i="58"/>
  <c r="BB77" i="58"/>
  <c r="BC77" i="58"/>
  <c r="BD77" i="58"/>
  <c r="BE77" i="58"/>
  <c r="BF77" i="58"/>
  <c r="BG77" i="58"/>
  <c r="BH77" i="58"/>
  <c r="BI77" i="58"/>
  <c r="BJ77" i="58"/>
  <c r="BK77" i="58"/>
  <c r="BL77" i="58"/>
  <c r="BM77" i="58"/>
  <c r="C78" i="58"/>
  <c r="D78" i="58"/>
  <c r="E78" i="58"/>
  <c r="F78" i="58"/>
  <c r="G78" i="58"/>
  <c r="H78" i="58"/>
  <c r="I78" i="58"/>
  <c r="J78" i="58"/>
  <c r="K78" i="58"/>
  <c r="L78" i="58"/>
  <c r="M78" i="58"/>
  <c r="N78" i="58"/>
  <c r="O78" i="58"/>
  <c r="P78" i="58"/>
  <c r="Q78" i="58"/>
  <c r="R78" i="58"/>
  <c r="S78" i="58"/>
  <c r="T78" i="58"/>
  <c r="U78" i="58"/>
  <c r="V78" i="58"/>
  <c r="W78" i="58"/>
  <c r="X78" i="58"/>
  <c r="Y78" i="58"/>
  <c r="Z78" i="58"/>
  <c r="AA78" i="58"/>
  <c r="AB78" i="58"/>
  <c r="AC78" i="58"/>
  <c r="AD78" i="58"/>
  <c r="AE78" i="58"/>
  <c r="AF78" i="58"/>
  <c r="AG78" i="58"/>
  <c r="AH78" i="58"/>
  <c r="AI78" i="58"/>
  <c r="AJ78" i="58"/>
  <c r="AK78" i="58"/>
  <c r="AL78" i="58"/>
  <c r="AM78" i="58"/>
  <c r="AN78" i="58"/>
  <c r="AO78" i="58"/>
  <c r="AP78" i="58"/>
  <c r="AQ78" i="58"/>
  <c r="AR78" i="58"/>
  <c r="AS78" i="58"/>
  <c r="AT78" i="58"/>
  <c r="AU78" i="58"/>
  <c r="AV78" i="58"/>
  <c r="AW78" i="58"/>
  <c r="AX78" i="58"/>
  <c r="AY78" i="58"/>
  <c r="AZ78" i="58"/>
  <c r="BA78" i="58"/>
  <c r="BB78" i="58"/>
  <c r="BC78" i="58"/>
  <c r="BD78" i="58"/>
  <c r="BE78" i="58"/>
  <c r="BF78" i="58"/>
  <c r="BG78" i="58"/>
  <c r="BH78" i="58"/>
  <c r="BI78" i="58"/>
  <c r="BJ78" i="58"/>
  <c r="BK78" i="58"/>
  <c r="BL78" i="58"/>
  <c r="BM78" i="58"/>
  <c r="C79" i="58"/>
  <c r="D79" i="58"/>
  <c r="E79" i="58"/>
  <c r="F79" i="58"/>
  <c r="G79" i="58"/>
  <c r="H79" i="58"/>
  <c r="I79" i="58"/>
  <c r="J79" i="58"/>
  <c r="K79" i="58"/>
  <c r="L79" i="58"/>
  <c r="M79" i="58"/>
  <c r="N79" i="58"/>
  <c r="O79" i="58"/>
  <c r="P79" i="58"/>
  <c r="Q79" i="58"/>
  <c r="R79" i="58"/>
  <c r="S79" i="58"/>
  <c r="T79" i="58"/>
  <c r="U79" i="58"/>
  <c r="V79" i="58"/>
  <c r="W79" i="58"/>
  <c r="X79" i="58"/>
  <c r="Y79" i="58"/>
  <c r="Z79" i="58"/>
  <c r="AA79" i="58"/>
  <c r="AB79" i="58"/>
  <c r="AC79" i="58"/>
  <c r="AD79" i="58"/>
  <c r="AE79" i="58"/>
  <c r="AF79" i="58"/>
  <c r="AG79" i="58"/>
  <c r="AH79" i="58"/>
  <c r="AI79" i="58"/>
  <c r="AJ79" i="58"/>
  <c r="AK79" i="58"/>
  <c r="AL79" i="58"/>
  <c r="AM79" i="58"/>
  <c r="AN79" i="58"/>
  <c r="AO79" i="58"/>
  <c r="AP79" i="58"/>
  <c r="AQ79" i="58"/>
  <c r="AR79" i="58"/>
  <c r="AS79" i="58"/>
  <c r="AT79" i="58"/>
  <c r="AU79" i="58"/>
  <c r="AV79" i="58"/>
  <c r="AW79" i="58"/>
  <c r="AX79" i="58"/>
  <c r="AY79" i="58"/>
  <c r="AZ79" i="58"/>
  <c r="BA79" i="58"/>
  <c r="BB79" i="58"/>
  <c r="BC79" i="58"/>
  <c r="BD79" i="58"/>
  <c r="BE79" i="58"/>
  <c r="BF79" i="58"/>
  <c r="BG79" i="58"/>
  <c r="BH79" i="58"/>
  <c r="BI79" i="58"/>
  <c r="BJ79" i="58"/>
  <c r="BK79" i="58"/>
  <c r="BL79" i="58"/>
  <c r="BM79" i="58"/>
  <c r="C80" i="58"/>
  <c r="D80" i="58"/>
  <c r="E80" i="58"/>
  <c r="F80" i="58"/>
  <c r="G80" i="58"/>
  <c r="H80" i="58"/>
  <c r="I80" i="58"/>
  <c r="J80" i="58"/>
  <c r="K80" i="58"/>
  <c r="L80" i="58"/>
  <c r="M80" i="58"/>
  <c r="N80" i="58"/>
  <c r="O80" i="58"/>
  <c r="P80" i="58"/>
  <c r="Q80" i="58"/>
  <c r="R80" i="58"/>
  <c r="S80" i="58"/>
  <c r="T80" i="58"/>
  <c r="U80" i="58"/>
  <c r="V80" i="58"/>
  <c r="W80" i="58"/>
  <c r="X80" i="58"/>
  <c r="Y80" i="58"/>
  <c r="Z80" i="58"/>
  <c r="AA80" i="58"/>
  <c r="AB80" i="58"/>
  <c r="AC80" i="58"/>
  <c r="AD80" i="58"/>
  <c r="AE80" i="58"/>
  <c r="AF80" i="58"/>
  <c r="AG80" i="58"/>
  <c r="AH80" i="58"/>
  <c r="AI80" i="58"/>
  <c r="AJ80" i="58"/>
  <c r="AK80" i="58"/>
  <c r="AL80" i="58"/>
  <c r="AM80" i="58"/>
  <c r="AN80" i="58"/>
  <c r="AO80" i="58"/>
  <c r="AP80" i="58"/>
  <c r="AQ80" i="58"/>
  <c r="AR80" i="58"/>
  <c r="AS80" i="58"/>
  <c r="AT80" i="58"/>
  <c r="AU80" i="58"/>
  <c r="AV80" i="58"/>
  <c r="AW80" i="58"/>
  <c r="AX80" i="58"/>
  <c r="AY80" i="58"/>
  <c r="AZ80" i="58"/>
  <c r="BA80" i="58"/>
  <c r="BB80" i="58"/>
  <c r="BC80" i="58"/>
  <c r="BD80" i="58"/>
  <c r="BE80" i="58"/>
  <c r="BF80" i="58"/>
  <c r="BG80" i="58"/>
  <c r="BH80" i="58"/>
  <c r="BI80" i="58"/>
  <c r="BJ80" i="58"/>
  <c r="BK80" i="58"/>
  <c r="BL80" i="58"/>
  <c r="BM80" i="58"/>
  <c r="C81" i="58"/>
  <c r="D81" i="58"/>
  <c r="E81" i="58"/>
  <c r="F81" i="58"/>
  <c r="G81" i="58"/>
  <c r="H81" i="58"/>
  <c r="I81" i="58"/>
  <c r="J81" i="58"/>
  <c r="K81" i="58"/>
  <c r="L81" i="58"/>
  <c r="M81" i="58"/>
  <c r="N81" i="58"/>
  <c r="O81" i="58"/>
  <c r="P81" i="58"/>
  <c r="Q81" i="58"/>
  <c r="R81" i="58"/>
  <c r="S81" i="58"/>
  <c r="T81" i="58"/>
  <c r="U81" i="58"/>
  <c r="V81" i="58"/>
  <c r="W81" i="58"/>
  <c r="X81" i="58"/>
  <c r="Y81" i="58"/>
  <c r="Z81" i="58"/>
  <c r="AA81" i="58"/>
  <c r="AB81" i="58"/>
  <c r="AC81" i="58"/>
  <c r="AD81" i="58"/>
  <c r="AE81" i="58"/>
  <c r="AF81" i="58"/>
  <c r="AG81" i="58"/>
  <c r="AH81" i="58"/>
  <c r="AI81" i="58"/>
  <c r="AJ81" i="58"/>
  <c r="AK81" i="58"/>
  <c r="AL81" i="58"/>
  <c r="AM81" i="58"/>
  <c r="AN81" i="58"/>
  <c r="AO81" i="58"/>
  <c r="AP81" i="58"/>
  <c r="AQ81" i="58"/>
  <c r="AR81" i="58"/>
  <c r="AS81" i="58"/>
  <c r="AT81" i="58"/>
  <c r="AU81" i="58"/>
  <c r="AV81" i="58"/>
  <c r="AW81" i="58"/>
  <c r="AX81" i="58"/>
  <c r="AY81" i="58"/>
  <c r="AZ81" i="58"/>
  <c r="BA81" i="58"/>
  <c r="BB81" i="58"/>
  <c r="BC81" i="58"/>
  <c r="BD81" i="58"/>
  <c r="BE81" i="58"/>
  <c r="BF81" i="58"/>
  <c r="BG81" i="58"/>
  <c r="BH81" i="58"/>
  <c r="BI81" i="58"/>
  <c r="BJ81" i="58"/>
  <c r="BK81" i="58"/>
  <c r="BL81" i="58"/>
  <c r="BM81" i="58"/>
  <c r="C82" i="58"/>
  <c r="D82" i="58"/>
  <c r="E82" i="58"/>
  <c r="F82" i="58"/>
  <c r="G82" i="58"/>
  <c r="H82" i="58"/>
  <c r="I82" i="58"/>
  <c r="J82" i="58"/>
  <c r="K82" i="58"/>
  <c r="L82" i="58"/>
  <c r="M82" i="58"/>
  <c r="N82" i="58"/>
  <c r="O82" i="58"/>
  <c r="P82" i="58"/>
  <c r="Q82" i="58"/>
  <c r="R82" i="58"/>
  <c r="S82" i="58"/>
  <c r="T82" i="58"/>
  <c r="U82" i="58"/>
  <c r="V82" i="58"/>
  <c r="W82" i="58"/>
  <c r="X82" i="58"/>
  <c r="Y82" i="58"/>
  <c r="Z82" i="58"/>
  <c r="AA82" i="58"/>
  <c r="AB82" i="58"/>
  <c r="AC82" i="58"/>
  <c r="AD82" i="58"/>
  <c r="AE82" i="58"/>
  <c r="AF82" i="58"/>
  <c r="AG82" i="58"/>
  <c r="AH82" i="58"/>
  <c r="AI82" i="58"/>
  <c r="AJ82" i="58"/>
  <c r="AK82" i="58"/>
  <c r="AL82" i="58"/>
  <c r="AM82" i="58"/>
  <c r="AN82" i="58"/>
  <c r="AO82" i="58"/>
  <c r="AP82" i="58"/>
  <c r="AQ82" i="58"/>
  <c r="AR82" i="58"/>
  <c r="AS82" i="58"/>
  <c r="AT82" i="58"/>
  <c r="AU82" i="58"/>
  <c r="AV82" i="58"/>
  <c r="AW82" i="58"/>
  <c r="AX82" i="58"/>
  <c r="AY82" i="58"/>
  <c r="AZ82" i="58"/>
  <c r="BA82" i="58"/>
  <c r="BB82" i="58"/>
  <c r="BC82" i="58"/>
  <c r="BD82" i="58"/>
  <c r="BE82" i="58"/>
  <c r="BF82" i="58"/>
  <c r="BG82" i="58"/>
  <c r="BH82" i="58"/>
  <c r="BI82" i="58"/>
  <c r="BJ82" i="58"/>
  <c r="BK82" i="58"/>
  <c r="BL82" i="58"/>
  <c r="BM82" i="58"/>
  <c r="C83" i="58"/>
  <c r="D83" i="58"/>
  <c r="E83" i="58"/>
  <c r="F83" i="58"/>
  <c r="G83" i="58"/>
  <c r="H83" i="58"/>
  <c r="I83" i="58"/>
  <c r="J83" i="58"/>
  <c r="K83" i="58"/>
  <c r="L83" i="58"/>
  <c r="M83" i="58"/>
  <c r="N83" i="58"/>
  <c r="O83" i="58"/>
  <c r="P83" i="58"/>
  <c r="Q83" i="58"/>
  <c r="R83" i="58"/>
  <c r="S83" i="58"/>
  <c r="T83" i="58"/>
  <c r="U83" i="58"/>
  <c r="V83" i="58"/>
  <c r="W83" i="58"/>
  <c r="X83" i="58"/>
  <c r="Y83" i="58"/>
  <c r="Z83" i="58"/>
  <c r="AA83" i="58"/>
  <c r="AB83" i="58"/>
  <c r="AC83" i="58"/>
  <c r="AD83" i="58"/>
  <c r="AE83" i="58"/>
  <c r="AF83" i="58"/>
  <c r="AG83" i="58"/>
  <c r="AH83" i="58"/>
  <c r="AI83" i="58"/>
  <c r="AJ83" i="58"/>
  <c r="AK83" i="58"/>
  <c r="AL83" i="58"/>
  <c r="AM83" i="58"/>
  <c r="AN83" i="58"/>
  <c r="AO83" i="58"/>
  <c r="AP83" i="58"/>
  <c r="AQ83" i="58"/>
  <c r="AR83" i="58"/>
  <c r="AS83" i="58"/>
  <c r="AT83" i="58"/>
  <c r="AU83" i="58"/>
  <c r="AV83" i="58"/>
  <c r="AW83" i="58"/>
  <c r="AX83" i="58"/>
  <c r="AY83" i="58"/>
  <c r="AZ83" i="58"/>
  <c r="BA83" i="58"/>
  <c r="BB83" i="58"/>
  <c r="BC83" i="58"/>
  <c r="BD83" i="58"/>
  <c r="BE83" i="58"/>
  <c r="BF83" i="58"/>
  <c r="BG83" i="58"/>
  <c r="BH83" i="58"/>
  <c r="BI83" i="58"/>
  <c r="BJ83" i="58"/>
  <c r="BK83" i="58"/>
  <c r="BL83" i="58"/>
  <c r="BM83" i="58"/>
  <c r="C84" i="58"/>
  <c r="D84" i="58"/>
  <c r="E84" i="58"/>
  <c r="F84" i="58"/>
  <c r="G84" i="58"/>
  <c r="H84" i="58"/>
  <c r="I84" i="58"/>
  <c r="J84" i="58"/>
  <c r="K84" i="58"/>
  <c r="L84" i="58"/>
  <c r="M84" i="58"/>
  <c r="N84" i="58"/>
  <c r="O84" i="58"/>
  <c r="P84" i="58"/>
  <c r="Q84" i="58"/>
  <c r="R84" i="58"/>
  <c r="S84" i="58"/>
  <c r="T84" i="58"/>
  <c r="U84" i="58"/>
  <c r="V84" i="58"/>
  <c r="W84" i="58"/>
  <c r="X84" i="58"/>
  <c r="Y84" i="58"/>
  <c r="Z84" i="58"/>
  <c r="AA84" i="58"/>
  <c r="AB84" i="58"/>
  <c r="AC84" i="58"/>
  <c r="AD84" i="58"/>
  <c r="AE84" i="58"/>
  <c r="AF84" i="58"/>
  <c r="AG84" i="58"/>
  <c r="AH84" i="58"/>
  <c r="AI84" i="58"/>
  <c r="AJ84" i="58"/>
  <c r="AK84" i="58"/>
  <c r="AL84" i="58"/>
  <c r="AM84" i="58"/>
  <c r="AN84" i="58"/>
  <c r="AO84" i="58"/>
  <c r="AP84" i="58"/>
  <c r="AQ84" i="58"/>
  <c r="AR84" i="58"/>
  <c r="AS84" i="58"/>
  <c r="AT84" i="58"/>
  <c r="AU84" i="58"/>
  <c r="AV84" i="58"/>
  <c r="AW84" i="58"/>
  <c r="AX84" i="58"/>
  <c r="AY84" i="58"/>
  <c r="AZ84" i="58"/>
  <c r="BA84" i="58"/>
  <c r="BB84" i="58"/>
  <c r="BC84" i="58"/>
  <c r="BD84" i="58"/>
  <c r="BE84" i="58"/>
  <c r="BF84" i="58"/>
  <c r="BG84" i="58"/>
  <c r="BH84" i="58"/>
  <c r="BI84" i="58"/>
  <c r="BJ84" i="58"/>
  <c r="BK84" i="58"/>
  <c r="BL84" i="58"/>
  <c r="BM84" i="58"/>
  <c r="C85" i="58"/>
  <c r="D85" i="58"/>
  <c r="E85" i="58"/>
  <c r="F85" i="58"/>
  <c r="G85" i="58"/>
  <c r="H85" i="58"/>
  <c r="I85" i="58"/>
  <c r="J85" i="58"/>
  <c r="K85" i="58"/>
  <c r="L85" i="58"/>
  <c r="M85" i="58"/>
  <c r="N85" i="58"/>
  <c r="O85" i="58"/>
  <c r="P85" i="58"/>
  <c r="Q85" i="58"/>
  <c r="R85" i="58"/>
  <c r="S85" i="58"/>
  <c r="T85" i="58"/>
  <c r="U85" i="58"/>
  <c r="V85" i="58"/>
  <c r="W85" i="58"/>
  <c r="X85" i="58"/>
  <c r="Y85" i="58"/>
  <c r="Z85" i="58"/>
  <c r="AA85" i="58"/>
  <c r="AB85" i="58"/>
  <c r="AC85" i="58"/>
  <c r="AD85" i="58"/>
  <c r="AE85" i="58"/>
  <c r="AF85" i="58"/>
  <c r="AG85" i="58"/>
  <c r="AH85" i="58"/>
  <c r="AI85" i="58"/>
  <c r="AJ85" i="58"/>
  <c r="AK85" i="58"/>
  <c r="AL85" i="58"/>
  <c r="AM85" i="58"/>
  <c r="AN85" i="58"/>
  <c r="AO85" i="58"/>
  <c r="AP85" i="58"/>
  <c r="AQ85" i="58"/>
  <c r="AR85" i="58"/>
  <c r="AS85" i="58"/>
  <c r="AT85" i="58"/>
  <c r="AU85" i="58"/>
  <c r="AV85" i="58"/>
  <c r="AW85" i="58"/>
  <c r="AX85" i="58"/>
  <c r="AY85" i="58"/>
  <c r="AZ85" i="58"/>
  <c r="BA85" i="58"/>
  <c r="BB85" i="58"/>
  <c r="BC85" i="58"/>
  <c r="BD85" i="58"/>
  <c r="BE85" i="58"/>
  <c r="BF85" i="58"/>
  <c r="BG85" i="58"/>
  <c r="BH85" i="58"/>
  <c r="BI85" i="58"/>
  <c r="BJ85" i="58"/>
  <c r="BK85" i="58"/>
  <c r="BL85" i="58"/>
  <c r="BM85" i="58"/>
  <c r="C86" i="58"/>
  <c r="D86" i="58"/>
  <c r="E86" i="58"/>
  <c r="F86" i="58"/>
  <c r="G86" i="58"/>
  <c r="H86" i="58"/>
  <c r="I86" i="58"/>
  <c r="J86" i="58"/>
  <c r="K86" i="58"/>
  <c r="L86" i="58"/>
  <c r="M86" i="58"/>
  <c r="N86" i="58"/>
  <c r="O86" i="58"/>
  <c r="P86" i="58"/>
  <c r="Q86" i="58"/>
  <c r="R86" i="58"/>
  <c r="S86" i="58"/>
  <c r="T86" i="58"/>
  <c r="U86" i="58"/>
  <c r="V86" i="58"/>
  <c r="W86" i="58"/>
  <c r="X86" i="58"/>
  <c r="Y86" i="58"/>
  <c r="Z86" i="58"/>
  <c r="AA86" i="58"/>
  <c r="AB86" i="58"/>
  <c r="AC86" i="58"/>
  <c r="AD86" i="58"/>
  <c r="AE86" i="58"/>
  <c r="AF86" i="58"/>
  <c r="AG86" i="58"/>
  <c r="AH86" i="58"/>
  <c r="AI86" i="58"/>
  <c r="AJ86" i="58"/>
  <c r="AK86" i="58"/>
  <c r="AL86" i="58"/>
  <c r="AM86" i="58"/>
  <c r="AN86" i="58"/>
  <c r="AO86" i="58"/>
  <c r="AP86" i="58"/>
  <c r="AQ86" i="58"/>
  <c r="AR86" i="58"/>
  <c r="AS86" i="58"/>
  <c r="AT86" i="58"/>
  <c r="AU86" i="58"/>
  <c r="AV86" i="58"/>
  <c r="AW86" i="58"/>
  <c r="AX86" i="58"/>
  <c r="AY86" i="58"/>
  <c r="AZ86" i="58"/>
  <c r="BA86" i="58"/>
  <c r="BB86" i="58"/>
  <c r="BC86" i="58"/>
  <c r="BD86" i="58"/>
  <c r="BE86" i="58"/>
  <c r="BF86" i="58"/>
  <c r="BG86" i="58"/>
  <c r="BH86" i="58"/>
  <c r="BI86" i="58"/>
  <c r="BJ86" i="58"/>
  <c r="BK86" i="58"/>
  <c r="BL86" i="58"/>
  <c r="BM86" i="58"/>
  <c r="C87" i="58"/>
  <c r="D87" i="58"/>
  <c r="E87" i="58"/>
  <c r="F87" i="58"/>
  <c r="G87" i="58"/>
  <c r="H87" i="58"/>
  <c r="I87" i="58"/>
  <c r="J87" i="58"/>
  <c r="K87" i="58"/>
  <c r="L87" i="58"/>
  <c r="M87" i="58"/>
  <c r="N87" i="58"/>
  <c r="O87" i="58"/>
  <c r="P87" i="58"/>
  <c r="Q87" i="58"/>
  <c r="R87" i="58"/>
  <c r="S87" i="58"/>
  <c r="T87" i="58"/>
  <c r="U87" i="58"/>
  <c r="V87" i="58"/>
  <c r="W87" i="58"/>
  <c r="X87" i="58"/>
  <c r="Y87" i="58"/>
  <c r="Z87" i="58"/>
  <c r="AA87" i="58"/>
  <c r="AB87" i="58"/>
  <c r="AC87" i="58"/>
  <c r="AD87" i="58"/>
  <c r="AE87" i="58"/>
  <c r="AF87" i="58"/>
  <c r="AG87" i="58"/>
  <c r="AH87" i="58"/>
  <c r="AI87" i="58"/>
  <c r="AJ87" i="58"/>
  <c r="AK87" i="58"/>
  <c r="AL87" i="58"/>
  <c r="AM87" i="58"/>
  <c r="AN87" i="58"/>
  <c r="AO87" i="58"/>
  <c r="AP87" i="58"/>
  <c r="AQ87" i="58"/>
  <c r="AR87" i="58"/>
  <c r="AS87" i="58"/>
  <c r="AT87" i="58"/>
  <c r="AU87" i="58"/>
  <c r="AV87" i="58"/>
  <c r="AW87" i="58"/>
  <c r="AX87" i="58"/>
  <c r="AY87" i="58"/>
  <c r="AZ87" i="58"/>
  <c r="BA87" i="58"/>
  <c r="BB87" i="58"/>
  <c r="BC87" i="58"/>
  <c r="BD87" i="58"/>
  <c r="BE87" i="58"/>
  <c r="BF87" i="58"/>
  <c r="BG87" i="58"/>
  <c r="BH87" i="58"/>
  <c r="BI87" i="58"/>
  <c r="BJ87" i="58"/>
  <c r="BK87" i="58"/>
  <c r="BL87" i="58"/>
  <c r="BM87" i="58"/>
  <c r="C88" i="58"/>
  <c r="D88" i="58"/>
  <c r="E88" i="58"/>
  <c r="F88" i="58"/>
  <c r="G88" i="58"/>
  <c r="H88" i="58"/>
  <c r="I88" i="58"/>
  <c r="J88" i="58"/>
  <c r="K88" i="58"/>
  <c r="L88" i="58"/>
  <c r="M88" i="58"/>
  <c r="N88" i="58"/>
  <c r="O88" i="58"/>
  <c r="P88" i="58"/>
  <c r="Q88" i="58"/>
  <c r="R88" i="58"/>
  <c r="S88" i="58"/>
  <c r="T88" i="58"/>
  <c r="U88" i="58"/>
  <c r="V88" i="58"/>
  <c r="W88" i="58"/>
  <c r="X88" i="58"/>
  <c r="Y88" i="58"/>
  <c r="Z88" i="58"/>
  <c r="AA88" i="58"/>
  <c r="AB88" i="58"/>
  <c r="AC88" i="58"/>
  <c r="AD88" i="58"/>
  <c r="AE88" i="58"/>
  <c r="AF88" i="58"/>
  <c r="AG88" i="58"/>
  <c r="AH88" i="58"/>
  <c r="AI88" i="58"/>
  <c r="AJ88" i="58"/>
  <c r="AK88" i="58"/>
  <c r="AL88" i="58"/>
  <c r="AM88" i="58"/>
  <c r="AN88" i="58"/>
  <c r="AO88" i="58"/>
  <c r="AP88" i="58"/>
  <c r="AQ88" i="58"/>
  <c r="AR88" i="58"/>
  <c r="AS88" i="58"/>
  <c r="AT88" i="58"/>
  <c r="AU88" i="58"/>
  <c r="AV88" i="58"/>
  <c r="AW88" i="58"/>
  <c r="AX88" i="58"/>
  <c r="AY88" i="58"/>
  <c r="AZ88" i="58"/>
  <c r="BA88" i="58"/>
  <c r="BB88" i="58"/>
  <c r="BC88" i="58"/>
  <c r="BD88" i="58"/>
  <c r="BE88" i="58"/>
  <c r="BF88" i="58"/>
  <c r="BG88" i="58"/>
  <c r="BH88" i="58"/>
  <c r="BI88" i="58"/>
  <c r="BJ88" i="58"/>
  <c r="BK88" i="58"/>
  <c r="BL88" i="58"/>
  <c r="BM88" i="58"/>
  <c r="C89" i="58"/>
  <c r="D89" i="58"/>
  <c r="E89" i="58"/>
  <c r="F89" i="58"/>
  <c r="G89" i="58"/>
  <c r="H89" i="58"/>
  <c r="I89" i="58"/>
  <c r="J89" i="58"/>
  <c r="K89" i="58"/>
  <c r="L89" i="58"/>
  <c r="M89" i="58"/>
  <c r="N89" i="58"/>
  <c r="O89" i="58"/>
  <c r="P89" i="58"/>
  <c r="Q89" i="58"/>
  <c r="R89" i="58"/>
  <c r="S89" i="58"/>
  <c r="T89" i="58"/>
  <c r="U89" i="58"/>
  <c r="V89" i="58"/>
  <c r="W89" i="58"/>
  <c r="X89" i="58"/>
  <c r="Y89" i="58"/>
  <c r="Z89" i="58"/>
  <c r="AA89" i="58"/>
  <c r="AB89" i="58"/>
  <c r="AC89" i="58"/>
  <c r="AD89" i="58"/>
  <c r="AE89" i="58"/>
  <c r="AF89" i="58"/>
  <c r="AG89" i="58"/>
  <c r="AH89" i="58"/>
  <c r="AI89" i="58"/>
  <c r="AJ89" i="58"/>
  <c r="AK89" i="58"/>
  <c r="AL89" i="58"/>
  <c r="AM89" i="58"/>
  <c r="AN89" i="58"/>
  <c r="AO89" i="58"/>
  <c r="AP89" i="58"/>
  <c r="AQ89" i="58"/>
  <c r="AR89" i="58"/>
  <c r="AS89" i="58"/>
  <c r="AT89" i="58"/>
  <c r="AU89" i="58"/>
  <c r="AV89" i="58"/>
  <c r="AW89" i="58"/>
  <c r="AX89" i="58"/>
  <c r="AY89" i="58"/>
  <c r="AZ89" i="58"/>
  <c r="BA89" i="58"/>
  <c r="BB89" i="58"/>
  <c r="BC89" i="58"/>
  <c r="BD89" i="58"/>
  <c r="BE89" i="58"/>
  <c r="BF89" i="58"/>
  <c r="BG89" i="58"/>
  <c r="BH89" i="58"/>
  <c r="BI89" i="58"/>
  <c r="BJ89" i="58"/>
  <c r="BK89" i="58"/>
  <c r="BL89" i="58"/>
  <c r="BM89" i="58"/>
  <c r="C90" i="58"/>
  <c r="D90" i="58"/>
  <c r="E90" i="58"/>
  <c r="F90" i="58"/>
  <c r="G90" i="58"/>
  <c r="H90" i="58"/>
  <c r="I90" i="58"/>
  <c r="J90" i="58"/>
  <c r="K90" i="58"/>
  <c r="L90" i="58"/>
  <c r="M90" i="58"/>
  <c r="N90" i="58"/>
  <c r="O90" i="58"/>
  <c r="P90" i="58"/>
  <c r="Q90" i="58"/>
  <c r="R90" i="58"/>
  <c r="S90" i="58"/>
  <c r="T90" i="58"/>
  <c r="U90" i="58"/>
  <c r="V90" i="58"/>
  <c r="W90" i="58"/>
  <c r="X90" i="58"/>
  <c r="Y90" i="58"/>
  <c r="Z90" i="58"/>
  <c r="AA90" i="58"/>
  <c r="AB90" i="58"/>
  <c r="AC90" i="58"/>
  <c r="AD90" i="58"/>
  <c r="AE90" i="58"/>
  <c r="AF90" i="58"/>
  <c r="AG90" i="58"/>
  <c r="AH90" i="58"/>
  <c r="AI90" i="58"/>
  <c r="AJ90" i="58"/>
  <c r="AK90" i="58"/>
  <c r="AL90" i="58"/>
  <c r="AM90" i="58"/>
  <c r="AN90" i="58"/>
  <c r="AO90" i="58"/>
  <c r="AP90" i="58"/>
  <c r="AQ90" i="58"/>
  <c r="AR90" i="58"/>
  <c r="AS90" i="58"/>
  <c r="AT90" i="58"/>
  <c r="AU90" i="58"/>
  <c r="AV90" i="58"/>
  <c r="AW90" i="58"/>
  <c r="AX90" i="58"/>
  <c r="AY90" i="58"/>
  <c r="AZ90" i="58"/>
  <c r="BA90" i="58"/>
  <c r="BB90" i="58"/>
  <c r="BC90" i="58"/>
  <c r="BD90" i="58"/>
  <c r="BE90" i="58"/>
  <c r="BF90" i="58"/>
  <c r="BG90" i="58"/>
  <c r="BH90" i="58"/>
  <c r="BI90" i="58"/>
  <c r="BJ90" i="58"/>
  <c r="BK90" i="58"/>
  <c r="BL90" i="58"/>
  <c r="BM90" i="58"/>
  <c r="C91" i="58"/>
  <c r="D91" i="58"/>
  <c r="E91" i="58"/>
  <c r="F91" i="58"/>
  <c r="G91" i="58"/>
  <c r="H91" i="58"/>
  <c r="I91" i="58"/>
  <c r="J91" i="58"/>
  <c r="K91" i="58"/>
  <c r="L91" i="58"/>
  <c r="M91" i="58"/>
  <c r="N91" i="58"/>
  <c r="O91" i="58"/>
  <c r="P91" i="58"/>
  <c r="Q91" i="58"/>
  <c r="R91" i="58"/>
  <c r="S91" i="58"/>
  <c r="T91" i="58"/>
  <c r="U91" i="58"/>
  <c r="V91" i="58"/>
  <c r="W91" i="58"/>
  <c r="X91" i="58"/>
  <c r="Y91" i="58"/>
  <c r="Z91" i="58"/>
  <c r="AA91" i="58"/>
  <c r="AB91" i="58"/>
  <c r="AC91" i="58"/>
  <c r="AD91" i="58"/>
  <c r="AE91" i="58"/>
  <c r="AF91" i="58"/>
  <c r="AG91" i="58"/>
  <c r="AH91" i="58"/>
  <c r="AI91" i="58"/>
  <c r="AJ91" i="58"/>
  <c r="AK91" i="58"/>
  <c r="AL91" i="58"/>
  <c r="AM91" i="58"/>
  <c r="AN91" i="58"/>
  <c r="AO91" i="58"/>
  <c r="AP91" i="58"/>
  <c r="AQ91" i="58"/>
  <c r="AR91" i="58"/>
  <c r="AS91" i="58"/>
  <c r="AT91" i="58"/>
  <c r="AU91" i="58"/>
  <c r="AV91" i="58"/>
  <c r="AW91" i="58"/>
  <c r="AX91" i="58"/>
  <c r="AY91" i="58"/>
  <c r="AZ91" i="58"/>
  <c r="BA91" i="58"/>
  <c r="BB91" i="58"/>
  <c r="BC91" i="58"/>
  <c r="BD91" i="58"/>
  <c r="BE91" i="58"/>
  <c r="BF91" i="58"/>
  <c r="BG91" i="58"/>
  <c r="BH91" i="58"/>
  <c r="BI91" i="58"/>
  <c r="BJ91" i="58"/>
  <c r="BK91" i="58"/>
  <c r="BL91" i="58"/>
  <c r="BM91" i="58"/>
  <c r="C92" i="58"/>
  <c r="D92" i="58"/>
  <c r="E92" i="58"/>
  <c r="F92" i="58"/>
  <c r="G92" i="58"/>
  <c r="H92" i="58"/>
  <c r="I92" i="58"/>
  <c r="J92" i="58"/>
  <c r="K92" i="58"/>
  <c r="L92" i="58"/>
  <c r="M92" i="58"/>
  <c r="N92" i="58"/>
  <c r="O92" i="58"/>
  <c r="P92" i="58"/>
  <c r="Q92" i="58"/>
  <c r="R92" i="58"/>
  <c r="S92" i="58"/>
  <c r="T92" i="58"/>
  <c r="U92" i="58"/>
  <c r="V92" i="58"/>
  <c r="W92" i="58"/>
  <c r="X92" i="58"/>
  <c r="Y92" i="58"/>
  <c r="Z92" i="58"/>
  <c r="AA92" i="58"/>
  <c r="AB92" i="58"/>
  <c r="AC92" i="58"/>
  <c r="AD92" i="58"/>
  <c r="AE92" i="58"/>
  <c r="AF92" i="58"/>
  <c r="AG92" i="58"/>
  <c r="AH92" i="58"/>
  <c r="AI92" i="58"/>
  <c r="AJ92" i="58"/>
  <c r="AK92" i="58"/>
  <c r="AL92" i="58"/>
  <c r="AM92" i="58"/>
  <c r="AN92" i="58"/>
  <c r="AO92" i="58"/>
  <c r="AP92" i="58"/>
  <c r="AQ92" i="58"/>
  <c r="AR92" i="58"/>
  <c r="AS92" i="58"/>
  <c r="AT92" i="58"/>
  <c r="AU92" i="58"/>
  <c r="AV92" i="58"/>
  <c r="AW92" i="58"/>
  <c r="AX92" i="58"/>
  <c r="AY92" i="58"/>
  <c r="AZ92" i="58"/>
  <c r="BA92" i="58"/>
  <c r="BB92" i="58"/>
  <c r="BC92" i="58"/>
  <c r="BD92" i="58"/>
  <c r="BE92" i="58"/>
  <c r="BF92" i="58"/>
  <c r="BG92" i="58"/>
  <c r="BH92" i="58"/>
  <c r="BI92" i="58"/>
  <c r="BJ92" i="58"/>
  <c r="BK92" i="58"/>
  <c r="BL92" i="58"/>
  <c r="BM92" i="58"/>
  <c r="C93" i="58"/>
  <c r="D93" i="58"/>
  <c r="E93" i="58"/>
  <c r="F93" i="58"/>
  <c r="G93" i="58"/>
  <c r="H93" i="58"/>
  <c r="I93" i="58"/>
  <c r="J93" i="58"/>
  <c r="K93" i="58"/>
  <c r="L93" i="58"/>
  <c r="M93" i="58"/>
  <c r="N93" i="58"/>
  <c r="O93" i="58"/>
  <c r="P93" i="58"/>
  <c r="Q93" i="58"/>
  <c r="R93" i="58"/>
  <c r="S93" i="58"/>
  <c r="T93" i="58"/>
  <c r="U93" i="58"/>
  <c r="V93" i="58"/>
  <c r="W93" i="58"/>
  <c r="X93" i="58"/>
  <c r="Y93" i="58"/>
  <c r="Z93" i="58"/>
  <c r="AA93" i="58"/>
  <c r="AB93" i="58"/>
  <c r="AC93" i="58"/>
  <c r="AD93" i="58"/>
  <c r="AE93" i="58"/>
  <c r="AF93" i="58"/>
  <c r="AG93" i="58"/>
  <c r="AH93" i="58"/>
  <c r="AI93" i="58"/>
  <c r="AJ93" i="58"/>
  <c r="AK93" i="58"/>
  <c r="AL93" i="58"/>
  <c r="AM93" i="58"/>
  <c r="AN93" i="58"/>
  <c r="AO93" i="58"/>
  <c r="AP93" i="58"/>
  <c r="AQ93" i="58"/>
  <c r="AR93" i="58"/>
  <c r="AS93" i="58"/>
  <c r="AT93" i="58"/>
  <c r="AU93" i="58"/>
  <c r="AV93" i="58"/>
  <c r="AW93" i="58"/>
  <c r="AX93" i="58"/>
  <c r="AY93" i="58"/>
  <c r="AZ93" i="58"/>
  <c r="BA93" i="58"/>
  <c r="BB93" i="58"/>
  <c r="BC93" i="58"/>
  <c r="BD93" i="58"/>
  <c r="BE93" i="58"/>
  <c r="BF93" i="58"/>
  <c r="BG93" i="58"/>
  <c r="BH93" i="58"/>
  <c r="BI93" i="58"/>
  <c r="BJ93" i="58"/>
  <c r="BK93" i="58"/>
  <c r="BL93" i="58"/>
  <c r="BM93" i="58"/>
  <c r="BM56" i="58"/>
  <c r="BK56" i="58"/>
  <c r="BL56" i="58"/>
  <c r="BJ56" i="58"/>
  <c r="BI56" i="58"/>
  <c r="BF56" i="58"/>
  <c r="BG56" i="58"/>
  <c r="BH56" i="58"/>
  <c r="BE56" i="58"/>
  <c r="BD56" i="58"/>
  <c r="BB56" i="58"/>
  <c r="BC56" i="58"/>
  <c r="BA56" i="58"/>
  <c r="AZ56" i="58"/>
  <c r="AW56" i="58"/>
  <c r="AX56" i="58"/>
  <c r="AY56" i="58"/>
  <c r="AV56" i="58"/>
  <c r="AU56" i="58"/>
  <c r="AS56" i="58"/>
  <c r="AT56" i="58"/>
  <c r="AR56" i="58"/>
  <c r="AQ56" i="58"/>
  <c r="AP56" i="58"/>
  <c r="AO56" i="58"/>
  <c r="AN56" i="58"/>
  <c r="AM56" i="58"/>
  <c r="AL56" i="58"/>
  <c r="AJ56" i="58"/>
  <c r="AK56" i="58"/>
  <c r="AI56" i="58"/>
  <c r="AH56" i="58"/>
  <c r="AE56" i="58"/>
  <c r="AF56" i="58"/>
  <c r="AG56" i="58"/>
  <c r="AD56" i="58"/>
  <c r="AC56" i="58"/>
  <c r="AA56" i="58"/>
  <c r="AB56" i="58"/>
  <c r="Z56" i="58"/>
  <c r="K56" i="58"/>
  <c r="T56" i="58"/>
  <c r="Q56" i="58"/>
  <c r="Y56" i="58"/>
  <c r="V56" i="58"/>
  <c r="W56" i="58"/>
  <c r="X56" i="58"/>
  <c r="U56" i="58"/>
  <c r="R56" i="58"/>
  <c r="S56" i="58"/>
  <c r="P56" i="58"/>
  <c r="M56" i="58"/>
  <c r="N56" i="58"/>
  <c r="O56" i="58"/>
  <c r="L56" i="58"/>
  <c r="G56" i="58"/>
  <c r="I56" i="58"/>
  <c r="J56" i="58"/>
  <c r="H56" i="58"/>
  <c r="F56" i="58"/>
  <c r="E56" i="58"/>
  <c r="D56" i="58"/>
  <c r="C56" i="58"/>
  <c r="AA285" i="53" l="1"/>
  <c r="AA286" i="53"/>
  <c r="AA287" i="53"/>
  <c r="AA288" i="53"/>
  <c r="AA289" i="53"/>
  <c r="AA290" i="53"/>
  <c r="AA284" i="53"/>
  <c r="C23" i="59" l="1"/>
  <c r="D5" i="59"/>
  <c r="C8" i="59"/>
  <c r="M87" i="9" l="1"/>
  <c r="J101" i="9"/>
  <c r="W58" i="8"/>
  <c r="D32" i="7" l="1"/>
  <c r="I32" i="7"/>
  <c r="J32" i="7"/>
  <c r="K32" i="7"/>
  <c r="D33" i="7"/>
  <c r="E33" i="7"/>
  <c r="F33" i="7"/>
  <c r="G33" i="7"/>
  <c r="H33" i="7"/>
  <c r="L33" i="7"/>
  <c r="M33" i="7"/>
  <c r="M34" i="7"/>
  <c r="M35" i="7"/>
  <c r="M36" i="7"/>
  <c r="M37" i="7"/>
  <c r="M38" i="7"/>
  <c r="M39" i="7"/>
  <c r="M40" i="7"/>
  <c r="M41" i="7"/>
  <c r="M42" i="7"/>
  <c r="M43" i="7"/>
  <c r="K44" i="7"/>
  <c r="M44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B30" i="6" l="1"/>
  <c r="C30" i="6"/>
  <c r="D30" i="6"/>
  <c r="E30" i="6"/>
  <c r="F30" i="6"/>
  <c r="G30" i="6"/>
  <c r="H30" i="6"/>
  <c r="B31" i="6"/>
  <c r="C31" i="6"/>
  <c r="D31" i="6"/>
  <c r="E31" i="6"/>
  <c r="F31" i="6"/>
  <c r="G31" i="6"/>
  <c r="H31" i="6"/>
  <c r="B32" i="6"/>
  <c r="C32" i="6"/>
  <c r="D32" i="6"/>
  <c r="E32" i="6"/>
  <c r="F32" i="6"/>
  <c r="G32" i="6"/>
  <c r="H32" i="6"/>
  <c r="B33" i="6"/>
  <c r="C33" i="6"/>
  <c r="D33" i="6"/>
  <c r="E33" i="6"/>
  <c r="F33" i="6"/>
  <c r="G33" i="6"/>
  <c r="H33" i="6"/>
  <c r="B34" i="6"/>
  <c r="C34" i="6"/>
  <c r="D34" i="6"/>
  <c r="E34" i="6"/>
  <c r="F34" i="6"/>
  <c r="G34" i="6"/>
  <c r="H34" i="6"/>
  <c r="B35" i="6"/>
  <c r="C35" i="6"/>
  <c r="D35" i="6"/>
  <c r="E35" i="6"/>
  <c r="F35" i="6"/>
  <c r="G35" i="6"/>
  <c r="H35" i="6"/>
  <c r="B36" i="6"/>
  <c r="C36" i="6"/>
  <c r="D36" i="6"/>
  <c r="E36" i="6"/>
  <c r="F36" i="6"/>
  <c r="G36" i="6"/>
  <c r="H36" i="6"/>
  <c r="B37" i="6"/>
  <c r="C37" i="6"/>
  <c r="D37" i="6"/>
  <c r="E37" i="6"/>
  <c r="F37" i="6"/>
  <c r="G37" i="6"/>
  <c r="H37" i="6"/>
  <c r="B38" i="6"/>
  <c r="C38" i="6"/>
  <c r="D38" i="6"/>
  <c r="E38" i="6"/>
  <c r="F38" i="6"/>
  <c r="G38" i="6"/>
  <c r="H38" i="6"/>
  <c r="B39" i="6"/>
  <c r="C39" i="6"/>
  <c r="D39" i="6"/>
  <c r="E39" i="6"/>
  <c r="F39" i="6"/>
  <c r="G39" i="6"/>
  <c r="H39" i="6"/>
  <c r="B40" i="6"/>
  <c r="C40" i="6"/>
  <c r="D40" i="6"/>
  <c r="E40" i="6"/>
  <c r="F40" i="6"/>
  <c r="G40" i="6"/>
  <c r="H40" i="6"/>
  <c r="B41" i="6"/>
  <c r="C41" i="6"/>
  <c r="D41" i="6"/>
  <c r="E41" i="6"/>
  <c r="F41" i="6"/>
  <c r="G41" i="6"/>
  <c r="H41" i="6"/>
  <c r="C29" i="6"/>
  <c r="D29" i="6"/>
  <c r="E29" i="6"/>
  <c r="F29" i="6"/>
  <c r="G29" i="6"/>
  <c r="H29" i="6"/>
  <c r="AB14" i="2" l="1"/>
  <c r="AD14" i="2"/>
  <c r="AE14" i="2"/>
  <c r="AA14" i="2"/>
  <c r="J103" i="12" l="1"/>
  <c r="J102" i="12"/>
  <c r="AY20" i="8"/>
  <c r="C60" i="52" l="1"/>
  <c r="C59" i="52"/>
  <c r="C58" i="52"/>
  <c r="C57" i="52"/>
  <c r="C56" i="52"/>
  <c r="C55" i="52"/>
  <c r="C54" i="52"/>
  <c r="C53" i="52"/>
  <c r="C52" i="52"/>
  <c r="C51" i="52"/>
  <c r="C50" i="52"/>
  <c r="C48" i="52"/>
  <c r="C47" i="52"/>
  <c r="C46" i="52"/>
  <c r="C45" i="52"/>
  <c r="C44" i="52"/>
  <c r="C43" i="52"/>
  <c r="C42" i="52"/>
  <c r="C41" i="52"/>
  <c r="C40" i="52"/>
  <c r="C39" i="52"/>
  <c r="C38" i="52"/>
  <c r="C37" i="52"/>
  <c r="C36" i="52"/>
  <c r="C35" i="52"/>
  <c r="H26" i="52"/>
  <c r="G26" i="52"/>
  <c r="F26" i="52"/>
  <c r="A26" i="52"/>
  <c r="H25" i="52"/>
  <c r="G25" i="52"/>
  <c r="F25" i="52"/>
  <c r="E25" i="52"/>
  <c r="D25" i="52"/>
  <c r="C25" i="52"/>
  <c r="B25" i="52"/>
  <c r="F22" i="52"/>
  <c r="X10" i="2" s="1"/>
  <c r="E22" i="52"/>
  <c r="W10" i="2" s="1"/>
  <c r="D22" i="52"/>
  <c r="C22" i="52"/>
  <c r="B22" i="52"/>
  <c r="F21" i="52"/>
  <c r="E21" i="52"/>
  <c r="D21" i="52"/>
  <c r="C21" i="52"/>
  <c r="B21" i="52"/>
  <c r="F20" i="52"/>
  <c r="E20" i="52"/>
  <c r="D20" i="52"/>
  <c r="C20" i="52"/>
  <c r="B20" i="52"/>
  <c r="F19" i="52"/>
  <c r="F23" i="52" s="1"/>
  <c r="E19" i="52"/>
  <c r="D19" i="52"/>
  <c r="C19" i="52"/>
  <c r="B19" i="52"/>
  <c r="F13" i="52"/>
  <c r="E13" i="52"/>
  <c r="D13" i="52"/>
  <c r="C13" i="52"/>
  <c r="F12" i="52"/>
  <c r="E12" i="52"/>
  <c r="D12" i="52"/>
  <c r="C12" i="52"/>
  <c r="F11" i="52"/>
  <c r="E11" i="52"/>
  <c r="D11" i="52"/>
  <c r="C11" i="52"/>
  <c r="F10" i="52"/>
  <c r="E10" i="52"/>
  <c r="D10" i="52"/>
  <c r="C10" i="52"/>
  <c r="F9" i="52"/>
  <c r="E9" i="52"/>
  <c r="D9" i="52"/>
  <c r="C9" i="52"/>
  <c r="F8" i="52"/>
  <c r="E8" i="52"/>
  <c r="D8" i="52"/>
  <c r="C8" i="52"/>
  <c r="F7" i="52"/>
  <c r="E7" i="52"/>
  <c r="D7" i="52"/>
  <c r="C7" i="52"/>
  <c r="F6" i="52"/>
  <c r="F14" i="52" s="1"/>
  <c r="E7" i="4" s="1"/>
  <c r="E6" i="52"/>
  <c r="D6" i="52"/>
  <c r="C6" i="52"/>
  <c r="C61" i="51"/>
  <c r="F23" i="51"/>
  <c r="E23" i="51"/>
  <c r="D23" i="51"/>
  <c r="C23" i="51"/>
  <c r="B23" i="51"/>
  <c r="F14" i="51"/>
  <c r="E14" i="51"/>
  <c r="D14" i="51"/>
  <c r="C14" i="51"/>
  <c r="C61" i="50"/>
  <c r="F23" i="50"/>
  <c r="E23" i="50"/>
  <c r="D23" i="50"/>
  <c r="C23" i="50"/>
  <c r="B23" i="50"/>
  <c r="F14" i="50"/>
  <c r="E14" i="50"/>
  <c r="D14" i="50"/>
  <c r="C14" i="50"/>
  <c r="C61" i="49"/>
  <c r="D29" i="49"/>
  <c r="C29" i="49"/>
  <c r="B29" i="49"/>
  <c r="F23" i="49"/>
  <c r="E23" i="49"/>
  <c r="D23" i="49"/>
  <c r="C23" i="49"/>
  <c r="B23" i="49"/>
  <c r="F14" i="49"/>
  <c r="E14" i="49"/>
  <c r="D14" i="49"/>
  <c r="C14" i="49"/>
  <c r="C61" i="48"/>
  <c r="F23" i="48"/>
  <c r="E23" i="48"/>
  <c r="D23" i="48"/>
  <c r="C23" i="48"/>
  <c r="B23" i="48"/>
  <c r="F14" i="48"/>
  <c r="E14" i="48"/>
  <c r="D14" i="48"/>
  <c r="C14" i="48"/>
  <c r="C61" i="47"/>
  <c r="F23" i="47"/>
  <c r="E23" i="47"/>
  <c r="D23" i="47"/>
  <c r="C23" i="47"/>
  <c r="B23" i="47"/>
  <c r="F14" i="47"/>
  <c r="E14" i="47"/>
  <c r="D14" i="47"/>
  <c r="C14" i="47"/>
  <c r="C61" i="46"/>
  <c r="F23" i="46"/>
  <c r="E23" i="46"/>
  <c r="D23" i="46"/>
  <c r="C23" i="46"/>
  <c r="B23" i="46"/>
  <c r="F14" i="46"/>
  <c r="E14" i="46"/>
  <c r="D14" i="46"/>
  <c r="C14" i="46"/>
  <c r="C61" i="45"/>
  <c r="D29" i="45"/>
  <c r="C29" i="45"/>
  <c r="B29" i="45"/>
  <c r="F23" i="45"/>
  <c r="E23" i="45"/>
  <c r="D23" i="45"/>
  <c r="C23" i="45"/>
  <c r="B23" i="45"/>
  <c r="F14" i="45"/>
  <c r="E14" i="45"/>
  <c r="D14" i="45"/>
  <c r="C14" i="45"/>
  <c r="C61" i="14"/>
  <c r="C29" i="14"/>
  <c r="B29" i="14"/>
  <c r="F23" i="14"/>
  <c r="E23" i="14"/>
  <c r="D23" i="14"/>
  <c r="C23" i="14"/>
  <c r="B23" i="14"/>
  <c r="F14" i="14"/>
  <c r="E14" i="14"/>
  <c r="D14" i="14"/>
  <c r="C14" i="14"/>
  <c r="C61" i="44"/>
  <c r="F23" i="44"/>
  <c r="E23" i="44"/>
  <c r="D23" i="44"/>
  <c r="C23" i="44"/>
  <c r="B23" i="44"/>
  <c r="F14" i="44"/>
  <c r="E14" i="44"/>
  <c r="D14" i="44"/>
  <c r="C14" i="44"/>
  <c r="C61" i="43"/>
  <c r="B29" i="43"/>
  <c r="F23" i="43"/>
  <c r="E23" i="43"/>
  <c r="D23" i="43"/>
  <c r="C23" i="43"/>
  <c r="B23" i="43"/>
  <c r="F14" i="43"/>
  <c r="E14" i="43"/>
  <c r="D14" i="43"/>
  <c r="C14" i="43"/>
  <c r="C61" i="42"/>
  <c r="F23" i="42"/>
  <c r="E23" i="42"/>
  <c r="D23" i="42"/>
  <c r="C23" i="42"/>
  <c r="B23" i="42"/>
  <c r="F14" i="42"/>
  <c r="E14" i="42"/>
  <c r="D14" i="42"/>
  <c r="C14" i="42"/>
  <c r="C61" i="41"/>
  <c r="D48" i="41"/>
  <c r="F23" i="41"/>
  <c r="E23" i="41"/>
  <c r="D23" i="41"/>
  <c r="C23" i="41"/>
  <c r="B23" i="41"/>
  <c r="F14" i="41"/>
  <c r="E14" i="41"/>
  <c r="D14" i="41"/>
  <c r="C14" i="41"/>
  <c r="C61" i="40"/>
  <c r="F23" i="40"/>
  <c r="E23" i="40"/>
  <c r="D23" i="40"/>
  <c r="C23" i="40"/>
  <c r="B23" i="40"/>
  <c r="F14" i="40"/>
  <c r="E14" i="40"/>
  <c r="D14" i="40"/>
  <c r="C14" i="40"/>
  <c r="C61" i="39"/>
  <c r="E29" i="39"/>
  <c r="D29" i="39"/>
  <c r="C29" i="39"/>
  <c r="B29" i="39"/>
  <c r="F23" i="39"/>
  <c r="E23" i="39"/>
  <c r="D23" i="39"/>
  <c r="C23" i="39"/>
  <c r="B23" i="39"/>
  <c r="F14" i="39"/>
  <c r="E14" i="39"/>
  <c r="D14" i="39"/>
  <c r="C14" i="39"/>
  <c r="C61" i="38"/>
  <c r="B29" i="38"/>
  <c r="F23" i="38"/>
  <c r="E23" i="38"/>
  <c r="D23" i="38"/>
  <c r="C23" i="38"/>
  <c r="B23" i="38"/>
  <c r="F14" i="38"/>
  <c r="E14" i="38"/>
  <c r="D14" i="38"/>
  <c r="C14" i="38"/>
  <c r="C61" i="37"/>
  <c r="E29" i="37"/>
  <c r="C29" i="37"/>
  <c r="B29" i="37"/>
  <c r="F23" i="37"/>
  <c r="E23" i="37"/>
  <c r="D23" i="37"/>
  <c r="C23" i="37"/>
  <c r="B23" i="37"/>
  <c r="F14" i="37"/>
  <c r="E14" i="37"/>
  <c r="D14" i="37"/>
  <c r="C14" i="37"/>
  <c r="C61" i="36"/>
  <c r="F23" i="36"/>
  <c r="E23" i="36"/>
  <c r="D23" i="36"/>
  <c r="C23" i="36"/>
  <c r="B23" i="36"/>
  <c r="F14" i="36"/>
  <c r="E14" i="36"/>
  <c r="D14" i="36"/>
  <c r="C14" i="36"/>
  <c r="C61" i="35"/>
  <c r="D29" i="35"/>
  <c r="C29" i="35"/>
  <c r="B29" i="35"/>
  <c r="F23" i="35"/>
  <c r="E23" i="35"/>
  <c r="D23" i="35"/>
  <c r="C23" i="35"/>
  <c r="B23" i="35"/>
  <c r="F14" i="35"/>
  <c r="E14" i="35"/>
  <c r="D14" i="35"/>
  <c r="C14" i="35"/>
  <c r="C61" i="34"/>
  <c r="D29" i="34"/>
  <c r="C29" i="34"/>
  <c r="B29" i="34"/>
  <c r="F23" i="34"/>
  <c r="E23" i="34"/>
  <c r="D23" i="34"/>
  <c r="C23" i="34"/>
  <c r="B23" i="34"/>
  <c r="F14" i="34"/>
  <c r="E14" i="34"/>
  <c r="D14" i="34"/>
  <c r="C14" i="34"/>
  <c r="C61" i="33"/>
  <c r="D29" i="33"/>
  <c r="C29" i="33"/>
  <c r="B29" i="33"/>
  <c r="F23" i="33"/>
  <c r="E23" i="33"/>
  <c r="D23" i="33"/>
  <c r="C23" i="33"/>
  <c r="B23" i="33"/>
  <c r="F14" i="33"/>
  <c r="E14" i="33"/>
  <c r="D14" i="33"/>
  <c r="C14" i="33"/>
  <c r="C61" i="32"/>
  <c r="D29" i="32"/>
  <c r="C29" i="32"/>
  <c r="B29" i="32"/>
  <c r="F23" i="32"/>
  <c r="E23" i="32"/>
  <c r="D23" i="32"/>
  <c r="C23" i="32"/>
  <c r="B23" i="32"/>
  <c r="F14" i="32"/>
  <c r="E14" i="32"/>
  <c r="D14" i="32"/>
  <c r="C14" i="32"/>
  <c r="C61" i="31"/>
  <c r="F23" i="31"/>
  <c r="E23" i="31"/>
  <c r="D23" i="31"/>
  <c r="C23" i="31"/>
  <c r="B23" i="31"/>
  <c r="F14" i="31"/>
  <c r="E14" i="31"/>
  <c r="D14" i="31"/>
  <c r="C14" i="31"/>
  <c r="C61" i="30"/>
  <c r="F23" i="30"/>
  <c r="E23" i="30"/>
  <c r="D23" i="30"/>
  <c r="C23" i="30"/>
  <c r="B23" i="30"/>
  <c r="F14" i="30"/>
  <c r="E14" i="30"/>
  <c r="D14" i="30"/>
  <c r="C14" i="30"/>
  <c r="C61" i="29"/>
  <c r="C29" i="29"/>
  <c r="B29" i="29"/>
  <c r="F23" i="29"/>
  <c r="E23" i="29"/>
  <c r="D23" i="29"/>
  <c r="C23" i="29"/>
  <c r="B23" i="29"/>
  <c r="F14" i="29"/>
  <c r="E14" i="29"/>
  <c r="D14" i="29"/>
  <c r="C14" i="29"/>
  <c r="C61" i="28"/>
  <c r="D48" i="28"/>
  <c r="F23" i="28"/>
  <c r="E23" i="28"/>
  <c r="D23" i="28"/>
  <c r="C23" i="28"/>
  <c r="B23" i="28"/>
  <c r="F14" i="28"/>
  <c r="E14" i="28"/>
  <c r="D14" i="28"/>
  <c r="C14" i="28"/>
  <c r="C61" i="27"/>
  <c r="C29" i="27"/>
  <c r="B29" i="27"/>
  <c r="F23" i="27"/>
  <c r="E23" i="27"/>
  <c r="D23" i="27"/>
  <c r="C23" i="27"/>
  <c r="B23" i="27"/>
  <c r="F14" i="27"/>
  <c r="E14" i="27"/>
  <c r="D14" i="27"/>
  <c r="C14" i="27"/>
  <c r="C61" i="26"/>
  <c r="C29" i="26"/>
  <c r="B29" i="26"/>
  <c r="F23" i="26"/>
  <c r="E23" i="26"/>
  <c r="D23" i="26"/>
  <c r="C23" i="26"/>
  <c r="B23" i="26"/>
  <c r="F14" i="26"/>
  <c r="E14" i="26"/>
  <c r="D14" i="26"/>
  <c r="C14" i="26"/>
  <c r="C61" i="25"/>
  <c r="D29" i="25"/>
  <c r="C29" i="25"/>
  <c r="B29" i="25"/>
  <c r="F23" i="25"/>
  <c r="E23" i="25"/>
  <c r="D23" i="25"/>
  <c r="C23" i="25"/>
  <c r="B23" i="25"/>
  <c r="F14" i="25"/>
  <c r="E14" i="25"/>
  <c r="D14" i="25"/>
  <c r="C14" i="25"/>
  <c r="C61" i="24"/>
  <c r="E29" i="24"/>
  <c r="E26" i="52" s="1"/>
  <c r="D29" i="24"/>
  <c r="C29" i="24"/>
  <c r="B29" i="24"/>
  <c r="F23" i="24"/>
  <c r="E23" i="24"/>
  <c r="D23" i="24"/>
  <c r="C23" i="24"/>
  <c r="B23" i="24"/>
  <c r="F14" i="24"/>
  <c r="E14" i="24"/>
  <c r="D14" i="24"/>
  <c r="C14" i="24"/>
  <c r="C61" i="23"/>
  <c r="D29" i="23"/>
  <c r="C29" i="23"/>
  <c r="B29" i="23"/>
  <c r="F23" i="23"/>
  <c r="E23" i="23"/>
  <c r="D23" i="23"/>
  <c r="C23" i="23"/>
  <c r="B23" i="23"/>
  <c r="F14" i="23"/>
  <c r="E14" i="23"/>
  <c r="D14" i="23"/>
  <c r="C14" i="23"/>
  <c r="C61" i="22"/>
  <c r="F23" i="22"/>
  <c r="E23" i="22"/>
  <c r="D23" i="22"/>
  <c r="C23" i="22"/>
  <c r="B23" i="22"/>
  <c r="F14" i="22"/>
  <c r="E14" i="22"/>
  <c r="D14" i="22"/>
  <c r="C14" i="22"/>
  <c r="C61" i="21"/>
  <c r="F23" i="21"/>
  <c r="E23" i="21"/>
  <c r="D23" i="21"/>
  <c r="C23" i="21"/>
  <c r="B23" i="21"/>
  <c r="F14" i="21"/>
  <c r="E14" i="21"/>
  <c r="D14" i="21"/>
  <c r="C14" i="21"/>
  <c r="C61" i="20"/>
  <c r="C29" i="20"/>
  <c r="B29" i="20"/>
  <c r="F23" i="20"/>
  <c r="E23" i="20"/>
  <c r="D23" i="20"/>
  <c r="C23" i="20"/>
  <c r="B23" i="20"/>
  <c r="F14" i="20"/>
  <c r="E14" i="20"/>
  <c r="D14" i="20"/>
  <c r="C14" i="20"/>
  <c r="C61" i="19"/>
  <c r="F23" i="19"/>
  <c r="E23" i="19"/>
  <c r="D23" i="19"/>
  <c r="C23" i="19"/>
  <c r="B23" i="19"/>
  <c r="F14" i="19"/>
  <c r="E14" i="19"/>
  <c r="D14" i="19"/>
  <c r="C14" i="19"/>
  <c r="C61" i="18"/>
  <c r="D29" i="18"/>
  <c r="C29" i="18"/>
  <c r="B29" i="18"/>
  <c r="F23" i="18"/>
  <c r="E23" i="18"/>
  <c r="D23" i="18"/>
  <c r="C23" i="18"/>
  <c r="B23" i="18"/>
  <c r="F14" i="18"/>
  <c r="E14" i="18"/>
  <c r="D14" i="18"/>
  <c r="C14" i="18"/>
  <c r="C61" i="17"/>
  <c r="D48" i="17"/>
  <c r="F23" i="17"/>
  <c r="E23" i="17"/>
  <c r="D23" i="17"/>
  <c r="C23" i="17"/>
  <c r="B23" i="17"/>
  <c r="F14" i="17"/>
  <c r="E14" i="17"/>
  <c r="D14" i="17"/>
  <c r="C14" i="17"/>
  <c r="C61" i="16"/>
  <c r="D29" i="16"/>
  <c r="C29" i="16"/>
  <c r="B29" i="16"/>
  <c r="F23" i="16"/>
  <c r="E23" i="16"/>
  <c r="D23" i="16"/>
  <c r="C23" i="16"/>
  <c r="B23" i="16"/>
  <c r="F14" i="16"/>
  <c r="E14" i="16"/>
  <c r="D14" i="16"/>
  <c r="C14" i="16"/>
  <c r="C61" i="15"/>
  <c r="E60" i="15"/>
  <c r="E48" i="15"/>
  <c r="D48" i="15"/>
  <c r="D29" i="15"/>
  <c r="D26" i="52" s="1"/>
  <c r="C29" i="15"/>
  <c r="C26" i="52" s="1"/>
  <c r="Q8" i="2" s="1"/>
  <c r="Q14" i="2" s="1"/>
  <c r="B29" i="15"/>
  <c r="B26" i="52" s="1"/>
  <c r="P8" i="2" s="1"/>
  <c r="P14" i="2" s="1"/>
  <c r="F23" i="15"/>
  <c r="E23" i="15"/>
  <c r="D23" i="15"/>
  <c r="C23" i="15"/>
  <c r="B23" i="15"/>
  <c r="F14" i="15"/>
  <c r="E14" i="15"/>
  <c r="D14" i="15"/>
  <c r="C14" i="15"/>
  <c r="D29" i="13"/>
  <c r="E23" i="13"/>
  <c r="J14" i="13"/>
  <c r="J13" i="13"/>
  <c r="J12" i="13"/>
  <c r="J11" i="13"/>
  <c r="J10" i="13"/>
  <c r="C7" i="13"/>
  <c r="J9" i="13" s="1"/>
  <c r="C6" i="13"/>
  <c r="B93" i="58"/>
  <c r="B92" i="58"/>
  <c r="B91" i="58"/>
  <c r="B90" i="58"/>
  <c r="B89" i="58"/>
  <c r="B88" i="58"/>
  <c r="B87" i="58"/>
  <c r="B86" i="58"/>
  <c r="B85" i="58"/>
  <c r="B84" i="58"/>
  <c r="B83" i="58"/>
  <c r="B82" i="58"/>
  <c r="B81" i="58"/>
  <c r="B80" i="58"/>
  <c r="B79" i="58"/>
  <c r="B78" i="58"/>
  <c r="B77" i="58"/>
  <c r="B76" i="58"/>
  <c r="B75" i="58"/>
  <c r="B74" i="58"/>
  <c r="B73" i="58"/>
  <c r="B72" i="58"/>
  <c r="B71" i="58"/>
  <c r="B70" i="58"/>
  <c r="B69" i="58"/>
  <c r="B68" i="58"/>
  <c r="B67" i="58"/>
  <c r="B66" i="58"/>
  <c r="B65" i="58"/>
  <c r="B64" i="58"/>
  <c r="B63" i="58"/>
  <c r="B62" i="58"/>
  <c r="B61" i="58"/>
  <c r="B60" i="58"/>
  <c r="B59" i="58"/>
  <c r="B58" i="58"/>
  <c r="B57" i="58"/>
  <c r="K94" i="58"/>
  <c r="J94" i="58"/>
  <c r="I94" i="58"/>
  <c r="H94" i="58"/>
  <c r="G94" i="58"/>
  <c r="F94" i="58"/>
  <c r="E94" i="58"/>
  <c r="D94" i="58"/>
  <c r="C94" i="58"/>
  <c r="B56" i="58"/>
  <c r="BM55" i="58"/>
  <c r="BL55" i="58"/>
  <c r="BK55" i="58"/>
  <c r="BJ55" i="58"/>
  <c r="BI55" i="58"/>
  <c r="BH55" i="58"/>
  <c r="BG55" i="58"/>
  <c r="BF55" i="58"/>
  <c r="BE55" i="58"/>
  <c r="BD55" i="58"/>
  <c r="BC55" i="58"/>
  <c r="BB55" i="58"/>
  <c r="BA55" i="58"/>
  <c r="AZ55" i="58"/>
  <c r="AY55" i="58"/>
  <c r="AX55" i="58"/>
  <c r="AW55" i="58"/>
  <c r="AV55" i="58"/>
  <c r="AU55" i="58"/>
  <c r="AT55" i="58"/>
  <c r="AS55" i="58"/>
  <c r="AR55" i="58"/>
  <c r="AQ55" i="58"/>
  <c r="AP55" i="58"/>
  <c r="AO55" i="58"/>
  <c r="AN55" i="58"/>
  <c r="AM55" i="58"/>
  <c r="AL55" i="58"/>
  <c r="AK55" i="58"/>
  <c r="AJ55" i="58"/>
  <c r="AI55" i="58"/>
  <c r="AH55" i="58"/>
  <c r="AG55" i="58"/>
  <c r="AF55" i="58"/>
  <c r="AE55" i="58"/>
  <c r="AD55" i="58"/>
  <c r="AC55" i="58"/>
  <c r="AB55" i="58"/>
  <c r="AA55" i="58"/>
  <c r="Z55" i="58"/>
  <c r="Y55" i="58"/>
  <c r="X55" i="58"/>
  <c r="W55" i="58"/>
  <c r="V55" i="58"/>
  <c r="U55" i="58"/>
  <c r="T55" i="58"/>
  <c r="S55" i="58"/>
  <c r="R55" i="58"/>
  <c r="Q55" i="58"/>
  <c r="P55" i="58"/>
  <c r="O55" i="58"/>
  <c r="N55" i="58"/>
  <c r="M55" i="58"/>
  <c r="L55" i="58"/>
  <c r="K55" i="58"/>
  <c r="J55" i="58"/>
  <c r="I55" i="58"/>
  <c r="H55" i="58"/>
  <c r="G55" i="58"/>
  <c r="F55" i="58"/>
  <c r="E55" i="58"/>
  <c r="D55" i="58"/>
  <c r="C55" i="58"/>
  <c r="BE54" i="58"/>
  <c r="AV54" i="58"/>
  <c r="AM54" i="58"/>
  <c r="AD54" i="58"/>
  <c r="L54" i="58"/>
  <c r="C54" i="58"/>
  <c r="W309" i="53"/>
  <c r="L300" i="53"/>
  <c r="W308" i="53"/>
  <c r="L299" i="53"/>
  <c r="W307" i="53"/>
  <c r="L298" i="53"/>
  <c r="W306" i="53"/>
  <c r="L297" i="53"/>
  <c r="W305" i="53"/>
  <c r="L296" i="53"/>
  <c r="W304" i="53"/>
  <c r="L295" i="53"/>
  <c r="W303" i="53"/>
  <c r="L294" i="53"/>
  <c r="AH302" i="53"/>
  <c r="AG302" i="53"/>
  <c r="AF302" i="53"/>
  <c r="L43" i="6" s="1"/>
  <c r="L52" i="6" s="1"/>
  <c r="AE302" i="53"/>
  <c r="AD302" i="53"/>
  <c r="AC302" i="53"/>
  <c r="AB302" i="53"/>
  <c r="AA302" i="53"/>
  <c r="Z302" i="53"/>
  <c r="Y302" i="53"/>
  <c r="X302" i="53"/>
  <c r="X293" i="53"/>
  <c r="W293" i="53"/>
  <c r="V293" i="53"/>
  <c r="U293" i="53"/>
  <c r="T293" i="53"/>
  <c r="S293" i="53"/>
  <c r="R293" i="53"/>
  <c r="Q293" i="53"/>
  <c r="P293" i="53"/>
  <c r="O293" i="53"/>
  <c r="N293" i="53"/>
  <c r="M293" i="53"/>
  <c r="L310" i="53"/>
  <c r="L309" i="53"/>
  <c r="L308" i="53"/>
  <c r="L307" i="53"/>
  <c r="L306" i="53"/>
  <c r="L305" i="53"/>
  <c r="L304" i="53"/>
  <c r="U303" i="53"/>
  <c r="T303" i="53"/>
  <c r="S303" i="53"/>
  <c r="R303" i="53"/>
  <c r="Q303" i="53"/>
  <c r="P303" i="53"/>
  <c r="O303" i="53"/>
  <c r="N303" i="53"/>
  <c r="M303" i="53"/>
  <c r="U302" i="53"/>
  <c r="T302" i="53"/>
  <c r="S302" i="53"/>
  <c r="R302" i="53"/>
  <c r="Q302" i="53"/>
  <c r="P302" i="53"/>
  <c r="O302" i="53"/>
  <c r="N302" i="53"/>
  <c r="M302" i="53"/>
  <c r="Q264" i="53"/>
  <c r="N264" i="53"/>
  <c r="Q263" i="53"/>
  <c r="N263" i="53"/>
  <c r="H186" i="53"/>
  <c r="H185" i="53"/>
  <c r="H184" i="53"/>
  <c r="H183" i="53"/>
  <c r="H182" i="53"/>
  <c r="H181" i="53"/>
  <c r="H180" i="53"/>
  <c r="H179" i="53"/>
  <c r="H178" i="53"/>
  <c r="H177" i="53"/>
  <c r="H176" i="53"/>
  <c r="L173" i="53"/>
  <c r="L172" i="53"/>
  <c r="L171" i="53"/>
  <c r="L170" i="53"/>
  <c r="L169" i="53"/>
  <c r="CK168" i="53"/>
  <c r="CJ168" i="53"/>
  <c r="CI168" i="53"/>
  <c r="CH168" i="53"/>
  <c r="CG168" i="53"/>
  <c r="CF168" i="53"/>
  <c r="CE168" i="53"/>
  <c r="CD168" i="53"/>
  <c r="S223" i="53" s="1"/>
  <c r="CC168" i="53"/>
  <c r="CB168" i="53"/>
  <c r="CA168" i="53"/>
  <c r="BZ168" i="53"/>
  <c r="BY168" i="53"/>
  <c r="BX168" i="53"/>
  <c r="BW168" i="53"/>
  <c r="AF223" i="53" s="1"/>
  <c r="BV168" i="53"/>
  <c r="BU168" i="53"/>
  <c r="BT168" i="53"/>
  <c r="BS168" i="53"/>
  <c r="BR168" i="53"/>
  <c r="BQ168" i="53"/>
  <c r="BP168" i="53"/>
  <c r="BO168" i="53"/>
  <c r="BN168" i="53"/>
  <c r="BM168" i="53"/>
  <c r="BL168" i="53"/>
  <c r="BK168" i="53"/>
  <c r="BJ168" i="53"/>
  <c r="BI168" i="53"/>
  <c r="BH168" i="53"/>
  <c r="BG168" i="53"/>
  <c r="BF168" i="53"/>
  <c r="BE168" i="53"/>
  <c r="BD168" i="53"/>
  <c r="BC168" i="53"/>
  <c r="BB168" i="53"/>
  <c r="BA168" i="53"/>
  <c r="AZ168" i="53"/>
  <c r="AY168" i="53"/>
  <c r="AX168" i="53"/>
  <c r="AW168" i="53"/>
  <c r="AV168" i="53"/>
  <c r="AU168" i="53"/>
  <c r="AT168" i="53"/>
  <c r="AS168" i="53"/>
  <c r="AR168" i="53"/>
  <c r="AQ168" i="53"/>
  <c r="AP168" i="53"/>
  <c r="AC223" i="53" s="1"/>
  <c r="AO168" i="53"/>
  <c r="AN168" i="53"/>
  <c r="AM168" i="53"/>
  <c r="AL168" i="53"/>
  <c r="AK168" i="53"/>
  <c r="AJ168" i="53"/>
  <c r="AI168" i="53"/>
  <c r="AH168" i="53"/>
  <c r="AG168" i="53"/>
  <c r="AF168" i="53"/>
  <c r="AE168" i="53"/>
  <c r="AB223" i="53" s="1"/>
  <c r="AD168" i="53"/>
  <c r="AC168" i="53"/>
  <c r="AB168" i="53"/>
  <c r="AA168" i="53"/>
  <c r="Z168" i="53"/>
  <c r="Y168" i="53"/>
  <c r="X168" i="53"/>
  <c r="W168" i="53"/>
  <c r="V168" i="53"/>
  <c r="U168" i="53"/>
  <c r="T168" i="53"/>
  <c r="S168" i="53"/>
  <c r="R168" i="53"/>
  <c r="Q168" i="53"/>
  <c r="P168" i="53"/>
  <c r="O168" i="53"/>
  <c r="N168" i="53"/>
  <c r="M168" i="53"/>
  <c r="CK164" i="53"/>
  <c r="CJ164" i="53"/>
  <c r="CI164" i="53"/>
  <c r="CH164" i="53"/>
  <c r="CG164" i="53"/>
  <c r="CF164" i="53"/>
  <c r="CE164" i="53"/>
  <c r="CD164" i="53"/>
  <c r="CC164" i="53"/>
  <c r="CB164" i="53"/>
  <c r="CA164" i="53"/>
  <c r="BZ164" i="53"/>
  <c r="BY164" i="53"/>
  <c r="BX164" i="53"/>
  <c r="BW164" i="53"/>
  <c r="AF219" i="53" s="1"/>
  <c r="BV164" i="53"/>
  <c r="BU164" i="53"/>
  <c r="BT164" i="53"/>
  <c r="BS164" i="53"/>
  <c r="BR164" i="53"/>
  <c r="BQ164" i="53"/>
  <c r="BP164" i="53"/>
  <c r="Y219" i="53" s="1"/>
  <c r="BO164" i="53"/>
  <c r="BN164" i="53"/>
  <c r="BM164" i="53"/>
  <c r="BL164" i="53"/>
  <c r="AE219" i="53" s="1"/>
  <c r="BK164" i="53"/>
  <c r="BJ164" i="53"/>
  <c r="BI164" i="53"/>
  <c r="BH164" i="53"/>
  <c r="BG164" i="53"/>
  <c r="BF164" i="53"/>
  <c r="BE164" i="53"/>
  <c r="BD164" i="53"/>
  <c r="BC164" i="53"/>
  <c r="BB164" i="53"/>
  <c r="BA164" i="53"/>
  <c r="AZ164" i="53"/>
  <c r="AY164" i="53"/>
  <c r="AX164" i="53"/>
  <c r="AW164" i="53"/>
  <c r="AV164" i="53"/>
  <c r="AU164" i="53"/>
  <c r="AT164" i="53"/>
  <c r="AS164" i="53"/>
  <c r="AR164" i="53"/>
  <c r="AQ164" i="53"/>
  <c r="AP164" i="53"/>
  <c r="AO164" i="53"/>
  <c r="AN164" i="53"/>
  <c r="AM164" i="53"/>
  <c r="AL164" i="53"/>
  <c r="AK164" i="53"/>
  <c r="AJ164" i="53"/>
  <c r="AI164" i="53"/>
  <c r="AH164" i="53"/>
  <c r="AG164" i="53"/>
  <c r="AF164" i="53"/>
  <c r="AE164" i="53"/>
  <c r="AD164" i="53"/>
  <c r="AC164" i="53"/>
  <c r="AB164" i="53"/>
  <c r="AA164" i="53"/>
  <c r="Z164" i="53"/>
  <c r="Y164" i="53"/>
  <c r="X164" i="53"/>
  <c r="W164" i="53"/>
  <c r="V164" i="53"/>
  <c r="U164" i="53"/>
  <c r="T164" i="53"/>
  <c r="S164" i="53"/>
  <c r="R164" i="53"/>
  <c r="Q164" i="53"/>
  <c r="P164" i="53"/>
  <c r="O164" i="53"/>
  <c r="N164" i="53"/>
  <c r="M164" i="53"/>
  <c r="CK157" i="53"/>
  <c r="CJ157" i="53"/>
  <c r="CI157" i="53"/>
  <c r="CH157" i="53"/>
  <c r="CG157" i="53"/>
  <c r="CF157" i="53"/>
  <c r="CE157" i="53"/>
  <c r="CD157" i="53"/>
  <c r="CC157" i="53"/>
  <c r="CB157" i="53"/>
  <c r="CA157" i="53"/>
  <c r="BZ157" i="53"/>
  <c r="BY157" i="53"/>
  <c r="BX157" i="53"/>
  <c r="BW157" i="53"/>
  <c r="BV157" i="53"/>
  <c r="BU157" i="53"/>
  <c r="BT157" i="53"/>
  <c r="BS157" i="53"/>
  <c r="BR157" i="53"/>
  <c r="BQ157" i="53"/>
  <c r="BP157" i="53"/>
  <c r="BO157" i="53"/>
  <c r="BN157" i="53"/>
  <c r="BM157" i="53"/>
  <c r="BL157" i="53"/>
  <c r="BK157" i="53"/>
  <c r="BJ157" i="53"/>
  <c r="BI157" i="53"/>
  <c r="BH157" i="53"/>
  <c r="BG157" i="53"/>
  <c r="BF157" i="53"/>
  <c r="BE157" i="53"/>
  <c r="BD157" i="53"/>
  <c r="BC157" i="53"/>
  <c r="BB157" i="53"/>
  <c r="BA157" i="53"/>
  <c r="AZ157" i="53"/>
  <c r="AY157" i="53"/>
  <c r="AX157" i="53"/>
  <c r="AW157" i="53"/>
  <c r="AV157" i="53"/>
  <c r="AU157" i="53"/>
  <c r="AT157" i="53"/>
  <c r="AS157" i="53"/>
  <c r="AR157" i="53"/>
  <c r="AQ157" i="53"/>
  <c r="AP157" i="53"/>
  <c r="AO157" i="53"/>
  <c r="AN157" i="53"/>
  <c r="AM157" i="53"/>
  <c r="AL157" i="53"/>
  <c r="AK157" i="53"/>
  <c r="AJ157" i="53"/>
  <c r="AI157" i="53"/>
  <c r="AH157" i="53"/>
  <c r="AG157" i="53"/>
  <c r="AF157" i="53"/>
  <c r="AE157" i="53"/>
  <c r="AD157" i="53"/>
  <c r="AC157" i="53"/>
  <c r="AB157" i="53"/>
  <c r="AA157" i="53"/>
  <c r="Z157" i="53"/>
  <c r="Y157" i="53"/>
  <c r="X157" i="53"/>
  <c r="W157" i="53"/>
  <c r="V157" i="53"/>
  <c r="U157" i="53"/>
  <c r="T157" i="53"/>
  <c r="AA212" i="53" s="1"/>
  <c r="S157" i="53"/>
  <c r="R157" i="53"/>
  <c r="Q157" i="53"/>
  <c r="P157" i="53"/>
  <c r="O157" i="53"/>
  <c r="N157" i="53"/>
  <c r="M157" i="53"/>
  <c r="CK151" i="53"/>
  <c r="CJ151" i="53"/>
  <c r="CI151" i="53"/>
  <c r="CH151" i="53"/>
  <c r="CG151" i="53"/>
  <c r="CF151" i="53"/>
  <c r="CE151" i="53"/>
  <c r="CD151" i="53"/>
  <c r="CC151" i="53"/>
  <c r="CB151" i="53"/>
  <c r="CA151" i="53"/>
  <c r="BZ151" i="53"/>
  <c r="BY151" i="53"/>
  <c r="BX151" i="53"/>
  <c r="BW151" i="53"/>
  <c r="BV151" i="53"/>
  <c r="BU151" i="53"/>
  <c r="BT151" i="53"/>
  <c r="BS151" i="53"/>
  <c r="BR151" i="53"/>
  <c r="BQ151" i="53"/>
  <c r="BP151" i="53"/>
  <c r="BO151" i="53"/>
  <c r="BN151" i="53"/>
  <c r="BM151" i="53"/>
  <c r="BL151" i="53"/>
  <c r="BK151" i="53"/>
  <c r="BJ151" i="53"/>
  <c r="BI151" i="53"/>
  <c r="BH151" i="53"/>
  <c r="BG151" i="53"/>
  <c r="BF151" i="53"/>
  <c r="BE151" i="53"/>
  <c r="BD151" i="53"/>
  <c r="BC151" i="53"/>
  <c r="BB151" i="53"/>
  <c r="BA151" i="53"/>
  <c r="AZ151" i="53"/>
  <c r="AY151" i="53"/>
  <c r="AX151" i="53"/>
  <c r="AW151" i="53"/>
  <c r="AV151" i="53"/>
  <c r="AU151" i="53"/>
  <c r="AT151" i="53"/>
  <c r="AS151" i="53"/>
  <c r="AR151" i="53"/>
  <c r="AQ151" i="53"/>
  <c r="AP151" i="53"/>
  <c r="AO151" i="53"/>
  <c r="AN151" i="53"/>
  <c r="AM151" i="53"/>
  <c r="AL151" i="53"/>
  <c r="AK151" i="53"/>
  <c r="AJ151" i="53"/>
  <c r="AI151" i="53"/>
  <c r="AH151" i="53"/>
  <c r="AG151" i="53"/>
  <c r="AF151" i="53"/>
  <c r="AE151" i="53"/>
  <c r="AD151" i="53"/>
  <c r="AC151" i="53"/>
  <c r="AB151" i="53"/>
  <c r="AA151" i="53"/>
  <c r="Z151" i="53"/>
  <c r="Y151" i="53"/>
  <c r="X151" i="53"/>
  <c r="W151" i="53"/>
  <c r="V151" i="53"/>
  <c r="U151" i="53"/>
  <c r="T151" i="53"/>
  <c r="S151" i="53"/>
  <c r="R151" i="53"/>
  <c r="Q151" i="53"/>
  <c r="P151" i="53"/>
  <c r="O151" i="53"/>
  <c r="N151" i="53"/>
  <c r="M151" i="53"/>
  <c r="CK147" i="53"/>
  <c r="CJ147" i="53"/>
  <c r="CI147" i="53"/>
  <c r="CH147" i="53"/>
  <c r="CG147" i="53"/>
  <c r="CF147" i="53"/>
  <c r="CE147" i="53"/>
  <c r="CD147" i="53"/>
  <c r="CC147" i="53"/>
  <c r="CB147" i="53"/>
  <c r="CA147" i="53"/>
  <c r="BZ147" i="53"/>
  <c r="BY147" i="53"/>
  <c r="BX147" i="53"/>
  <c r="BW147" i="53"/>
  <c r="AF202" i="53" s="1"/>
  <c r="BV147" i="53"/>
  <c r="BU147" i="53"/>
  <c r="BT147" i="53"/>
  <c r="BS147" i="53"/>
  <c r="BR147" i="53"/>
  <c r="BQ147" i="53"/>
  <c r="BP147" i="53"/>
  <c r="BO147" i="53"/>
  <c r="BN147" i="53"/>
  <c r="BM147" i="53"/>
  <c r="BL147" i="53"/>
  <c r="BK147" i="53"/>
  <c r="BJ147" i="53"/>
  <c r="BI147" i="53"/>
  <c r="BH147" i="53"/>
  <c r="BG147" i="53"/>
  <c r="BF147" i="53"/>
  <c r="BE147" i="53"/>
  <c r="BD147" i="53"/>
  <c r="BC147" i="53"/>
  <c r="BB147" i="53"/>
  <c r="BA147" i="53"/>
  <c r="AZ147" i="53"/>
  <c r="AY147" i="53"/>
  <c r="AX147" i="53"/>
  <c r="AW147" i="53"/>
  <c r="AV147" i="53"/>
  <c r="AU147" i="53"/>
  <c r="AT147" i="53"/>
  <c r="AS147" i="53"/>
  <c r="AR147" i="53"/>
  <c r="AQ147" i="53"/>
  <c r="AP147" i="53"/>
  <c r="AO147" i="53"/>
  <c r="AN147" i="53"/>
  <c r="AM147" i="53"/>
  <c r="AL147" i="53"/>
  <c r="O202" i="53" s="1"/>
  <c r="AK147" i="53"/>
  <c r="AJ147" i="53"/>
  <c r="AI147" i="53"/>
  <c r="AH147" i="53"/>
  <c r="AG147" i="53"/>
  <c r="AF147" i="53"/>
  <c r="AE147" i="53"/>
  <c r="AD147" i="53"/>
  <c r="AC147" i="53"/>
  <c r="AB147" i="53"/>
  <c r="AA147" i="53"/>
  <c r="N202" i="53" s="1"/>
  <c r="Z147" i="53"/>
  <c r="Y147" i="53"/>
  <c r="X147" i="53"/>
  <c r="W147" i="53"/>
  <c r="V147" i="53"/>
  <c r="U147" i="53"/>
  <c r="T147" i="53"/>
  <c r="S147" i="53"/>
  <c r="R147" i="53"/>
  <c r="Q147" i="53"/>
  <c r="P147" i="53"/>
  <c r="O147" i="53"/>
  <c r="N147" i="53"/>
  <c r="M147" i="53"/>
  <c r="CK145" i="53"/>
  <c r="CJ145" i="53"/>
  <c r="CI145" i="53"/>
  <c r="CH145" i="53"/>
  <c r="CG145" i="53"/>
  <c r="CF145" i="53"/>
  <c r="CE145" i="53"/>
  <c r="CD145" i="53"/>
  <c r="CC145" i="53"/>
  <c r="CB145" i="53"/>
  <c r="CA145" i="53"/>
  <c r="BZ145" i="53"/>
  <c r="BY145" i="53"/>
  <c r="BX145" i="53"/>
  <c r="BW145" i="53"/>
  <c r="BV145" i="53"/>
  <c r="BU145" i="53"/>
  <c r="BT145" i="53"/>
  <c r="BS145" i="53"/>
  <c r="BR145" i="53"/>
  <c r="BQ145" i="53"/>
  <c r="BP145" i="53"/>
  <c r="BO145" i="53"/>
  <c r="BN145" i="53"/>
  <c r="BM145" i="53"/>
  <c r="BL145" i="53"/>
  <c r="BK145" i="53"/>
  <c r="BJ145" i="53"/>
  <c r="BI145" i="53"/>
  <c r="BH145" i="53"/>
  <c r="BG145" i="53"/>
  <c r="BF145" i="53"/>
  <c r="BE145" i="53"/>
  <c r="BD145" i="53"/>
  <c r="BC145" i="53"/>
  <c r="BB145" i="53"/>
  <c r="BA145" i="53"/>
  <c r="AZ145" i="53"/>
  <c r="AY145" i="53"/>
  <c r="AX145" i="53"/>
  <c r="AW145" i="53"/>
  <c r="AV145" i="53"/>
  <c r="AU145" i="53"/>
  <c r="AT145" i="53"/>
  <c r="AS145" i="53"/>
  <c r="AR145" i="53"/>
  <c r="AQ145" i="53"/>
  <c r="AP145" i="53"/>
  <c r="AO145" i="53"/>
  <c r="AN145" i="53"/>
  <c r="AM145" i="53"/>
  <c r="AL145" i="53"/>
  <c r="AK145" i="53"/>
  <c r="AJ145" i="53"/>
  <c r="AI145" i="53"/>
  <c r="AH145" i="53"/>
  <c r="AG145" i="53"/>
  <c r="AF145" i="53"/>
  <c r="AE145" i="53"/>
  <c r="AD145" i="53"/>
  <c r="AC145" i="53"/>
  <c r="AB145" i="53"/>
  <c r="AA145" i="53"/>
  <c r="Z145" i="53"/>
  <c r="Y145" i="53"/>
  <c r="X145" i="53"/>
  <c r="W145" i="53"/>
  <c r="V145" i="53"/>
  <c r="U145" i="53"/>
  <c r="T145" i="53"/>
  <c r="S145" i="53"/>
  <c r="R145" i="53"/>
  <c r="Q145" i="53"/>
  <c r="P145" i="53"/>
  <c r="M200" i="53" s="1"/>
  <c r="O145" i="53"/>
  <c r="N145" i="53"/>
  <c r="M145" i="53"/>
  <c r="CK142" i="53"/>
  <c r="CJ142" i="53"/>
  <c r="CI142" i="53"/>
  <c r="CH142" i="53"/>
  <c r="CG142" i="53"/>
  <c r="CF142" i="53"/>
  <c r="CE142" i="53"/>
  <c r="CD142" i="53"/>
  <c r="CC142" i="53"/>
  <c r="CB142" i="53"/>
  <c r="CA142" i="53"/>
  <c r="BZ142" i="53"/>
  <c r="BY142" i="53"/>
  <c r="BX142" i="53"/>
  <c r="BW142" i="53"/>
  <c r="BV142" i="53"/>
  <c r="BU142" i="53"/>
  <c r="BT142" i="53"/>
  <c r="BS142" i="53"/>
  <c r="BR142" i="53"/>
  <c r="BQ142" i="53"/>
  <c r="BP142" i="53"/>
  <c r="BO142" i="53"/>
  <c r="BN142" i="53"/>
  <c r="BM142" i="53"/>
  <c r="BL142" i="53"/>
  <c r="BK142" i="53"/>
  <c r="BJ142" i="53"/>
  <c r="BI142" i="53"/>
  <c r="BH142" i="53"/>
  <c r="BG142" i="53"/>
  <c r="BF142" i="53"/>
  <c r="BE142" i="53"/>
  <c r="X197" i="53" s="1"/>
  <c r="BD142" i="53"/>
  <c r="BC142" i="53"/>
  <c r="BB142" i="53"/>
  <c r="BA142" i="53"/>
  <c r="AD197" i="53" s="1"/>
  <c r="AZ142" i="53"/>
  <c r="AY142" i="53"/>
  <c r="AX142" i="53"/>
  <c r="AW142" i="53"/>
  <c r="AV142" i="53"/>
  <c r="AU142" i="53"/>
  <c r="AT142" i="53"/>
  <c r="AS142" i="53"/>
  <c r="AR142" i="53"/>
  <c r="AQ142" i="53"/>
  <c r="AP142" i="53"/>
  <c r="AO142" i="53"/>
  <c r="AN142" i="53"/>
  <c r="AM142" i="53"/>
  <c r="AL142" i="53"/>
  <c r="AK142" i="53"/>
  <c r="AJ142" i="53"/>
  <c r="AI142" i="53"/>
  <c r="AH142" i="53"/>
  <c r="AG142" i="53"/>
  <c r="AF142" i="53"/>
  <c r="AE142" i="53"/>
  <c r="AD142" i="53"/>
  <c r="AC142" i="53"/>
  <c r="AB142" i="53"/>
  <c r="AA142" i="53"/>
  <c r="Z142" i="53"/>
  <c r="Y142" i="53"/>
  <c r="X142" i="53"/>
  <c r="W142" i="53"/>
  <c r="V142" i="53"/>
  <c r="U142" i="53"/>
  <c r="T142" i="53"/>
  <c r="S142" i="53"/>
  <c r="R142" i="53"/>
  <c r="Q142" i="53"/>
  <c r="P142" i="53"/>
  <c r="M197" i="53" s="1"/>
  <c r="O142" i="53"/>
  <c r="N142" i="53"/>
  <c r="M142" i="53"/>
  <c r="CK140" i="53"/>
  <c r="CJ140" i="53"/>
  <c r="CI140" i="53"/>
  <c r="CH140" i="53"/>
  <c r="CG140" i="53"/>
  <c r="CF140" i="53"/>
  <c r="CE140" i="53"/>
  <c r="CD140" i="53"/>
  <c r="S195" i="53" s="1"/>
  <c r="CC140" i="53"/>
  <c r="CB140" i="53"/>
  <c r="CA140" i="53"/>
  <c r="BZ140" i="53"/>
  <c r="BY140" i="53"/>
  <c r="BX140" i="53"/>
  <c r="BW140" i="53"/>
  <c r="BV140" i="53"/>
  <c r="BU140" i="53"/>
  <c r="BT140" i="53"/>
  <c r="BS140" i="53"/>
  <c r="BR140" i="53"/>
  <c r="BQ140" i="53"/>
  <c r="BP140" i="53"/>
  <c r="BO140" i="53"/>
  <c r="BN140" i="53"/>
  <c r="BM140" i="53"/>
  <c r="BL140" i="53"/>
  <c r="BK140" i="53"/>
  <c r="BJ140" i="53"/>
  <c r="BI140" i="53"/>
  <c r="BH140" i="53"/>
  <c r="BG140" i="53"/>
  <c r="BF140" i="53"/>
  <c r="BE140" i="53"/>
  <c r="BD140" i="53"/>
  <c r="BC140" i="53"/>
  <c r="BB140" i="53"/>
  <c r="BA140" i="53"/>
  <c r="AD195" i="53" s="1"/>
  <c r="AZ140" i="53"/>
  <c r="AY140" i="53"/>
  <c r="AX140" i="53"/>
  <c r="AW140" i="53"/>
  <c r="AV140" i="53"/>
  <c r="AU140" i="53"/>
  <c r="AT140" i="53"/>
  <c r="AS140" i="53"/>
  <c r="AR140" i="53"/>
  <c r="AQ140" i="53"/>
  <c r="AP140" i="53"/>
  <c r="AC195" i="53" s="1"/>
  <c r="AO140" i="53"/>
  <c r="AN140" i="53"/>
  <c r="AM140" i="53"/>
  <c r="AL140" i="53"/>
  <c r="AK140" i="53"/>
  <c r="AJ140" i="53"/>
  <c r="AI140" i="53"/>
  <c r="AH140" i="53"/>
  <c r="AG140" i="53"/>
  <c r="AF140" i="53"/>
  <c r="AE140" i="53"/>
  <c r="AD140" i="53"/>
  <c r="AC140" i="53"/>
  <c r="AB140" i="53"/>
  <c r="AA140" i="53"/>
  <c r="Z140" i="53"/>
  <c r="Y140" i="53"/>
  <c r="X140" i="53"/>
  <c r="W140" i="53"/>
  <c r="V140" i="53"/>
  <c r="U140" i="53"/>
  <c r="T140" i="53"/>
  <c r="S140" i="53"/>
  <c r="R140" i="53"/>
  <c r="Q140" i="53"/>
  <c r="P140" i="53"/>
  <c r="O140" i="53"/>
  <c r="N140" i="53"/>
  <c r="M140" i="53"/>
  <c r="CK139" i="53"/>
  <c r="CJ139" i="53"/>
  <c r="CI139" i="53"/>
  <c r="CH139" i="53"/>
  <c r="CG139" i="53"/>
  <c r="CF139" i="53"/>
  <c r="CE139" i="53"/>
  <c r="CD139" i="53"/>
  <c r="S194" i="53" s="1"/>
  <c r="CC139" i="53"/>
  <c r="CB139" i="53"/>
  <c r="CA139" i="53"/>
  <c r="Z194" i="53" s="1"/>
  <c r="BZ139" i="53"/>
  <c r="BY139" i="53"/>
  <c r="BX139" i="53"/>
  <c r="BW139" i="53"/>
  <c r="BV139" i="53"/>
  <c r="BU139" i="53"/>
  <c r="BT139" i="53"/>
  <c r="BS139" i="53"/>
  <c r="R194" i="53" s="1"/>
  <c r="BR139" i="53"/>
  <c r="BQ139" i="53"/>
  <c r="BP139" i="53"/>
  <c r="BO139" i="53"/>
  <c r="BN139" i="53"/>
  <c r="BM139" i="53"/>
  <c r="BL139" i="53"/>
  <c r="BK139" i="53"/>
  <c r="BJ139" i="53"/>
  <c r="BI139" i="53"/>
  <c r="BH139" i="53"/>
  <c r="BG139" i="53"/>
  <c r="BF139" i="53"/>
  <c r="BE139" i="53"/>
  <c r="BD139" i="53"/>
  <c r="BC139" i="53"/>
  <c r="BB139" i="53"/>
  <c r="BA139" i="53"/>
  <c r="AZ139" i="53"/>
  <c r="AY139" i="53"/>
  <c r="AX139" i="53"/>
  <c r="AW139" i="53"/>
  <c r="AV139" i="53"/>
  <c r="AU139" i="53"/>
  <c r="AT139" i="53"/>
  <c r="AS139" i="53"/>
  <c r="AR139" i="53"/>
  <c r="AQ139" i="53"/>
  <c r="AP139" i="53"/>
  <c r="AC194" i="53" s="1"/>
  <c r="AO139" i="53"/>
  <c r="AN139" i="53"/>
  <c r="AM139" i="53"/>
  <c r="AL139" i="53"/>
  <c r="AK139" i="53"/>
  <c r="AJ139" i="53"/>
  <c r="AI139" i="53"/>
  <c r="AH139" i="53"/>
  <c r="AG139" i="53"/>
  <c r="AF139" i="53"/>
  <c r="AE139" i="53"/>
  <c r="AB194" i="53" s="1"/>
  <c r="AD139" i="53"/>
  <c r="AC139" i="53"/>
  <c r="AB139" i="53"/>
  <c r="AA139" i="53"/>
  <c r="Z139" i="53"/>
  <c r="Y139" i="53"/>
  <c r="X139" i="53"/>
  <c r="W139" i="53"/>
  <c r="V139" i="53"/>
  <c r="U139" i="53"/>
  <c r="T139" i="53"/>
  <c r="S139" i="53"/>
  <c r="R139" i="53"/>
  <c r="Q139" i="53"/>
  <c r="P139" i="53"/>
  <c r="O139" i="53"/>
  <c r="N139" i="53"/>
  <c r="M139" i="53"/>
  <c r="CK137" i="53"/>
  <c r="CJ137" i="53"/>
  <c r="CI137" i="53"/>
  <c r="CH137" i="53"/>
  <c r="CG137" i="53"/>
  <c r="CF137" i="53"/>
  <c r="CE137" i="53"/>
  <c r="CD137" i="53"/>
  <c r="CC137" i="53"/>
  <c r="CB137" i="53"/>
  <c r="CA137" i="53"/>
  <c r="BZ137" i="53"/>
  <c r="BY137" i="53"/>
  <c r="BX137" i="53"/>
  <c r="BW137" i="53"/>
  <c r="BV137" i="53"/>
  <c r="BU137" i="53"/>
  <c r="BT137" i="53"/>
  <c r="BS137" i="53"/>
  <c r="R192" i="53" s="1"/>
  <c r="BR137" i="53"/>
  <c r="BQ137" i="53"/>
  <c r="BP137" i="53"/>
  <c r="BO137" i="53"/>
  <c r="BN137" i="53"/>
  <c r="BM137" i="53"/>
  <c r="BL137" i="53"/>
  <c r="BK137" i="53"/>
  <c r="BJ137" i="53"/>
  <c r="BI137" i="53"/>
  <c r="BH137" i="53"/>
  <c r="Q192" i="53" s="1"/>
  <c r="BG137" i="53"/>
  <c r="BF137" i="53"/>
  <c r="BE137" i="53"/>
  <c r="BD137" i="53"/>
  <c r="BC137" i="53"/>
  <c r="BB137" i="53"/>
  <c r="BA137" i="53"/>
  <c r="AZ137" i="53"/>
  <c r="AY137" i="53"/>
  <c r="AX137" i="53"/>
  <c r="AW137" i="53"/>
  <c r="AV137" i="53"/>
  <c r="AU137" i="53"/>
  <c r="AT137" i="53"/>
  <c r="AS137" i="53"/>
  <c r="AR137" i="53"/>
  <c r="AQ137" i="53"/>
  <c r="AP137" i="53"/>
  <c r="AO137" i="53"/>
  <c r="AN137" i="53"/>
  <c r="AM137" i="53"/>
  <c r="AL137" i="53"/>
  <c r="AK137" i="53"/>
  <c r="AJ137" i="53"/>
  <c r="AI137" i="53"/>
  <c r="AH137" i="53"/>
  <c r="AG137" i="53"/>
  <c r="AF137" i="53"/>
  <c r="AE137" i="53"/>
  <c r="AD137" i="53"/>
  <c r="AC137" i="53"/>
  <c r="AB137" i="53"/>
  <c r="AA137" i="53"/>
  <c r="Z137" i="53"/>
  <c r="Y137" i="53"/>
  <c r="X137" i="53"/>
  <c r="W137" i="53"/>
  <c r="V137" i="53"/>
  <c r="U137" i="53"/>
  <c r="T137" i="53"/>
  <c r="AA192" i="53" s="1"/>
  <c r="S137" i="53"/>
  <c r="R137" i="53"/>
  <c r="Q137" i="53"/>
  <c r="P137" i="53"/>
  <c r="O137" i="53"/>
  <c r="N137" i="53"/>
  <c r="M137" i="53"/>
  <c r="CK135" i="53"/>
  <c r="CJ135" i="53"/>
  <c r="CI135" i="53"/>
  <c r="CH135" i="53"/>
  <c r="CG135" i="53"/>
  <c r="CF135" i="53"/>
  <c r="CE135" i="53"/>
  <c r="CD135" i="53"/>
  <c r="CC135" i="53"/>
  <c r="CB135" i="53"/>
  <c r="CA135" i="53"/>
  <c r="BZ135" i="53"/>
  <c r="BY135" i="53"/>
  <c r="BX135" i="53"/>
  <c r="BW135" i="53"/>
  <c r="BV135" i="53"/>
  <c r="BU135" i="53"/>
  <c r="BT135" i="53"/>
  <c r="BS135" i="53"/>
  <c r="BR135" i="53"/>
  <c r="BQ135" i="53"/>
  <c r="BP135" i="53"/>
  <c r="Y190" i="53" s="1"/>
  <c r="BO135" i="53"/>
  <c r="BN135" i="53"/>
  <c r="BM135" i="53"/>
  <c r="BL135" i="53"/>
  <c r="BK135" i="53"/>
  <c r="BJ135" i="53"/>
  <c r="BI135" i="53"/>
  <c r="BH135" i="53"/>
  <c r="BG135" i="53"/>
  <c r="BF135" i="53"/>
  <c r="BE135" i="53"/>
  <c r="BD135" i="53"/>
  <c r="BC135" i="53"/>
  <c r="BB135" i="53"/>
  <c r="BA135" i="53"/>
  <c r="AZ135" i="53"/>
  <c r="AY135" i="53"/>
  <c r="AX135" i="53"/>
  <c r="AW135" i="53"/>
  <c r="P190" i="53" s="1"/>
  <c r="AV135" i="53"/>
  <c r="AU135" i="53"/>
  <c r="AT135" i="53"/>
  <c r="AS135" i="53"/>
  <c r="AR135" i="53"/>
  <c r="AQ135" i="53"/>
  <c r="AP135" i="53"/>
  <c r="AO135" i="53"/>
  <c r="AN135" i="53"/>
  <c r="AM135" i="53"/>
  <c r="AL135" i="53"/>
  <c r="AK135" i="53"/>
  <c r="AJ135" i="53"/>
  <c r="AI135" i="53"/>
  <c r="AH135" i="53"/>
  <c r="AG135" i="53"/>
  <c r="AF135" i="53"/>
  <c r="AE135" i="53"/>
  <c r="AD135" i="53"/>
  <c r="AC135" i="53"/>
  <c r="AB135" i="53"/>
  <c r="AA135" i="53"/>
  <c r="Z135" i="53"/>
  <c r="Y135" i="53"/>
  <c r="X135" i="53"/>
  <c r="W135" i="53"/>
  <c r="V135" i="53"/>
  <c r="U135" i="53"/>
  <c r="T135" i="53"/>
  <c r="AA190" i="53" s="1"/>
  <c r="S135" i="53"/>
  <c r="R135" i="53"/>
  <c r="Q135" i="53"/>
  <c r="P135" i="53"/>
  <c r="O135" i="53"/>
  <c r="N135" i="53"/>
  <c r="M135" i="53"/>
  <c r="CW127" i="53"/>
  <c r="CV127" i="53"/>
  <c r="CU127" i="53"/>
  <c r="CT127" i="53"/>
  <c r="CS127" i="53"/>
  <c r="CR127" i="53"/>
  <c r="CQ127" i="53"/>
  <c r="CP127" i="53"/>
  <c r="CO127" i="53"/>
  <c r="CN127" i="53"/>
  <c r="CM127" i="53"/>
  <c r="CJ127" i="53"/>
  <c r="CI127" i="53"/>
  <c r="CH127" i="53"/>
  <c r="CG127" i="53"/>
  <c r="CF127" i="53"/>
  <c r="CE127" i="53"/>
  <c r="CD127" i="53"/>
  <c r="CC127" i="53"/>
  <c r="CB127" i="53"/>
  <c r="CA127" i="53"/>
  <c r="BZ127" i="53"/>
  <c r="BW127" i="53"/>
  <c r="BV127" i="53"/>
  <c r="BU127" i="53"/>
  <c r="BT127" i="53"/>
  <c r="BS127" i="53"/>
  <c r="BR127" i="53"/>
  <c r="BQ127" i="53"/>
  <c r="BP127" i="53"/>
  <c r="BO127" i="53"/>
  <c r="BN127" i="53"/>
  <c r="BM127" i="53"/>
  <c r="BJ127" i="53"/>
  <c r="BI127" i="53"/>
  <c r="BH127" i="53"/>
  <c r="BG127" i="53"/>
  <c r="BF127" i="53"/>
  <c r="BE127" i="53"/>
  <c r="BD127" i="53"/>
  <c r="BC127" i="53"/>
  <c r="BB127" i="53"/>
  <c r="BA127" i="53"/>
  <c r="AZ127" i="53"/>
  <c r="AW127" i="53"/>
  <c r="AV127" i="53"/>
  <c r="AU127" i="53"/>
  <c r="AT127" i="53"/>
  <c r="AS127" i="53"/>
  <c r="AR127" i="53"/>
  <c r="AQ127" i="53"/>
  <c r="AP127" i="53"/>
  <c r="AO127" i="53"/>
  <c r="AN127" i="53"/>
  <c r="AM127" i="53"/>
  <c r="AJ127" i="53"/>
  <c r="AI127" i="53"/>
  <c r="AH127" i="53"/>
  <c r="AG127" i="53"/>
  <c r="AF127" i="53"/>
  <c r="AE127" i="53"/>
  <c r="AD127" i="53"/>
  <c r="AC127" i="53"/>
  <c r="AB127" i="53"/>
  <c r="AA127" i="53"/>
  <c r="Z127" i="53"/>
  <c r="W127" i="53"/>
  <c r="V127" i="53"/>
  <c r="U127" i="53"/>
  <c r="T127" i="53"/>
  <c r="S127" i="53"/>
  <c r="R127" i="53"/>
  <c r="Q127" i="53"/>
  <c r="P127" i="53"/>
  <c r="O127" i="53"/>
  <c r="N127" i="53"/>
  <c r="M127" i="53"/>
  <c r="CW126" i="53"/>
  <c r="CV126" i="53"/>
  <c r="CU126" i="53"/>
  <c r="CT126" i="53"/>
  <c r="CS126" i="53"/>
  <c r="CR126" i="53"/>
  <c r="CQ126" i="53"/>
  <c r="CP126" i="53"/>
  <c r="CO126" i="53"/>
  <c r="CN126" i="53"/>
  <c r="CM126" i="53"/>
  <c r="CJ126" i="53"/>
  <c r="CI126" i="53"/>
  <c r="CH126" i="53"/>
  <c r="CG126" i="53"/>
  <c r="CF126" i="53"/>
  <c r="CE126" i="53"/>
  <c r="CD126" i="53"/>
  <c r="CC126" i="53"/>
  <c r="CB126" i="53"/>
  <c r="CA126" i="53"/>
  <c r="BZ126" i="53"/>
  <c r="BW126" i="53"/>
  <c r="BV126" i="53"/>
  <c r="BU126" i="53"/>
  <c r="BT126" i="53"/>
  <c r="BS126" i="53"/>
  <c r="BR126" i="53"/>
  <c r="BQ126" i="53"/>
  <c r="BP126" i="53"/>
  <c r="BO126" i="53"/>
  <c r="BN126" i="53"/>
  <c r="BM126" i="53"/>
  <c r="BJ126" i="53"/>
  <c r="BI126" i="53"/>
  <c r="BH126" i="53"/>
  <c r="BG126" i="53"/>
  <c r="BF126" i="53"/>
  <c r="BE126" i="53"/>
  <c r="BD126" i="53"/>
  <c r="BC126" i="53"/>
  <c r="BB126" i="53"/>
  <c r="BA126" i="53"/>
  <c r="AZ126" i="53"/>
  <c r="AW126" i="53"/>
  <c r="AV126" i="53"/>
  <c r="AU126" i="53"/>
  <c r="AT126" i="53"/>
  <c r="AS126" i="53"/>
  <c r="AR126" i="53"/>
  <c r="AQ126" i="53"/>
  <c r="AP126" i="53"/>
  <c r="AO126" i="53"/>
  <c r="AN126" i="53"/>
  <c r="AM126" i="53"/>
  <c r="AJ126" i="53"/>
  <c r="AI126" i="53"/>
  <c r="AH126" i="53"/>
  <c r="AG126" i="53"/>
  <c r="AF126" i="53"/>
  <c r="AE126" i="53"/>
  <c r="AD126" i="53"/>
  <c r="AC126" i="53"/>
  <c r="AB126" i="53"/>
  <c r="AA126" i="53"/>
  <c r="Z126" i="53"/>
  <c r="W126" i="53"/>
  <c r="V126" i="53"/>
  <c r="U126" i="53"/>
  <c r="T126" i="53"/>
  <c r="S126" i="53"/>
  <c r="R126" i="53"/>
  <c r="Q126" i="53"/>
  <c r="P126" i="53"/>
  <c r="O126" i="53"/>
  <c r="N126" i="53"/>
  <c r="M126" i="53"/>
  <c r="CW125" i="53"/>
  <c r="CK172" i="53" s="1"/>
  <c r="CV125" i="53"/>
  <c r="CJ172" i="53" s="1"/>
  <c r="CU125" i="53"/>
  <c r="CI172" i="53" s="1"/>
  <c r="CT125" i="53"/>
  <c r="CH172" i="53" s="1"/>
  <c r="CS125" i="53"/>
  <c r="CG172" i="53" s="1"/>
  <c r="CR125" i="53"/>
  <c r="CF172" i="53" s="1"/>
  <c r="CQ125" i="53"/>
  <c r="CE172" i="53" s="1"/>
  <c r="CP125" i="53"/>
  <c r="CD172" i="53" s="1"/>
  <c r="CO125" i="53"/>
  <c r="CC172" i="53" s="1"/>
  <c r="CN125" i="53"/>
  <c r="CB172" i="53" s="1"/>
  <c r="CM125" i="53"/>
  <c r="CA172" i="53" s="1"/>
  <c r="CJ125" i="53"/>
  <c r="BZ172" i="53" s="1"/>
  <c r="CI125" i="53"/>
  <c r="BY172" i="53" s="1"/>
  <c r="CH125" i="53"/>
  <c r="BX172" i="53" s="1"/>
  <c r="CG125" i="53"/>
  <c r="BW172" i="53" s="1"/>
  <c r="AF227" i="53" s="1"/>
  <c r="CF125" i="53"/>
  <c r="BV172" i="53" s="1"/>
  <c r="CE125" i="53"/>
  <c r="BU172" i="53" s="1"/>
  <c r="CD125" i="53"/>
  <c r="BT172" i="53" s="1"/>
  <c r="CC125" i="53"/>
  <c r="BS172" i="53" s="1"/>
  <c r="CB125" i="53"/>
  <c r="BR172" i="53" s="1"/>
  <c r="CA125" i="53"/>
  <c r="BQ172" i="53" s="1"/>
  <c r="BZ125" i="53"/>
  <c r="BP172" i="53" s="1"/>
  <c r="BW125" i="53"/>
  <c r="BO172" i="53" s="1"/>
  <c r="BV125" i="53"/>
  <c r="BN172" i="53" s="1"/>
  <c r="BU125" i="53"/>
  <c r="BM172" i="53" s="1"/>
  <c r="BT125" i="53"/>
  <c r="BL172" i="53" s="1"/>
  <c r="BS125" i="53"/>
  <c r="BK172" i="53" s="1"/>
  <c r="BR125" i="53"/>
  <c r="BJ172" i="53" s="1"/>
  <c r="BQ125" i="53"/>
  <c r="BI172" i="53" s="1"/>
  <c r="BP125" i="53"/>
  <c r="BH172" i="53" s="1"/>
  <c r="BO125" i="53"/>
  <c r="BG172" i="53" s="1"/>
  <c r="BN125" i="53"/>
  <c r="BF172" i="53" s="1"/>
  <c r="BM125" i="53"/>
  <c r="BE172" i="53" s="1"/>
  <c r="BJ125" i="53"/>
  <c r="BD172" i="53" s="1"/>
  <c r="BI125" i="53"/>
  <c r="BC172" i="53" s="1"/>
  <c r="BH125" i="53"/>
  <c r="BB172" i="53" s="1"/>
  <c r="BG125" i="53"/>
  <c r="BA172" i="53" s="1"/>
  <c r="BF125" i="53"/>
  <c r="AZ172" i="53" s="1"/>
  <c r="BE125" i="53"/>
  <c r="AY172" i="53" s="1"/>
  <c r="BD125" i="53"/>
  <c r="AX172" i="53" s="1"/>
  <c r="BC125" i="53"/>
  <c r="AW172" i="53" s="1"/>
  <c r="BB125" i="53"/>
  <c r="AV172" i="53" s="1"/>
  <c r="BA125" i="53"/>
  <c r="AU172" i="53" s="1"/>
  <c r="AZ125" i="53"/>
  <c r="AT172" i="53" s="1"/>
  <c r="AW125" i="53"/>
  <c r="AS172" i="53" s="1"/>
  <c r="AV125" i="53"/>
  <c r="AR172" i="53" s="1"/>
  <c r="AU125" i="53"/>
  <c r="AQ172" i="53" s="1"/>
  <c r="AT125" i="53"/>
  <c r="AP172" i="53" s="1"/>
  <c r="AS125" i="53"/>
  <c r="AO172" i="53" s="1"/>
  <c r="AR125" i="53"/>
  <c r="AN172" i="53" s="1"/>
  <c r="AQ125" i="53"/>
  <c r="AM172" i="53" s="1"/>
  <c r="AP125" i="53"/>
  <c r="AL172" i="53" s="1"/>
  <c r="AO125" i="53"/>
  <c r="AK172" i="53" s="1"/>
  <c r="AN125" i="53"/>
  <c r="AJ172" i="53" s="1"/>
  <c r="AM125" i="53"/>
  <c r="AI172" i="53" s="1"/>
  <c r="AJ125" i="53"/>
  <c r="AH172" i="53" s="1"/>
  <c r="AI125" i="53"/>
  <c r="AG172" i="53" s="1"/>
  <c r="AH125" i="53"/>
  <c r="AF172" i="53" s="1"/>
  <c r="AG125" i="53"/>
  <c r="AE172" i="53" s="1"/>
  <c r="AF125" i="53"/>
  <c r="AD172" i="53" s="1"/>
  <c r="AE125" i="53"/>
  <c r="AC172" i="53" s="1"/>
  <c r="AD125" i="53"/>
  <c r="AB172" i="53" s="1"/>
  <c r="AC125" i="53"/>
  <c r="AA172" i="53" s="1"/>
  <c r="N227" i="53" s="1"/>
  <c r="AB125" i="53"/>
  <c r="Z172" i="53" s="1"/>
  <c r="AA125" i="53"/>
  <c r="Y172" i="53" s="1"/>
  <c r="Z125" i="53"/>
  <c r="X172" i="53" s="1"/>
  <c r="W125" i="53"/>
  <c r="W172" i="53" s="1"/>
  <c r="V125" i="53"/>
  <c r="V172" i="53" s="1"/>
  <c r="U125" i="53"/>
  <c r="U172" i="53" s="1"/>
  <c r="T125" i="53"/>
  <c r="T172" i="53" s="1"/>
  <c r="S125" i="53"/>
  <c r="S172" i="53" s="1"/>
  <c r="R125" i="53"/>
  <c r="R172" i="53" s="1"/>
  <c r="Q125" i="53"/>
  <c r="Q172" i="53" s="1"/>
  <c r="P125" i="53"/>
  <c r="P172" i="53" s="1"/>
  <c r="O125" i="53"/>
  <c r="O172" i="53" s="1"/>
  <c r="N125" i="53"/>
  <c r="N172" i="53" s="1"/>
  <c r="M125" i="53"/>
  <c r="M172" i="53" s="1"/>
  <c r="CW124" i="53"/>
  <c r="CV124" i="53"/>
  <c r="CU124" i="53"/>
  <c r="CT124" i="53"/>
  <c r="CS124" i="53"/>
  <c r="CR124" i="53"/>
  <c r="CQ124" i="53"/>
  <c r="CP124" i="53"/>
  <c r="CO124" i="53"/>
  <c r="CN124" i="53"/>
  <c r="CM124" i="53"/>
  <c r="CJ124" i="53"/>
  <c r="CI124" i="53"/>
  <c r="CH124" i="53"/>
  <c r="CG124" i="53"/>
  <c r="CF124" i="53"/>
  <c r="CE124" i="53"/>
  <c r="CD124" i="53"/>
  <c r="CC124" i="53"/>
  <c r="CB124" i="53"/>
  <c r="CA124" i="53"/>
  <c r="BZ124" i="53"/>
  <c r="BW124" i="53"/>
  <c r="BV124" i="53"/>
  <c r="BU124" i="53"/>
  <c r="BT124" i="53"/>
  <c r="BS124" i="53"/>
  <c r="BR124" i="53"/>
  <c r="BQ124" i="53"/>
  <c r="BP124" i="53"/>
  <c r="BO124" i="53"/>
  <c r="BN124" i="53"/>
  <c r="BM124" i="53"/>
  <c r="BJ124" i="53"/>
  <c r="BI124" i="53"/>
  <c r="BH124" i="53"/>
  <c r="BG124" i="53"/>
  <c r="BF124" i="53"/>
  <c r="BE124" i="53"/>
  <c r="BD124" i="53"/>
  <c r="BC124" i="53"/>
  <c r="BB124" i="53"/>
  <c r="BA124" i="53"/>
  <c r="AZ124" i="53"/>
  <c r="AW124" i="53"/>
  <c r="AV124" i="53"/>
  <c r="AU124" i="53"/>
  <c r="AT124" i="53"/>
  <c r="AS124" i="53"/>
  <c r="AR124" i="53"/>
  <c r="AQ124" i="53"/>
  <c r="AP124" i="53"/>
  <c r="AO124" i="53"/>
  <c r="AN124" i="53"/>
  <c r="AM124" i="53"/>
  <c r="AJ124" i="53"/>
  <c r="AI124" i="53"/>
  <c r="AH124" i="53"/>
  <c r="AG124" i="53"/>
  <c r="AF124" i="53"/>
  <c r="AE124" i="53"/>
  <c r="AD124" i="53"/>
  <c r="AC124" i="53"/>
  <c r="AB124" i="53"/>
  <c r="AA124" i="53"/>
  <c r="Z124" i="53"/>
  <c r="W124" i="53"/>
  <c r="V124" i="53"/>
  <c r="U124" i="53"/>
  <c r="T124" i="53"/>
  <c r="S124" i="53"/>
  <c r="R124" i="53"/>
  <c r="Q124" i="53"/>
  <c r="P124" i="53"/>
  <c r="O124" i="53"/>
  <c r="N124" i="53"/>
  <c r="M124" i="53"/>
  <c r="CW123" i="53"/>
  <c r="CV123" i="53"/>
  <c r="CU123" i="53"/>
  <c r="CT123" i="53"/>
  <c r="CS123" i="53"/>
  <c r="CR123" i="53"/>
  <c r="CQ123" i="53"/>
  <c r="CP123" i="53"/>
  <c r="CO123" i="53"/>
  <c r="CN123" i="53"/>
  <c r="CM123" i="53"/>
  <c r="CJ123" i="53"/>
  <c r="CI123" i="53"/>
  <c r="CH123" i="53"/>
  <c r="CG123" i="53"/>
  <c r="CF123" i="53"/>
  <c r="CE123" i="53"/>
  <c r="CD123" i="53"/>
  <c r="CC123" i="53"/>
  <c r="CB123" i="53"/>
  <c r="CA123" i="53"/>
  <c r="BZ123" i="53"/>
  <c r="BW123" i="53"/>
  <c r="BV123" i="53"/>
  <c r="BU123" i="53"/>
  <c r="BT123" i="53"/>
  <c r="BS123" i="53"/>
  <c r="BR123" i="53"/>
  <c r="BQ123" i="53"/>
  <c r="BP123" i="53"/>
  <c r="BO123" i="53"/>
  <c r="BN123" i="53"/>
  <c r="BM123" i="53"/>
  <c r="BJ123" i="53"/>
  <c r="BI123" i="53"/>
  <c r="BH123" i="53"/>
  <c r="BG123" i="53"/>
  <c r="BF123" i="53"/>
  <c r="BE123" i="53"/>
  <c r="BD123" i="53"/>
  <c r="BC123" i="53"/>
  <c r="BB123" i="53"/>
  <c r="BA123" i="53"/>
  <c r="AZ123" i="53"/>
  <c r="AW123" i="53"/>
  <c r="AV123" i="53"/>
  <c r="AU123" i="53"/>
  <c r="AT123" i="53"/>
  <c r="AS123" i="53"/>
  <c r="AR123" i="53"/>
  <c r="AQ123" i="53"/>
  <c r="AP123" i="53"/>
  <c r="AO123" i="53"/>
  <c r="AN123" i="53"/>
  <c r="AM123" i="53"/>
  <c r="AJ123" i="53"/>
  <c r="AI123" i="53"/>
  <c r="AH123" i="53"/>
  <c r="AG123" i="53"/>
  <c r="AF123" i="53"/>
  <c r="AE123" i="53"/>
  <c r="AD123" i="53"/>
  <c r="AC123" i="53"/>
  <c r="AB123" i="53"/>
  <c r="AA123" i="53"/>
  <c r="Z123" i="53"/>
  <c r="W123" i="53"/>
  <c r="V123" i="53"/>
  <c r="U123" i="53"/>
  <c r="T123" i="53"/>
  <c r="S123" i="53"/>
  <c r="R123" i="53"/>
  <c r="Q123" i="53"/>
  <c r="P123" i="53"/>
  <c r="O123" i="53"/>
  <c r="N123" i="53"/>
  <c r="M123" i="53"/>
  <c r="CW122" i="53"/>
  <c r="CV122" i="53"/>
  <c r="CU122" i="53"/>
  <c r="CT122" i="53"/>
  <c r="CS122" i="53"/>
  <c r="CR122" i="53"/>
  <c r="CQ122" i="53"/>
  <c r="CP122" i="53"/>
  <c r="CO122" i="53"/>
  <c r="CN122" i="53"/>
  <c r="CM122" i="53"/>
  <c r="CJ122" i="53"/>
  <c r="CI122" i="53"/>
  <c r="CH122" i="53"/>
  <c r="CG122" i="53"/>
  <c r="CF122" i="53"/>
  <c r="CE122" i="53"/>
  <c r="CD122" i="53"/>
  <c r="CC122" i="53"/>
  <c r="CB122" i="53"/>
  <c r="CA122" i="53"/>
  <c r="BZ122" i="53"/>
  <c r="BW122" i="53"/>
  <c r="BV122" i="53"/>
  <c r="BU122" i="53"/>
  <c r="BT122" i="53"/>
  <c r="BS122" i="53"/>
  <c r="BR122" i="53"/>
  <c r="BQ122" i="53"/>
  <c r="BP122" i="53"/>
  <c r="BO122" i="53"/>
  <c r="BN122" i="53"/>
  <c r="BM122" i="53"/>
  <c r="BJ122" i="53"/>
  <c r="BI122" i="53"/>
  <c r="BH122" i="53"/>
  <c r="BG122" i="53"/>
  <c r="BF122" i="53"/>
  <c r="BE122" i="53"/>
  <c r="BD122" i="53"/>
  <c r="BC122" i="53"/>
  <c r="BB122" i="53"/>
  <c r="BA122" i="53"/>
  <c r="AZ122" i="53"/>
  <c r="AW122" i="53"/>
  <c r="AV122" i="53"/>
  <c r="AU122" i="53"/>
  <c r="AT122" i="53"/>
  <c r="AS122" i="53"/>
  <c r="AR122" i="53"/>
  <c r="AQ122" i="53"/>
  <c r="AP122" i="53"/>
  <c r="AO122" i="53"/>
  <c r="AN122" i="53"/>
  <c r="AM122" i="53"/>
  <c r="AJ122" i="53"/>
  <c r="AI122" i="53"/>
  <c r="AH122" i="53"/>
  <c r="AG122" i="53"/>
  <c r="AF122" i="53"/>
  <c r="AE122" i="53"/>
  <c r="AD122" i="53"/>
  <c r="AC122" i="53"/>
  <c r="AB122" i="53"/>
  <c r="AA122" i="53"/>
  <c r="Z122" i="53"/>
  <c r="W122" i="53"/>
  <c r="V122" i="53"/>
  <c r="U122" i="53"/>
  <c r="T122" i="53"/>
  <c r="S122" i="53"/>
  <c r="R122" i="53"/>
  <c r="Q122" i="53"/>
  <c r="P122" i="53"/>
  <c r="O122" i="53"/>
  <c r="N122" i="53"/>
  <c r="M122" i="53"/>
  <c r="CW121" i="53"/>
  <c r="CV121" i="53"/>
  <c r="CU121" i="53"/>
  <c r="CT121" i="53"/>
  <c r="CS121" i="53"/>
  <c r="CR121" i="53"/>
  <c r="CQ121" i="53"/>
  <c r="CP121" i="53"/>
  <c r="CO121" i="53"/>
  <c r="CN121" i="53"/>
  <c r="CM121" i="53"/>
  <c r="CJ121" i="53"/>
  <c r="CI121" i="53"/>
  <c r="CH121" i="53"/>
  <c r="CG121" i="53"/>
  <c r="CF121" i="53"/>
  <c r="CE121" i="53"/>
  <c r="CD121" i="53"/>
  <c r="CC121" i="53"/>
  <c r="CB121" i="53"/>
  <c r="CA121" i="53"/>
  <c r="BZ121" i="53"/>
  <c r="BW121" i="53"/>
  <c r="BV121" i="53"/>
  <c r="BU121" i="53"/>
  <c r="BT121" i="53"/>
  <c r="BS121" i="53"/>
  <c r="BR121" i="53"/>
  <c r="BQ121" i="53"/>
  <c r="BP121" i="53"/>
  <c r="BO121" i="53"/>
  <c r="BN121" i="53"/>
  <c r="BM121" i="53"/>
  <c r="BJ121" i="53"/>
  <c r="BI121" i="53"/>
  <c r="BH121" i="53"/>
  <c r="BG121" i="53"/>
  <c r="BF121" i="53"/>
  <c r="BE121" i="53"/>
  <c r="BD121" i="53"/>
  <c r="BC121" i="53"/>
  <c r="BB121" i="53"/>
  <c r="BA121" i="53"/>
  <c r="AZ121" i="53"/>
  <c r="AW121" i="53"/>
  <c r="AV121" i="53"/>
  <c r="AU121" i="53"/>
  <c r="AT121" i="53"/>
  <c r="AS121" i="53"/>
  <c r="AR121" i="53"/>
  <c r="AQ121" i="53"/>
  <c r="AP121" i="53"/>
  <c r="AO121" i="53"/>
  <c r="AN121" i="53"/>
  <c r="AM121" i="53"/>
  <c r="AJ121" i="53"/>
  <c r="AI121" i="53"/>
  <c r="AH121" i="53"/>
  <c r="AG121" i="53"/>
  <c r="AF121" i="53"/>
  <c r="AE121" i="53"/>
  <c r="AD121" i="53"/>
  <c r="AC121" i="53"/>
  <c r="AB121" i="53"/>
  <c r="AA121" i="53"/>
  <c r="Z121" i="53"/>
  <c r="W121" i="53"/>
  <c r="V121" i="53"/>
  <c r="U121" i="53"/>
  <c r="T121" i="53"/>
  <c r="S121" i="53"/>
  <c r="R121" i="53"/>
  <c r="Q121" i="53"/>
  <c r="P121" i="53"/>
  <c r="O121" i="53"/>
  <c r="N121" i="53"/>
  <c r="M121" i="53"/>
  <c r="CW120" i="53"/>
  <c r="CV120" i="53"/>
  <c r="CU120" i="53"/>
  <c r="CT120" i="53"/>
  <c r="CS120" i="53"/>
  <c r="CR120" i="53"/>
  <c r="CQ120" i="53"/>
  <c r="CP120" i="53"/>
  <c r="CO120" i="53"/>
  <c r="CN120" i="53"/>
  <c r="CM120" i="53"/>
  <c r="CJ120" i="53"/>
  <c r="CI120" i="53"/>
  <c r="CH120" i="53"/>
  <c r="CG120" i="53"/>
  <c r="CF120" i="53"/>
  <c r="CE120" i="53"/>
  <c r="CD120" i="53"/>
  <c r="CC120" i="53"/>
  <c r="CB120" i="53"/>
  <c r="CA120" i="53"/>
  <c r="BZ120" i="53"/>
  <c r="BW120" i="53"/>
  <c r="BV120" i="53"/>
  <c r="BU120" i="53"/>
  <c r="BT120" i="53"/>
  <c r="BS120" i="53"/>
  <c r="BR120" i="53"/>
  <c r="BQ120" i="53"/>
  <c r="BP120" i="53"/>
  <c r="BO120" i="53"/>
  <c r="BN120" i="53"/>
  <c r="BM120" i="53"/>
  <c r="BJ120" i="53"/>
  <c r="BI120" i="53"/>
  <c r="BH120" i="53"/>
  <c r="BG120" i="53"/>
  <c r="BF120" i="53"/>
  <c r="BE120" i="53"/>
  <c r="BD120" i="53"/>
  <c r="BC120" i="53"/>
  <c r="BB120" i="53"/>
  <c r="BA120" i="53"/>
  <c r="AZ120" i="53"/>
  <c r="AW120" i="53"/>
  <c r="AV120" i="53"/>
  <c r="AU120" i="53"/>
  <c r="AT120" i="53"/>
  <c r="AS120" i="53"/>
  <c r="AR120" i="53"/>
  <c r="AQ120" i="53"/>
  <c r="AP120" i="53"/>
  <c r="AO120" i="53"/>
  <c r="AN120" i="53"/>
  <c r="AM120" i="53"/>
  <c r="AJ120" i="53"/>
  <c r="AI120" i="53"/>
  <c r="AH120" i="53"/>
  <c r="AG120" i="53"/>
  <c r="AF120" i="53"/>
  <c r="AE120" i="53"/>
  <c r="AD120" i="53"/>
  <c r="AC120" i="53"/>
  <c r="AB120" i="53"/>
  <c r="AA120" i="53"/>
  <c r="Z120" i="53"/>
  <c r="W120" i="53"/>
  <c r="V120" i="53"/>
  <c r="U120" i="53"/>
  <c r="T120" i="53"/>
  <c r="S120" i="53"/>
  <c r="R120" i="53"/>
  <c r="Q120" i="53"/>
  <c r="P120" i="53"/>
  <c r="O120" i="53"/>
  <c r="N120" i="53"/>
  <c r="M120" i="53"/>
  <c r="CW119" i="53"/>
  <c r="CV119" i="53"/>
  <c r="CU119" i="53"/>
  <c r="CT119" i="53"/>
  <c r="CS119" i="53"/>
  <c r="CR119" i="53"/>
  <c r="CQ119" i="53"/>
  <c r="CP119" i="53"/>
  <c r="CO119" i="53"/>
  <c r="CN119" i="53"/>
  <c r="CM119" i="53"/>
  <c r="CJ119" i="53"/>
  <c r="CI119" i="53"/>
  <c r="CH119" i="53"/>
  <c r="CG119" i="53"/>
  <c r="CF119" i="53"/>
  <c r="CE119" i="53"/>
  <c r="CD119" i="53"/>
  <c r="CC119" i="53"/>
  <c r="CB119" i="53"/>
  <c r="CA119" i="53"/>
  <c r="BZ119" i="53"/>
  <c r="BW119" i="53"/>
  <c r="BV119" i="53"/>
  <c r="BU119" i="53"/>
  <c r="BT119" i="53"/>
  <c r="BS119" i="53"/>
  <c r="BR119" i="53"/>
  <c r="BQ119" i="53"/>
  <c r="BP119" i="53"/>
  <c r="BO119" i="53"/>
  <c r="BN119" i="53"/>
  <c r="BM119" i="53"/>
  <c r="BJ119" i="53"/>
  <c r="BI119" i="53"/>
  <c r="BH119" i="53"/>
  <c r="BG119" i="53"/>
  <c r="BF119" i="53"/>
  <c r="BE119" i="53"/>
  <c r="BD119" i="53"/>
  <c r="BC119" i="53"/>
  <c r="BB119" i="53"/>
  <c r="BA119" i="53"/>
  <c r="AZ119" i="53"/>
  <c r="AW119" i="53"/>
  <c r="AV119" i="53"/>
  <c r="AU119" i="53"/>
  <c r="AT119" i="53"/>
  <c r="AS119" i="53"/>
  <c r="AR119" i="53"/>
  <c r="AQ119" i="53"/>
  <c r="AP119" i="53"/>
  <c r="AO119" i="53"/>
  <c r="AN119" i="53"/>
  <c r="AM119" i="53"/>
  <c r="AJ119" i="53"/>
  <c r="AI119" i="53"/>
  <c r="AH119" i="53"/>
  <c r="AG119" i="53"/>
  <c r="AF119" i="53"/>
  <c r="AE119" i="53"/>
  <c r="AD119" i="53"/>
  <c r="AC119" i="53"/>
  <c r="AB119" i="53"/>
  <c r="AA119" i="53"/>
  <c r="Z119" i="53"/>
  <c r="W119" i="53"/>
  <c r="V119" i="53"/>
  <c r="U119" i="53"/>
  <c r="T119" i="53"/>
  <c r="S119" i="53"/>
  <c r="R119" i="53"/>
  <c r="Q119" i="53"/>
  <c r="P119" i="53"/>
  <c r="O119" i="53"/>
  <c r="N119" i="53"/>
  <c r="M119" i="53"/>
  <c r="CW118" i="53"/>
  <c r="CV118" i="53"/>
  <c r="CU118" i="53"/>
  <c r="CT118" i="53"/>
  <c r="CS118" i="53"/>
  <c r="CR118" i="53"/>
  <c r="CQ118" i="53"/>
  <c r="CP118" i="53"/>
  <c r="CO118" i="53"/>
  <c r="CN118" i="53"/>
  <c r="CM118" i="53"/>
  <c r="CJ118" i="53"/>
  <c r="CI118" i="53"/>
  <c r="CH118" i="53"/>
  <c r="CG118" i="53"/>
  <c r="CF118" i="53"/>
  <c r="CE118" i="53"/>
  <c r="CD118" i="53"/>
  <c r="CC118" i="53"/>
  <c r="CB118" i="53"/>
  <c r="CA118" i="53"/>
  <c r="BZ118" i="53"/>
  <c r="BW118" i="53"/>
  <c r="BV118" i="53"/>
  <c r="BU118" i="53"/>
  <c r="BT118" i="53"/>
  <c r="BS118" i="53"/>
  <c r="BR118" i="53"/>
  <c r="BQ118" i="53"/>
  <c r="BP118" i="53"/>
  <c r="BO118" i="53"/>
  <c r="BN118" i="53"/>
  <c r="BM118" i="53"/>
  <c r="BJ118" i="53"/>
  <c r="BI118" i="53"/>
  <c r="BH118" i="53"/>
  <c r="BG118" i="53"/>
  <c r="BF118" i="53"/>
  <c r="BE118" i="53"/>
  <c r="BD118" i="53"/>
  <c r="BC118" i="53"/>
  <c r="BB118" i="53"/>
  <c r="BA118" i="53"/>
  <c r="AZ118" i="53"/>
  <c r="AW118" i="53"/>
  <c r="AV118" i="53"/>
  <c r="AU118" i="53"/>
  <c r="AT118" i="53"/>
  <c r="AS118" i="53"/>
  <c r="AR118" i="53"/>
  <c r="AQ118" i="53"/>
  <c r="AP118" i="53"/>
  <c r="AO118" i="53"/>
  <c r="AN118" i="53"/>
  <c r="AM118" i="53"/>
  <c r="AJ118" i="53"/>
  <c r="AI118" i="53"/>
  <c r="AH118" i="53"/>
  <c r="AG118" i="53"/>
  <c r="AF118" i="53"/>
  <c r="AE118" i="53"/>
  <c r="AD118" i="53"/>
  <c r="AC118" i="53"/>
  <c r="AB118" i="53"/>
  <c r="AA118" i="53"/>
  <c r="Z118" i="53"/>
  <c r="W118" i="53"/>
  <c r="V118" i="53"/>
  <c r="U118" i="53"/>
  <c r="T118" i="53"/>
  <c r="S118" i="53"/>
  <c r="R118" i="53"/>
  <c r="Q118" i="53"/>
  <c r="P118" i="53"/>
  <c r="O118" i="53"/>
  <c r="N118" i="53"/>
  <c r="M118" i="53"/>
  <c r="CW117" i="53"/>
  <c r="CV117" i="53"/>
  <c r="CU117" i="53"/>
  <c r="CT117" i="53"/>
  <c r="CS117" i="53"/>
  <c r="CR117" i="53"/>
  <c r="CQ117" i="53"/>
  <c r="CP117" i="53"/>
  <c r="CO117" i="53"/>
  <c r="CN117" i="53"/>
  <c r="CM117" i="53"/>
  <c r="CJ117" i="53"/>
  <c r="CI117" i="53"/>
  <c r="CH117" i="53"/>
  <c r="CG117" i="53"/>
  <c r="CF117" i="53"/>
  <c r="CE117" i="53"/>
  <c r="CD117" i="53"/>
  <c r="CC117" i="53"/>
  <c r="CB117" i="53"/>
  <c r="CA117" i="53"/>
  <c r="BZ117" i="53"/>
  <c r="BW117" i="53"/>
  <c r="BV117" i="53"/>
  <c r="BU117" i="53"/>
  <c r="BT117" i="53"/>
  <c r="BS117" i="53"/>
  <c r="BR117" i="53"/>
  <c r="BQ117" i="53"/>
  <c r="BP117" i="53"/>
  <c r="BO117" i="53"/>
  <c r="BN117" i="53"/>
  <c r="BM117" i="53"/>
  <c r="BJ117" i="53"/>
  <c r="BI117" i="53"/>
  <c r="BH117" i="53"/>
  <c r="BG117" i="53"/>
  <c r="BF117" i="53"/>
  <c r="BE117" i="53"/>
  <c r="BD117" i="53"/>
  <c r="BC117" i="53"/>
  <c r="BB117" i="53"/>
  <c r="BA117" i="53"/>
  <c r="AZ117" i="53"/>
  <c r="AW117" i="53"/>
  <c r="AV117" i="53"/>
  <c r="AU117" i="53"/>
  <c r="AT117" i="53"/>
  <c r="AS117" i="53"/>
  <c r="AR117" i="53"/>
  <c r="AQ117" i="53"/>
  <c r="AP117" i="53"/>
  <c r="AO117" i="53"/>
  <c r="AN117" i="53"/>
  <c r="AM117" i="53"/>
  <c r="AJ117" i="53"/>
  <c r="AI117" i="53"/>
  <c r="AH117" i="53"/>
  <c r="AG117" i="53"/>
  <c r="AF117" i="53"/>
  <c r="AE117" i="53"/>
  <c r="AD117" i="53"/>
  <c r="AC117" i="53"/>
  <c r="AB117" i="53"/>
  <c r="AA117" i="53"/>
  <c r="Z117" i="53"/>
  <c r="W117" i="53"/>
  <c r="V117" i="53"/>
  <c r="U117" i="53"/>
  <c r="T117" i="53"/>
  <c r="S117" i="53"/>
  <c r="R117" i="53"/>
  <c r="Q117" i="53"/>
  <c r="P117" i="53"/>
  <c r="O117" i="53"/>
  <c r="N117" i="53"/>
  <c r="M117" i="53"/>
  <c r="CW116" i="53"/>
  <c r="CV116" i="53"/>
  <c r="CU116" i="53"/>
  <c r="CT116" i="53"/>
  <c r="CS116" i="53"/>
  <c r="CR116" i="53"/>
  <c r="CQ116" i="53"/>
  <c r="CP116" i="53"/>
  <c r="CO116" i="53"/>
  <c r="CN116" i="53"/>
  <c r="CM116" i="53"/>
  <c r="CJ116" i="53"/>
  <c r="CI116" i="53"/>
  <c r="CH116" i="53"/>
  <c r="CG116" i="53"/>
  <c r="CF116" i="53"/>
  <c r="CE116" i="53"/>
  <c r="CD116" i="53"/>
  <c r="CC116" i="53"/>
  <c r="CB116" i="53"/>
  <c r="CA116" i="53"/>
  <c r="BZ116" i="53"/>
  <c r="BW116" i="53"/>
  <c r="BV116" i="53"/>
  <c r="BU116" i="53"/>
  <c r="BT116" i="53"/>
  <c r="BS116" i="53"/>
  <c r="BR116" i="53"/>
  <c r="BQ116" i="53"/>
  <c r="BP116" i="53"/>
  <c r="BO116" i="53"/>
  <c r="BN116" i="53"/>
  <c r="BM116" i="53"/>
  <c r="BJ116" i="53"/>
  <c r="BI116" i="53"/>
  <c r="BH116" i="53"/>
  <c r="BG116" i="53"/>
  <c r="BF116" i="53"/>
  <c r="BE116" i="53"/>
  <c r="BD116" i="53"/>
  <c r="BC116" i="53"/>
  <c r="BB116" i="53"/>
  <c r="BA116" i="53"/>
  <c r="AZ116" i="53"/>
  <c r="AW116" i="53"/>
  <c r="AV116" i="53"/>
  <c r="AU116" i="53"/>
  <c r="AT116" i="53"/>
  <c r="AS116" i="53"/>
  <c r="AR116" i="53"/>
  <c r="AQ116" i="53"/>
  <c r="AP116" i="53"/>
  <c r="AO116" i="53"/>
  <c r="AN116" i="53"/>
  <c r="AM116" i="53"/>
  <c r="AJ116" i="53"/>
  <c r="AI116" i="53"/>
  <c r="AH116" i="53"/>
  <c r="AG116" i="53"/>
  <c r="AF116" i="53"/>
  <c r="AE116" i="53"/>
  <c r="AD116" i="53"/>
  <c r="AC116" i="53"/>
  <c r="AB116" i="53"/>
  <c r="AA116" i="53"/>
  <c r="Z116" i="53"/>
  <c r="W116" i="53"/>
  <c r="V116" i="53"/>
  <c r="U116" i="53"/>
  <c r="T116" i="53"/>
  <c r="S116" i="53"/>
  <c r="R116" i="53"/>
  <c r="Q116" i="53"/>
  <c r="P116" i="53"/>
  <c r="O116" i="53"/>
  <c r="N116" i="53"/>
  <c r="M116" i="53"/>
  <c r="CW115" i="53"/>
  <c r="CV115" i="53"/>
  <c r="CU115" i="53"/>
  <c r="CT115" i="53"/>
  <c r="CS115" i="53"/>
  <c r="CR115" i="53"/>
  <c r="CQ115" i="53"/>
  <c r="CP115" i="53"/>
  <c r="CO115" i="53"/>
  <c r="CN115" i="53"/>
  <c r="CM115" i="53"/>
  <c r="CJ115" i="53"/>
  <c r="CI115" i="53"/>
  <c r="CH115" i="53"/>
  <c r="CG115" i="53"/>
  <c r="CF115" i="53"/>
  <c r="CE115" i="53"/>
  <c r="CD115" i="53"/>
  <c r="CC115" i="53"/>
  <c r="CB115" i="53"/>
  <c r="CA115" i="53"/>
  <c r="BZ115" i="53"/>
  <c r="BW115" i="53"/>
  <c r="BV115" i="53"/>
  <c r="BU115" i="53"/>
  <c r="BT115" i="53"/>
  <c r="BS115" i="53"/>
  <c r="BR115" i="53"/>
  <c r="BQ115" i="53"/>
  <c r="BP115" i="53"/>
  <c r="BO115" i="53"/>
  <c r="BN115" i="53"/>
  <c r="BM115" i="53"/>
  <c r="BJ115" i="53"/>
  <c r="BI115" i="53"/>
  <c r="BH115" i="53"/>
  <c r="BG115" i="53"/>
  <c r="BF115" i="53"/>
  <c r="BE115" i="53"/>
  <c r="BD115" i="53"/>
  <c r="BC115" i="53"/>
  <c r="BB115" i="53"/>
  <c r="BA115" i="53"/>
  <c r="AZ115" i="53"/>
  <c r="AW115" i="53"/>
  <c r="AV115" i="53"/>
  <c r="AU115" i="53"/>
  <c r="AT115" i="53"/>
  <c r="AS115" i="53"/>
  <c r="AR115" i="53"/>
  <c r="AQ115" i="53"/>
  <c r="AP115" i="53"/>
  <c r="AO115" i="53"/>
  <c r="AN115" i="53"/>
  <c r="AM115" i="53"/>
  <c r="AJ115" i="53"/>
  <c r="AI115" i="53"/>
  <c r="AH115" i="53"/>
  <c r="AG115" i="53"/>
  <c r="AF115" i="53"/>
  <c r="AE115" i="53"/>
  <c r="AD115" i="53"/>
  <c r="AC115" i="53"/>
  <c r="AB115" i="53"/>
  <c r="AA115" i="53"/>
  <c r="Z115" i="53"/>
  <c r="W115" i="53"/>
  <c r="V115" i="53"/>
  <c r="U115" i="53"/>
  <c r="T115" i="53"/>
  <c r="S115" i="53"/>
  <c r="R115" i="53"/>
  <c r="Q115" i="53"/>
  <c r="P115" i="53"/>
  <c r="O115" i="53"/>
  <c r="N115" i="53"/>
  <c r="M115" i="53"/>
  <c r="CW114" i="53"/>
  <c r="CV114" i="53"/>
  <c r="CU114" i="53"/>
  <c r="CT114" i="53"/>
  <c r="CS114" i="53"/>
  <c r="CR114" i="53"/>
  <c r="CQ114" i="53"/>
  <c r="CP114" i="53"/>
  <c r="CO114" i="53"/>
  <c r="CN114" i="53"/>
  <c r="CM114" i="53"/>
  <c r="CJ114" i="53"/>
  <c r="CI114" i="53"/>
  <c r="CH114" i="53"/>
  <c r="CG114" i="53"/>
  <c r="CF114" i="53"/>
  <c r="CE114" i="53"/>
  <c r="CD114" i="53"/>
  <c r="CC114" i="53"/>
  <c r="CB114" i="53"/>
  <c r="CA114" i="53"/>
  <c r="BZ114" i="53"/>
  <c r="BW114" i="53"/>
  <c r="BV114" i="53"/>
  <c r="BU114" i="53"/>
  <c r="BT114" i="53"/>
  <c r="BS114" i="53"/>
  <c r="BR114" i="53"/>
  <c r="BQ114" i="53"/>
  <c r="BP114" i="53"/>
  <c r="BO114" i="53"/>
  <c r="BN114" i="53"/>
  <c r="BM114" i="53"/>
  <c r="BJ114" i="53"/>
  <c r="BI114" i="53"/>
  <c r="BH114" i="53"/>
  <c r="BG114" i="53"/>
  <c r="BF114" i="53"/>
  <c r="BE114" i="53"/>
  <c r="BD114" i="53"/>
  <c r="BC114" i="53"/>
  <c r="BB114" i="53"/>
  <c r="BA114" i="53"/>
  <c r="AZ114" i="53"/>
  <c r="AW114" i="53"/>
  <c r="AV114" i="53"/>
  <c r="AU114" i="53"/>
  <c r="AT114" i="53"/>
  <c r="AS114" i="53"/>
  <c r="AR114" i="53"/>
  <c r="AQ114" i="53"/>
  <c r="AP114" i="53"/>
  <c r="AO114" i="53"/>
  <c r="AN114" i="53"/>
  <c r="AM114" i="53"/>
  <c r="AJ114" i="53"/>
  <c r="AI114" i="53"/>
  <c r="AH114" i="53"/>
  <c r="AG114" i="53"/>
  <c r="AF114" i="53"/>
  <c r="AE114" i="53"/>
  <c r="AD114" i="53"/>
  <c r="AC114" i="53"/>
  <c r="AB114" i="53"/>
  <c r="AA114" i="53"/>
  <c r="Z114" i="53"/>
  <c r="W114" i="53"/>
  <c r="V114" i="53"/>
  <c r="U114" i="53"/>
  <c r="T114" i="53"/>
  <c r="S114" i="53"/>
  <c r="R114" i="53"/>
  <c r="Q114" i="53"/>
  <c r="P114" i="53"/>
  <c r="O114" i="53"/>
  <c r="N114" i="53"/>
  <c r="M114" i="53"/>
  <c r="CW113" i="53"/>
  <c r="CV113" i="53"/>
  <c r="CU113" i="53"/>
  <c r="CT113" i="53"/>
  <c r="CS113" i="53"/>
  <c r="CR113" i="53"/>
  <c r="CQ113" i="53"/>
  <c r="CP113" i="53"/>
  <c r="CO113" i="53"/>
  <c r="CN113" i="53"/>
  <c r="CM113" i="53"/>
  <c r="CJ113" i="53"/>
  <c r="CI113" i="53"/>
  <c r="CH113" i="53"/>
  <c r="CG113" i="53"/>
  <c r="CF113" i="53"/>
  <c r="CE113" i="53"/>
  <c r="CD113" i="53"/>
  <c r="CC113" i="53"/>
  <c r="CB113" i="53"/>
  <c r="CA113" i="53"/>
  <c r="BZ113" i="53"/>
  <c r="BW113" i="53"/>
  <c r="BV113" i="53"/>
  <c r="BU113" i="53"/>
  <c r="BT113" i="53"/>
  <c r="BS113" i="53"/>
  <c r="BR113" i="53"/>
  <c r="BQ113" i="53"/>
  <c r="BP113" i="53"/>
  <c r="BO113" i="53"/>
  <c r="BN113" i="53"/>
  <c r="BM113" i="53"/>
  <c r="BJ113" i="53"/>
  <c r="BI113" i="53"/>
  <c r="BH113" i="53"/>
  <c r="BG113" i="53"/>
  <c r="BF113" i="53"/>
  <c r="BE113" i="53"/>
  <c r="BD113" i="53"/>
  <c r="BC113" i="53"/>
  <c r="BB113" i="53"/>
  <c r="BA113" i="53"/>
  <c r="AZ113" i="53"/>
  <c r="AW113" i="53"/>
  <c r="AV113" i="53"/>
  <c r="AU113" i="53"/>
  <c r="AT113" i="53"/>
  <c r="AS113" i="53"/>
  <c r="AR113" i="53"/>
  <c r="AQ113" i="53"/>
  <c r="AP113" i="53"/>
  <c r="AO113" i="53"/>
  <c r="AN113" i="53"/>
  <c r="AM113" i="53"/>
  <c r="AJ113" i="53"/>
  <c r="AI113" i="53"/>
  <c r="AH113" i="53"/>
  <c r="AG113" i="53"/>
  <c r="AF113" i="53"/>
  <c r="AE113" i="53"/>
  <c r="AD113" i="53"/>
  <c r="AC113" i="53"/>
  <c r="AB113" i="53"/>
  <c r="AA113" i="53"/>
  <c r="Z113" i="53"/>
  <c r="W113" i="53"/>
  <c r="V113" i="53"/>
  <c r="U113" i="53"/>
  <c r="T113" i="53"/>
  <c r="S113" i="53"/>
  <c r="R113" i="53"/>
  <c r="Q113" i="53"/>
  <c r="P113" i="53"/>
  <c r="O113" i="53"/>
  <c r="N113" i="53"/>
  <c r="M113" i="53"/>
  <c r="CW112" i="53"/>
  <c r="CV112" i="53"/>
  <c r="CU112" i="53"/>
  <c r="CT112" i="53"/>
  <c r="CS112" i="53"/>
  <c r="CR112" i="53"/>
  <c r="CQ112" i="53"/>
  <c r="CP112" i="53"/>
  <c r="CO112" i="53"/>
  <c r="CN112" i="53"/>
  <c r="CM112" i="53"/>
  <c r="CJ112" i="53"/>
  <c r="CI112" i="53"/>
  <c r="CH112" i="53"/>
  <c r="CG112" i="53"/>
  <c r="CF112" i="53"/>
  <c r="CE112" i="53"/>
  <c r="CD112" i="53"/>
  <c r="CC112" i="53"/>
  <c r="CB112" i="53"/>
  <c r="CA112" i="53"/>
  <c r="BZ112" i="53"/>
  <c r="BW112" i="53"/>
  <c r="BV112" i="53"/>
  <c r="BU112" i="53"/>
  <c r="BT112" i="53"/>
  <c r="BS112" i="53"/>
  <c r="BR112" i="53"/>
  <c r="BQ112" i="53"/>
  <c r="BP112" i="53"/>
  <c r="BO112" i="53"/>
  <c r="BN112" i="53"/>
  <c r="BM112" i="53"/>
  <c r="BJ112" i="53"/>
  <c r="BI112" i="53"/>
  <c r="BH112" i="53"/>
  <c r="BG112" i="53"/>
  <c r="BF112" i="53"/>
  <c r="BE112" i="53"/>
  <c r="BD112" i="53"/>
  <c r="BC112" i="53"/>
  <c r="BB112" i="53"/>
  <c r="BA112" i="53"/>
  <c r="AZ112" i="53"/>
  <c r="AW112" i="53"/>
  <c r="AV112" i="53"/>
  <c r="AU112" i="53"/>
  <c r="AT112" i="53"/>
  <c r="AS112" i="53"/>
  <c r="AR112" i="53"/>
  <c r="AQ112" i="53"/>
  <c r="AP112" i="53"/>
  <c r="AO112" i="53"/>
  <c r="AN112" i="53"/>
  <c r="AM112" i="53"/>
  <c r="AJ112" i="53"/>
  <c r="AI112" i="53"/>
  <c r="AH112" i="53"/>
  <c r="AG112" i="53"/>
  <c r="AF112" i="53"/>
  <c r="AE112" i="53"/>
  <c r="AD112" i="53"/>
  <c r="AC112" i="53"/>
  <c r="AB112" i="53"/>
  <c r="AA112" i="53"/>
  <c r="Z112" i="53"/>
  <c r="W112" i="53"/>
  <c r="V112" i="53"/>
  <c r="U112" i="53"/>
  <c r="T112" i="53"/>
  <c r="S112" i="53"/>
  <c r="R112" i="53"/>
  <c r="Q112" i="53"/>
  <c r="P112" i="53"/>
  <c r="O112" i="53"/>
  <c r="N112" i="53"/>
  <c r="M112" i="53"/>
  <c r="CW111" i="53"/>
  <c r="CV111" i="53"/>
  <c r="CU111" i="53"/>
  <c r="CT111" i="53"/>
  <c r="CS111" i="53"/>
  <c r="CR111" i="53"/>
  <c r="CQ111" i="53"/>
  <c r="CP111" i="53"/>
  <c r="CO111" i="53"/>
  <c r="CN111" i="53"/>
  <c r="CM111" i="53"/>
  <c r="CJ111" i="53"/>
  <c r="CI111" i="53"/>
  <c r="CH111" i="53"/>
  <c r="CG111" i="53"/>
  <c r="CF111" i="53"/>
  <c r="CE111" i="53"/>
  <c r="CD111" i="53"/>
  <c r="CC111" i="53"/>
  <c r="CB111" i="53"/>
  <c r="CA111" i="53"/>
  <c r="BZ111" i="53"/>
  <c r="BW111" i="53"/>
  <c r="BV111" i="53"/>
  <c r="BU111" i="53"/>
  <c r="BT111" i="53"/>
  <c r="BS111" i="53"/>
  <c r="BR111" i="53"/>
  <c r="BQ111" i="53"/>
  <c r="BP111" i="53"/>
  <c r="BO111" i="53"/>
  <c r="BN111" i="53"/>
  <c r="BM111" i="53"/>
  <c r="BJ111" i="53"/>
  <c r="BI111" i="53"/>
  <c r="BH111" i="53"/>
  <c r="BG111" i="53"/>
  <c r="BF111" i="53"/>
  <c r="BE111" i="53"/>
  <c r="BD111" i="53"/>
  <c r="BC111" i="53"/>
  <c r="BB111" i="53"/>
  <c r="BA111" i="53"/>
  <c r="AZ111" i="53"/>
  <c r="AW111" i="53"/>
  <c r="AV111" i="53"/>
  <c r="AU111" i="53"/>
  <c r="AT111" i="53"/>
  <c r="AS111" i="53"/>
  <c r="AR111" i="53"/>
  <c r="AQ111" i="53"/>
  <c r="AP111" i="53"/>
  <c r="AO111" i="53"/>
  <c r="AN111" i="53"/>
  <c r="AM111" i="53"/>
  <c r="AJ111" i="53"/>
  <c r="AI111" i="53"/>
  <c r="AH111" i="53"/>
  <c r="AG111" i="53"/>
  <c r="AF111" i="53"/>
  <c r="AE111" i="53"/>
  <c r="AD111" i="53"/>
  <c r="AC111" i="53"/>
  <c r="AB111" i="53"/>
  <c r="AA111" i="53"/>
  <c r="Z111" i="53"/>
  <c r="W111" i="53"/>
  <c r="V111" i="53"/>
  <c r="U111" i="53"/>
  <c r="T111" i="53"/>
  <c r="S111" i="53"/>
  <c r="R111" i="53"/>
  <c r="Q111" i="53"/>
  <c r="P111" i="53"/>
  <c r="O111" i="53"/>
  <c r="N111" i="53"/>
  <c r="M111" i="53"/>
  <c r="CW110" i="53"/>
  <c r="CV110" i="53"/>
  <c r="CU110" i="53"/>
  <c r="CT110" i="53"/>
  <c r="CS110" i="53"/>
  <c r="CR110" i="53"/>
  <c r="CQ110" i="53"/>
  <c r="CP110" i="53"/>
  <c r="CO110" i="53"/>
  <c r="CN110" i="53"/>
  <c r="CM110" i="53"/>
  <c r="CJ110" i="53"/>
  <c r="CI110" i="53"/>
  <c r="CH110" i="53"/>
  <c r="CG110" i="53"/>
  <c r="CF110" i="53"/>
  <c r="CE110" i="53"/>
  <c r="CD110" i="53"/>
  <c r="CC110" i="53"/>
  <c r="CB110" i="53"/>
  <c r="CA110" i="53"/>
  <c r="BZ110" i="53"/>
  <c r="BW110" i="53"/>
  <c r="BV110" i="53"/>
  <c r="BU110" i="53"/>
  <c r="BT110" i="53"/>
  <c r="BS110" i="53"/>
  <c r="BR110" i="53"/>
  <c r="BQ110" i="53"/>
  <c r="BP110" i="53"/>
  <c r="BO110" i="53"/>
  <c r="BN110" i="53"/>
  <c r="BM110" i="53"/>
  <c r="BJ110" i="53"/>
  <c r="BI110" i="53"/>
  <c r="BH110" i="53"/>
  <c r="BG110" i="53"/>
  <c r="BF110" i="53"/>
  <c r="BE110" i="53"/>
  <c r="BD110" i="53"/>
  <c r="BC110" i="53"/>
  <c r="BB110" i="53"/>
  <c r="BA110" i="53"/>
  <c r="AZ110" i="53"/>
  <c r="AW110" i="53"/>
  <c r="AV110" i="53"/>
  <c r="AU110" i="53"/>
  <c r="AT110" i="53"/>
  <c r="AS110" i="53"/>
  <c r="AR110" i="53"/>
  <c r="AQ110" i="53"/>
  <c r="AP110" i="53"/>
  <c r="AO110" i="53"/>
  <c r="AN110" i="53"/>
  <c r="AM110" i="53"/>
  <c r="AJ110" i="53"/>
  <c r="AI110" i="53"/>
  <c r="AH110" i="53"/>
  <c r="AG110" i="53"/>
  <c r="AF110" i="53"/>
  <c r="AE110" i="53"/>
  <c r="AD110" i="53"/>
  <c r="AC110" i="53"/>
  <c r="AB110" i="53"/>
  <c r="AA110" i="53"/>
  <c r="Z110" i="53"/>
  <c r="W110" i="53"/>
  <c r="V110" i="53"/>
  <c r="U110" i="53"/>
  <c r="T110" i="53"/>
  <c r="S110" i="53"/>
  <c r="R110" i="53"/>
  <c r="Q110" i="53"/>
  <c r="P110" i="53"/>
  <c r="O110" i="53"/>
  <c r="N110" i="53"/>
  <c r="M110" i="53"/>
  <c r="CW109" i="53"/>
  <c r="CV109" i="53"/>
  <c r="CU109" i="53"/>
  <c r="CT109" i="53"/>
  <c r="CS109" i="53"/>
  <c r="CR109" i="53"/>
  <c r="CQ109" i="53"/>
  <c r="CP109" i="53"/>
  <c r="CO109" i="53"/>
  <c r="CN109" i="53"/>
  <c r="CM109" i="53"/>
  <c r="CJ109" i="53"/>
  <c r="CI109" i="53"/>
  <c r="CH109" i="53"/>
  <c r="CG109" i="53"/>
  <c r="CF109" i="53"/>
  <c r="CE109" i="53"/>
  <c r="CD109" i="53"/>
  <c r="CC109" i="53"/>
  <c r="CB109" i="53"/>
  <c r="CA109" i="53"/>
  <c r="BZ109" i="53"/>
  <c r="BW109" i="53"/>
  <c r="BV109" i="53"/>
  <c r="BU109" i="53"/>
  <c r="BT109" i="53"/>
  <c r="BS109" i="53"/>
  <c r="BR109" i="53"/>
  <c r="BQ109" i="53"/>
  <c r="BP109" i="53"/>
  <c r="BO109" i="53"/>
  <c r="BN109" i="53"/>
  <c r="BM109" i="53"/>
  <c r="BJ109" i="53"/>
  <c r="BI109" i="53"/>
  <c r="BH109" i="53"/>
  <c r="BG109" i="53"/>
  <c r="BF109" i="53"/>
  <c r="BE109" i="53"/>
  <c r="BD109" i="53"/>
  <c r="BC109" i="53"/>
  <c r="BB109" i="53"/>
  <c r="BA109" i="53"/>
  <c r="AZ109" i="53"/>
  <c r="AW109" i="53"/>
  <c r="AV109" i="53"/>
  <c r="AU109" i="53"/>
  <c r="AT109" i="53"/>
  <c r="AS109" i="53"/>
  <c r="AR109" i="53"/>
  <c r="AQ109" i="53"/>
  <c r="AP109" i="53"/>
  <c r="AO109" i="53"/>
  <c r="AN109" i="53"/>
  <c r="AM109" i="53"/>
  <c r="AJ109" i="53"/>
  <c r="AI109" i="53"/>
  <c r="AH109" i="53"/>
  <c r="AG109" i="53"/>
  <c r="AF109" i="53"/>
  <c r="AE109" i="53"/>
  <c r="AD109" i="53"/>
  <c r="AC109" i="53"/>
  <c r="AB109" i="53"/>
  <c r="AA109" i="53"/>
  <c r="Z109" i="53"/>
  <c r="W109" i="53"/>
  <c r="V109" i="53"/>
  <c r="U109" i="53"/>
  <c r="T109" i="53"/>
  <c r="S109" i="53"/>
  <c r="R109" i="53"/>
  <c r="Q109" i="53"/>
  <c r="P109" i="53"/>
  <c r="O109" i="53"/>
  <c r="N109" i="53"/>
  <c r="M109" i="53"/>
  <c r="CW108" i="53"/>
  <c r="CV108" i="53"/>
  <c r="CU108" i="53"/>
  <c r="CT108" i="53"/>
  <c r="CS108" i="53"/>
  <c r="CR108" i="53"/>
  <c r="CQ108" i="53"/>
  <c r="CP108" i="53"/>
  <c r="CO108" i="53"/>
  <c r="CN108" i="53"/>
  <c r="CM108" i="53"/>
  <c r="CJ108" i="53"/>
  <c r="CI108" i="53"/>
  <c r="CH108" i="53"/>
  <c r="CG108" i="53"/>
  <c r="CF108" i="53"/>
  <c r="CE108" i="53"/>
  <c r="CD108" i="53"/>
  <c r="CC108" i="53"/>
  <c r="CB108" i="53"/>
  <c r="CA108" i="53"/>
  <c r="BZ108" i="53"/>
  <c r="BW108" i="53"/>
  <c r="BV108" i="53"/>
  <c r="BU108" i="53"/>
  <c r="BT108" i="53"/>
  <c r="BS108" i="53"/>
  <c r="BR108" i="53"/>
  <c r="BQ108" i="53"/>
  <c r="BP108" i="53"/>
  <c r="BO108" i="53"/>
  <c r="BN108" i="53"/>
  <c r="BM108" i="53"/>
  <c r="BJ108" i="53"/>
  <c r="BI108" i="53"/>
  <c r="BH108" i="53"/>
  <c r="BG108" i="53"/>
  <c r="BF108" i="53"/>
  <c r="BE108" i="53"/>
  <c r="BD108" i="53"/>
  <c r="BC108" i="53"/>
  <c r="BB108" i="53"/>
  <c r="BA108" i="53"/>
  <c r="AZ108" i="53"/>
  <c r="AW108" i="53"/>
  <c r="AV108" i="53"/>
  <c r="AU108" i="53"/>
  <c r="AT108" i="53"/>
  <c r="AS108" i="53"/>
  <c r="AR108" i="53"/>
  <c r="AQ108" i="53"/>
  <c r="AP108" i="53"/>
  <c r="AO108" i="53"/>
  <c r="AN108" i="53"/>
  <c r="AM108" i="53"/>
  <c r="AJ108" i="53"/>
  <c r="AI108" i="53"/>
  <c r="AH108" i="53"/>
  <c r="AG108" i="53"/>
  <c r="AF108" i="53"/>
  <c r="AE108" i="53"/>
  <c r="AD108" i="53"/>
  <c r="AC108" i="53"/>
  <c r="AB108" i="53"/>
  <c r="AA108" i="53"/>
  <c r="Z108" i="53"/>
  <c r="W108" i="53"/>
  <c r="V108" i="53"/>
  <c r="U108" i="53"/>
  <c r="T108" i="53"/>
  <c r="S108" i="53"/>
  <c r="R108" i="53"/>
  <c r="Q108" i="53"/>
  <c r="P108" i="53"/>
  <c r="O108" i="53"/>
  <c r="N108" i="53"/>
  <c r="M108" i="53"/>
  <c r="CW107" i="53"/>
  <c r="CV107" i="53"/>
  <c r="CU107" i="53"/>
  <c r="CT107" i="53"/>
  <c r="CS107" i="53"/>
  <c r="CR107" i="53"/>
  <c r="CQ107" i="53"/>
  <c r="CP107" i="53"/>
  <c r="CO107" i="53"/>
  <c r="CN107" i="53"/>
  <c r="CM107" i="53"/>
  <c r="CJ107" i="53"/>
  <c r="CI107" i="53"/>
  <c r="CH107" i="53"/>
  <c r="CG107" i="53"/>
  <c r="CF107" i="53"/>
  <c r="CE107" i="53"/>
  <c r="CD107" i="53"/>
  <c r="CC107" i="53"/>
  <c r="CB107" i="53"/>
  <c r="CA107" i="53"/>
  <c r="BZ107" i="53"/>
  <c r="BW107" i="53"/>
  <c r="BV107" i="53"/>
  <c r="BU107" i="53"/>
  <c r="BT107" i="53"/>
  <c r="BS107" i="53"/>
  <c r="BR107" i="53"/>
  <c r="BQ107" i="53"/>
  <c r="BP107" i="53"/>
  <c r="BO107" i="53"/>
  <c r="BN107" i="53"/>
  <c r="BM107" i="53"/>
  <c r="BJ107" i="53"/>
  <c r="BI107" i="53"/>
  <c r="BH107" i="53"/>
  <c r="BG107" i="53"/>
  <c r="BF107" i="53"/>
  <c r="BE107" i="53"/>
  <c r="BD107" i="53"/>
  <c r="BC107" i="53"/>
  <c r="BB107" i="53"/>
  <c r="BA107" i="53"/>
  <c r="AZ107" i="53"/>
  <c r="AW107" i="53"/>
  <c r="AV107" i="53"/>
  <c r="AU107" i="53"/>
  <c r="AT107" i="53"/>
  <c r="AS107" i="53"/>
  <c r="AR107" i="53"/>
  <c r="AQ107" i="53"/>
  <c r="AP107" i="53"/>
  <c r="AO107" i="53"/>
  <c r="AN107" i="53"/>
  <c r="AM107" i="53"/>
  <c r="AJ107" i="53"/>
  <c r="AI107" i="53"/>
  <c r="AH107" i="53"/>
  <c r="AG107" i="53"/>
  <c r="AF107" i="53"/>
  <c r="AE107" i="53"/>
  <c r="AD107" i="53"/>
  <c r="AC107" i="53"/>
  <c r="AB107" i="53"/>
  <c r="AA107" i="53"/>
  <c r="Z107" i="53"/>
  <c r="W107" i="53"/>
  <c r="V107" i="53"/>
  <c r="U107" i="53"/>
  <c r="T107" i="53"/>
  <c r="S107" i="53"/>
  <c r="R107" i="53"/>
  <c r="Q107" i="53"/>
  <c r="P107" i="53"/>
  <c r="O107" i="53"/>
  <c r="N107" i="53"/>
  <c r="M107" i="53"/>
  <c r="CW106" i="53"/>
  <c r="CV106" i="53"/>
  <c r="CU106" i="53"/>
  <c r="CT106" i="53"/>
  <c r="CS106" i="53"/>
  <c r="CR106" i="53"/>
  <c r="CQ106" i="53"/>
  <c r="CP106" i="53"/>
  <c r="CO106" i="53"/>
  <c r="CN106" i="53"/>
  <c r="CM106" i="53"/>
  <c r="CJ106" i="53"/>
  <c r="CI106" i="53"/>
  <c r="CH106" i="53"/>
  <c r="CG106" i="53"/>
  <c r="CF106" i="53"/>
  <c r="CE106" i="53"/>
  <c r="CD106" i="53"/>
  <c r="CC106" i="53"/>
  <c r="CB106" i="53"/>
  <c r="CA106" i="53"/>
  <c r="BZ106" i="53"/>
  <c r="BW106" i="53"/>
  <c r="BV106" i="53"/>
  <c r="BU106" i="53"/>
  <c r="BT106" i="53"/>
  <c r="BS106" i="53"/>
  <c r="BR106" i="53"/>
  <c r="BQ106" i="53"/>
  <c r="BP106" i="53"/>
  <c r="BO106" i="53"/>
  <c r="BN106" i="53"/>
  <c r="BM106" i="53"/>
  <c r="BJ106" i="53"/>
  <c r="BI106" i="53"/>
  <c r="BH106" i="53"/>
  <c r="BG106" i="53"/>
  <c r="BF106" i="53"/>
  <c r="BE106" i="53"/>
  <c r="BD106" i="53"/>
  <c r="BC106" i="53"/>
  <c r="BB106" i="53"/>
  <c r="BA106" i="53"/>
  <c r="AZ106" i="53"/>
  <c r="AW106" i="53"/>
  <c r="AV106" i="53"/>
  <c r="AU106" i="53"/>
  <c r="AT106" i="53"/>
  <c r="AS106" i="53"/>
  <c r="AR106" i="53"/>
  <c r="AQ106" i="53"/>
  <c r="AP106" i="53"/>
  <c r="AO106" i="53"/>
  <c r="AN106" i="53"/>
  <c r="AM106" i="53"/>
  <c r="AJ106" i="53"/>
  <c r="AI106" i="53"/>
  <c r="AH106" i="53"/>
  <c r="AG106" i="53"/>
  <c r="AF106" i="53"/>
  <c r="AE106" i="53"/>
  <c r="AD106" i="53"/>
  <c r="AC106" i="53"/>
  <c r="AB106" i="53"/>
  <c r="AA106" i="53"/>
  <c r="Z106" i="53"/>
  <c r="W106" i="53"/>
  <c r="V106" i="53"/>
  <c r="U106" i="53"/>
  <c r="T106" i="53"/>
  <c r="S106" i="53"/>
  <c r="R106" i="53"/>
  <c r="Q106" i="53"/>
  <c r="P106" i="53"/>
  <c r="O106" i="53"/>
  <c r="N106" i="53"/>
  <c r="M106" i="53"/>
  <c r="CW105" i="53"/>
  <c r="CV105" i="53"/>
  <c r="CU105" i="53"/>
  <c r="CT105" i="53"/>
  <c r="CS105" i="53"/>
  <c r="CR105" i="53"/>
  <c r="CQ105" i="53"/>
  <c r="CP105" i="53"/>
  <c r="CO105" i="53"/>
  <c r="CN105" i="53"/>
  <c r="CM105" i="53"/>
  <c r="CJ105" i="53"/>
  <c r="CI105" i="53"/>
  <c r="CH105" i="53"/>
  <c r="CG105" i="53"/>
  <c r="CF105" i="53"/>
  <c r="CE105" i="53"/>
  <c r="CD105" i="53"/>
  <c r="CC105" i="53"/>
  <c r="CB105" i="53"/>
  <c r="CA105" i="53"/>
  <c r="BZ105" i="53"/>
  <c r="BW105" i="53"/>
  <c r="BV105" i="53"/>
  <c r="BU105" i="53"/>
  <c r="BT105" i="53"/>
  <c r="BS105" i="53"/>
  <c r="BR105" i="53"/>
  <c r="BQ105" i="53"/>
  <c r="BP105" i="53"/>
  <c r="BO105" i="53"/>
  <c r="BN105" i="53"/>
  <c r="BM105" i="53"/>
  <c r="BJ105" i="53"/>
  <c r="BI105" i="53"/>
  <c r="BH105" i="53"/>
  <c r="BG105" i="53"/>
  <c r="BF105" i="53"/>
  <c r="BE105" i="53"/>
  <c r="BD105" i="53"/>
  <c r="BC105" i="53"/>
  <c r="BB105" i="53"/>
  <c r="BA105" i="53"/>
  <c r="AZ105" i="53"/>
  <c r="AW105" i="53"/>
  <c r="AV105" i="53"/>
  <c r="AU105" i="53"/>
  <c r="AT105" i="53"/>
  <c r="AS105" i="53"/>
  <c r="AR105" i="53"/>
  <c r="AQ105" i="53"/>
  <c r="AP105" i="53"/>
  <c r="AO105" i="53"/>
  <c r="AN105" i="53"/>
  <c r="AM105" i="53"/>
  <c r="AJ105" i="53"/>
  <c r="AI105" i="53"/>
  <c r="AH105" i="53"/>
  <c r="AG105" i="53"/>
  <c r="AF105" i="53"/>
  <c r="AE105" i="53"/>
  <c r="AD105" i="53"/>
  <c r="AC105" i="53"/>
  <c r="AB105" i="53"/>
  <c r="AA105" i="53"/>
  <c r="Z105" i="53"/>
  <c r="W105" i="53"/>
  <c r="V105" i="53"/>
  <c r="U105" i="53"/>
  <c r="T105" i="53"/>
  <c r="S105" i="53"/>
  <c r="R105" i="53"/>
  <c r="Q105" i="53"/>
  <c r="P105" i="53"/>
  <c r="O105" i="53"/>
  <c r="N105" i="53"/>
  <c r="M105" i="53"/>
  <c r="CW104" i="53"/>
  <c r="CV104" i="53"/>
  <c r="CU104" i="53"/>
  <c r="CT104" i="53"/>
  <c r="CS104" i="53"/>
  <c r="CR104" i="53"/>
  <c r="CQ104" i="53"/>
  <c r="CP104" i="53"/>
  <c r="CO104" i="53"/>
  <c r="CN104" i="53"/>
  <c r="CM104" i="53"/>
  <c r="CJ104" i="53"/>
  <c r="CI104" i="53"/>
  <c r="CH104" i="53"/>
  <c r="CG104" i="53"/>
  <c r="CF104" i="53"/>
  <c r="CE104" i="53"/>
  <c r="CD104" i="53"/>
  <c r="CC104" i="53"/>
  <c r="CB104" i="53"/>
  <c r="CA104" i="53"/>
  <c r="BZ104" i="53"/>
  <c r="BW104" i="53"/>
  <c r="BV104" i="53"/>
  <c r="BU104" i="53"/>
  <c r="BT104" i="53"/>
  <c r="BS104" i="53"/>
  <c r="BR104" i="53"/>
  <c r="BQ104" i="53"/>
  <c r="BP104" i="53"/>
  <c r="BO104" i="53"/>
  <c r="BN104" i="53"/>
  <c r="BM104" i="53"/>
  <c r="BJ104" i="53"/>
  <c r="BI104" i="53"/>
  <c r="BH104" i="53"/>
  <c r="BG104" i="53"/>
  <c r="BF104" i="53"/>
  <c r="BE104" i="53"/>
  <c r="BD104" i="53"/>
  <c r="BC104" i="53"/>
  <c r="BB104" i="53"/>
  <c r="BA104" i="53"/>
  <c r="AZ104" i="53"/>
  <c r="AW104" i="53"/>
  <c r="AV104" i="53"/>
  <c r="AU104" i="53"/>
  <c r="AT104" i="53"/>
  <c r="AS104" i="53"/>
  <c r="AR104" i="53"/>
  <c r="AQ104" i="53"/>
  <c r="AP104" i="53"/>
  <c r="AO104" i="53"/>
  <c r="AN104" i="53"/>
  <c r="AM104" i="53"/>
  <c r="AJ104" i="53"/>
  <c r="AI104" i="53"/>
  <c r="AH104" i="53"/>
  <c r="AG104" i="53"/>
  <c r="AF104" i="53"/>
  <c r="AE104" i="53"/>
  <c r="AD104" i="53"/>
  <c r="AC104" i="53"/>
  <c r="AB104" i="53"/>
  <c r="AA104" i="53"/>
  <c r="Z104" i="53"/>
  <c r="W104" i="53"/>
  <c r="V104" i="53"/>
  <c r="U104" i="53"/>
  <c r="T104" i="53"/>
  <c r="S104" i="53"/>
  <c r="R104" i="53"/>
  <c r="Q104" i="53"/>
  <c r="P104" i="53"/>
  <c r="O104" i="53"/>
  <c r="N104" i="53"/>
  <c r="M104" i="53"/>
  <c r="CW103" i="53"/>
  <c r="CV103" i="53"/>
  <c r="CU103" i="53"/>
  <c r="CT103" i="53"/>
  <c r="CS103" i="53"/>
  <c r="CR103" i="53"/>
  <c r="CQ103" i="53"/>
  <c r="CP103" i="53"/>
  <c r="CO103" i="53"/>
  <c r="CN103" i="53"/>
  <c r="CM103" i="53"/>
  <c r="CJ103" i="53"/>
  <c r="CI103" i="53"/>
  <c r="CH103" i="53"/>
  <c r="CG103" i="53"/>
  <c r="CF103" i="53"/>
  <c r="CE103" i="53"/>
  <c r="CD103" i="53"/>
  <c r="CC103" i="53"/>
  <c r="CB103" i="53"/>
  <c r="CA103" i="53"/>
  <c r="BZ103" i="53"/>
  <c r="BW103" i="53"/>
  <c r="BV103" i="53"/>
  <c r="BU103" i="53"/>
  <c r="BT103" i="53"/>
  <c r="BS103" i="53"/>
  <c r="BR103" i="53"/>
  <c r="BQ103" i="53"/>
  <c r="BP103" i="53"/>
  <c r="BO103" i="53"/>
  <c r="BN103" i="53"/>
  <c r="BM103" i="53"/>
  <c r="BJ103" i="53"/>
  <c r="BI103" i="53"/>
  <c r="BH103" i="53"/>
  <c r="BG103" i="53"/>
  <c r="BF103" i="53"/>
  <c r="BE103" i="53"/>
  <c r="BD103" i="53"/>
  <c r="BC103" i="53"/>
  <c r="BB103" i="53"/>
  <c r="BA103" i="53"/>
  <c r="AZ103" i="53"/>
  <c r="AW103" i="53"/>
  <c r="AV103" i="53"/>
  <c r="AU103" i="53"/>
  <c r="AT103" i="53"/>
  <c r="AS103" i="53"/>
  <c r="AR103" i="53"/>
  <c r="AQ103" i="53"/>
  <c r="AP103" i="53"/>
  <c r="AO103" i="53"/>
  <c r="AN103" i="53"/>
  <c r="AM103" i="53"/>
  <c r="AJ103" i="53"/>
  <c r="AI103" i="53"/>
  <c r="AH103" i="53"/>
  <c r="AG103" i="53"/>
  <c r="AF103" i="53"/>
  <c r="AE103" i="53"/>
  <c r="AD103" i="53"/>
  <c r="AC103" i="53"/>
  <c r="AB103" i="53"/>
  <c r="AA103" i="53"/>
  <c r="Z103" i="53"/>
  <c r="W103" i="53"/>
  <c r="V103" i="53"/>
  <c r="U103" i="53"/>
  <c r="T103" i="53"/>
  <c r="S103" i="53"/>
  <c r="R103" i="53"/>
  <c r="Q103" i="53"/>
  <c r="P103" i="53"/>
  <c r="O103" i="53"/>
  <c r="N103" i="53"/>
  <c r="M103" i="53"/>
  <c r="CW102" i="53"/>
  <c r="CV102" i="53"/>
  <c r="CU102" i="53"/>
  <c r="CT102" i="53"/>
  <c r="CS102" i="53"/>
  <c r="CR102" i="53"/>
  <c r="CQ102" i="53"/>
  <c r="CP102" i="53"/>
  <c r="CO102" i="53"/>
  <c r="CN102" i="53"/>
  <c r="CM102" i="53"/>
  <c r="CJ102" i="53"/>
  <c r="CI102" i="53"/>
  <c r="CH102" i="53"/>
  <c r="CG102" i="53"/>
  <c r="CF102" i="53"/>
  <c r="CE102" i="53"/>
  <c r="CD102" i="53"/>
  <c r="CC102" i="53"/>
  <c r="CB102" i="53"/>
  <c r="CA102" i="53"/>
  <c r="BZ102" i="53"/>
  <c r="BW102" i="53"/>
  <c r="BV102" i="53"/>
  <c r="BU102" i="53"/>
  <c r="BT102" i="53"/>
  <c r="BS102" i="53"/>
  <c r="BR102" i="53"/>
  <c r="BQ102" i="53"/>
  <c r="BP102" i="53"/>
  <c r="BO102" i="53"/>
  <c r="BN102" i="53"/>
  <c r="BM102" i="53"/>
  <c r="BJ102" i="53"/>
  <c r="BI102" i="53"/>
  <c r="BH102" i="53"/>
  <c r="BG102" i="53"/>
  <c r="BF102" i="53"/>
  <c r="BE102" i="53"/>
  <c r="BD102" i="53"/>
  <c r="BC102" i="53"/>
  <c r="BB102" i="53"/>
  <c r="BA102" i="53"/>
  <c r="AZ102" i="53"/>
  <c r="AW102" i="53"/>
  <c r="AV102" i="53"/>
  <c r="AU102" i="53"/>
  <c r="AT102" i="53"/>
  <c r="AS102" i="53"/>
  <c r="AR102" i="53"/>
  <c r="AQ102" i="53"/>
  <c r="AP102" i="53"/>
  <c r="AO102" i="53"/>
  <c r="AN102" i="53"/>
  <c r="AM102" i="53"/>
  <c r="AJ102" i="53"/>
  <c r="AI102" i="53"/>
  <c r="AH102" i="53"/>
  <c r="AG102" i="53"/>
  <c r="AF102" i="53"/>
  <c r="AE102" i="53"/>
  <c r="AD102" i="53"/>
  <c r="AC102" i="53"/>
  <c r="AB102" i="53"/>
  <c r="AA102" i="53"/>
  <c r="Z102" i="53"/>
  <c r="W102" i="53"/>
  <c r="V102" i="53"/>
  <c r="U102" i="53"/>
  <c r="T102" i="53"/>
  <c r="S102" i="53"/>
  <c r="R102" i="53"/>
  <c r="Q102" i="53"/>
  <c r="P102" i="53"/>
  <c r="O102" i="53"/>
  <c r="N102" i="53"/>
  <c r="M102" i="53"/>
  <c r="CW101" i="53"/>
  <c r="CV101" i="53"/>
  <c r="CU101" i="53"/>
  <c r="CT101" i="53"/>
  <c r="CS101" i="53"/>
  <c r="CR101" i="53"/>
  <c r="CQ101" i="53"/>
  <c r="CP101" i="53"/>
  <c r="CO101" i="53"/>
  <c r="CN101" i="53"/>
  <c r="CM101" i="53"/>
  <c r="CJ101" i="53"/>
  <c r="CI101" i="53"/>
  <c r="CH101" i="53"/>
  <c r="CG101" i="53"/>
  <c r="CF101" i="53"/>
  <c r="CE101" i="53"/>
  <c r="CD101" i="53"/>
  <c r="CC101" i="53"/>
  <c r="CB101" i="53"/>
  <c r="CA101" i="53"/>
  <c r="BZ101" i="53"/>
  <c r="BW101" i="53"/>
  <c r="BV101" i="53"/>
  <c r="BU101" i="53"/>
  <c r="BT101" i="53"/>
  <c r="BS101" i="53"/>
  <c r="BR101" i="53"/>
  <c r="BQ101" i="53"/>
  <c r="BP101" i="53"/>
  <c r="BO101" i="53"/>
  <c r="BN101" i="53"/>
  <c r="BM101" i="53"/>
  <c r="BJ101" i="53"/>
  <c r="BI101" i="53"/>
  <c r="BH101" i="53"/>
  <c r="BG101" i="53"/>
  <c r="BF101" i="53"/>
  <c r="BE101" i="53"/>
  <c r="BD101" i="53"/>
  <c r="BC101" i="53"/>
  <c r="BB101" i="53"/>
  <c r="BA101" i="53"/>
  <c r="AZ101" i="53"/>
  <c r="AW101" i="53"/>
  <c r="AV101" i="53"/>
  <c r="AU101" i="53"/>
  <c r="AT101" i="53"/>
  <c r="AS101" i="53"/>
  <c r="AR101" i="53"/>
  <c r="AQ101" i="53"/>
  <c r="AP101" i="53"/>
  <c r="AO101" i="53"/>
  <c r="AN101" i="53"/>
  <c r="AM101" i="53"/>
  <c r="AJ101" i="53"/>
  <c r="AI101" i="53"/>
  <c r="AH101" i="53"/>
  <c r="AG101" i="53"/>
  <c r="AF101" i="53"/>
  <c r="AE101" i="53"/>
  <c r="AD101" i="53"/>
  <c r="AC101" i="53"/>
  <c r="AB101" i="53"/>
  <c r="AA101" i="53"/>
  <c r="Z101" i="53"/>
  <c r="W101" i="53"/>
  <c r="V101" i="53"/>
  <c r="U101" i="53"/>
  <c r="T101" i="53"/>
  <c r="S101" i="53"/>
  <c r="R101" i="53"/>
  <c r="Q101" i="53"/>
  <c r="P101" i="53"/>
  <c r="O101" i="53"/>
  <c r="N101" i="53"/>
  <c r="M101" i="53"/>
  <c r="CW100" i="53"/>
  <c r="CV100" i="53"/>
  <c r="CU100" i="53"/>
  <c r="CT100" i="53"/>
  <c r="CS100" i="53"/>
  <c r="CR100" i="53"/>
  <c r="CQ100" i="53"/>
  <c r="CP100" i="53"/>
  <c r="CO100" i="53"/>
  <c r="CN100" i="53"/>
  <c r="CM100" i="53"/>
  <c r="CJ100" i="53"/>
  <c r="CI100" i="53"/>
  <c r="CH100" i="53"/>
  <c r="CG100" i="53"/>
  <c r="CF100" i="53"/>
  <c r="CE100" i="53"/>
  <c r="CD100" i="53"/>
  <c r="CC100" i="53"/>
  <c r="CB100" i="53"/>
  <c r="CA100" i="53"/>
  <c r="BZ100" i="53"/>
  <c r="BW100" i="53"/>
  <c r="BV100" i="53"/>
  <c r="BU100" i="53"/>
  <c r="BT100" i="53"/>
  <c r="BS100" i="53"/>
  <c r="BR100" i="53"/>
  <c r="BQ100" i="53"/>
  <c r="BP100" i="53"/>
  <c r="BO100" i="53"/>
  <c r="BN100" i="53"/>
  <c r="BM100" i="53"/>
  <c r="BJ100" i="53"/>
  <c r="BI100" i="53"/>
  <c r="BH100" i="53"/>
  <c r="BG100" i="53"/>
  <c r="BF100" i="53"/>
  <c r="BE100" i="53"/>
  <c r="BD100" i="53"/>
  <c r="BC100" i="53"/>
  <c r="BB100" i="53"/>
  <c r="BA100" i="53"/>
  <c r="AZ100" i="53"/>
  <c r="AW100" i="53"/>
  <c r="AV100" i="53"/>
  <c r="AU100" i="53"/>
  <c r="AT100" i="53"/>
  <c r="AS100" i="53"/>
  <c r="AR100" i="53"/>
  <c r="AQ100" i="53"/>
  <c r="AP100" i="53"/>
  <c r="AO100" i="53"/>
  <c r="AN100" i="53"/>
  <c r="AM100" i="53"/>
  <c r="AJ100" i="53"/>
  <c r="AI100" i="53"/>
  <c r="AH100" i="53"/>
  <c r="AG100" i="53"/>
  <c r="AF100" i="53"/>
  <c r="AE100" i="53"/>
  <c r="AD100" i="53"/>
  <c r="AC100" i="53"/>
  <c r="AB100" i="53"/>
  <c r="AA100" i="53"/>
  <c r="Z100" i="53"/>
  <c r="W100" i="53"/>
  <c r="V100" i="53"/>
  <c r="U100" i="53"/>
  <c r="T100" i="53"/>
  <c r="S100" i="53"/>
  <c r="R100" i="53"/>
  <c r="Q100" i="53"/>
  <c r="P100" i="53"/>
  <c r="O100" i="53"/>
  <c r="N100" i="53"/>
  <c r="M100" i="53"/>
  <c r="CW99" i="53"/>
  <c r="CV99" i="53"/>
  <c r="CU99" i="53"/>
  <c r="CT99" i="53"/>
  <c r="CS99" i="53"/>
  <c r="CR99" i="53"/>
  <c r="CQ99" i="53"/>
  <c r="CP99" i="53"/>
  <c r="CO99" i="53"/>
  <c r="CN99" i="53"/>
  <c r="CM99" i="53"/>
  <c r="CJ99" i="53"/>
  <c r="CI99" i="53"/>
  <c r="CH99" i="53"/>
  <c r="CG99" i="53"/>
  <c r="CF99" i="53"/>
  <c r="CE99" i="53"/>
  <c r="CD99" i="53"/>
  <c r="CC99" i="53"/>
  <c r="CB99" i="53"/>
  <c r="CA99" i="53"/>
  <c r="BZ99" i="53"/>
  <c r="BW99" i="53"/>
  <c r="BV99" i="53"/>
  <c r="BU99" i="53"/>
  <c r="BT99" i="53"/>
  <c r="BS99" i="53"/>
  <c r="BR99" i="53"/>
  <c r="BQ99" i="53"/>
  <c r="BP99" i="53"/>
  <c r="BO99" i="53"/>
  <c r="BN99" i="53"/>
  <c r="BM99" i="53"/>
  <c r="BJ99" i="53"/>
  <c r="BI99" i="53"/>
  <c r="BH99" i="53"/>
  <c r="BG99" i="53"/>
  <c r="BF99" i="53"/>
  <c r="BE99" i="53"/>
  <c r="BD99" i="53"/>
  <c r="BC99" i="53"/>
  <c r="BB99" i="53"/>
  <c r="BA99" i="53"/>
  <c r="AZ99" i="53"/>
  <c r="AW99" i="53"/>
  <c r="AV99" i="53"/>
  <c r="AU99" i="53"/>
  <c r="AT99" i="53"/>
  <c r="AS99" i="53"/>
  <c r="AR99" i="53"/>
  <c r="AQ99" i="53"/>
  <c r="AP99" i="53"/>
  <c r="AO99" i="53"/>
  <c r="AN99" i="53"/>
  <c r="AM99" i="53"/>
  <c r="AJ99" i="53"/>
  <c r="AI99" i="53"/>
  <c r="AH99" i="53"/>
  <c r="AG99" i="53"/>
  <c r="AF99" i="53"/>
  <c r="AE99" i="53"/>
  <c r="AD99" i="53"/>
  <c r="AC99" i="53"/>
  <c r="AB99" i="53"/>
  <c r="AA99" i="53"/>
  <c r="Z99" i="53"/>
  <c r="W99" i="53"/>
  <c r="V99" i="53"/>
  <c r="U99" i="53"/>
  <c r="T99" i="53"/>
  <c r="S99" i="53"/>
  <c r="R99" i="53"/>
  <c r="Q99" i="53"/>
  <c r="P99" i="53"/>
  <c r="O99" i="53"/>
  <c r="N99" i="53"/>
  <c r="M99" i="53"/>
  <c r="CW98" i="53"/>
  <c r="CV98" i="53"/>
  <c r="CU98" i="53"/>
  <c r="CT98" i="53"/>
  <c r="CS98" i="53"/>
  <c r="CR98" i="53"/>
  <c r="CQ98" i="53"/>
  <c r="CP98" i="53"/>
  <c r="CO98" i="53"/>
  <c r="CN98" i="53"/>
  <c r="CM98" i="53"/>
  <c r="CJ98" i="53"/>
  <c r="CI98" i="53"/>
  <c r="CH98" i="53"/>
  <c r="CG98" i="53"/>
  <c r="CF98" i="53"/>
  <c r="CE98" i="53"/>
  <c r="CD98" i="53"/>
  <c r="CC98" i="53"/>
  <c r="CB98" i="53"/>
  <c r="CA98" i="53"/>
  <c r="BZ98" i="53"/>
  <c r="BW98" i="53"/>
  <c r="BV98" i="53"/>
  <c r="BU98" i="53"/>
  <c r="BT98" i="53"/>
  <c r="BS98" i="53"/>
  <c r="BR98" i="53"/>
  <c r="BQ98" i="53"/>
  <c r="BP98" i="53"/>
  <c r="BO98" i="53"/>
  <c r="BN98" i="53"/>
  <c r="BM98" i="53"/>
  <c r="BJ98" i="53"/>
  <c r="BI98" i="53"/>
  <c r="BH98" i="53"/>
  <c r="BG98" i="53"/>
  <c r="BF98" i="53"/>
  <c r="BE98" i="53"/>
  <c r="BD98" i="53"/>
  <c r="BC98" i="53"/>
  <c r="BB98" i="53"/>
  <c r="BA98" i="53"/>
  <c r="AZ98" i="53"/>
  <c r="AW98" i="53"/>
  <c r="AV98" i="53"/>
  <c r="AU98" i="53"/>
  <c r="AT98" i="53"/>
  <c r="AS98" i="53"/>
  <c r="AR98" i="53"/>
  <c r="AQ98" i="53"/>
  <c r="AP98" i="53"/>
  <c r="AO98" i="53"/>
  <c r="AN98" i="53"/>
  <c r="AM98" i="53"/>
  <c r="AJ98" i="53"/>
  <c r="AI98" i="53"/>
  <c r="AH98" i="53"/>
  <c r="AG98" i="53"/>
  <c r="AF98" i="53"/>
  <c r="AE98" i="53"/>
  <c r="AD98" i="53"/>
  <c r="AC98" i="53"/>
  <c r="AB98" i="53"/>
  <c r="AA98" i="53"/>
  <c r="Z98" i="53"/>
  <c r="W98" i="53"/>
  <c r="V98" i="53"/>
  <c r="U98" i="53"/>
  <c r="T98" i="53"/>
  <c r="S98" i="53"/>
  <c r="R98" i="53"/>
  <c r="Q98" i="53"/>
  <c r="P98" i="53"/>
  <c r="O98" i="53"/>
  <c r="N98" i="53"/>
  <c r="M98" i="53"/>
  <c r="CW97" i="53"/>
  <c r="CV97" i="53"/>
  <c r="CU97" i="53"/>
  <c r="CT97" i="53"/>
  <c r="CS97" i="53"/>
  <c r="CR97" i="53"/>
  <c r="CQ97" i="53"/>
  <c r="CP97" i="53"/>
  <c r="CO97" i="53"/>
  <c r="CN97" i="53"/>
  <c r="CM97" i="53"/>
  <c r="CJ97" i="53"/>
  <c r="CI97" i="53"/>
  <c r="CH97" i="53"/>
  <c r="CG97" i="53"/>
  <c r="CF97" i="53"/>
  <c r="CE97" i="53"/>
  <c r="CD97" i="53"/>
  <c r="CC97" i="53"/>
  <c r="CB97" i="53"/>
  <c r="CA97" i="53"/>
  <c r="BZ97" i="53"/>
  <c r="BW97" i="53"/>
  <c r="BV97" i="53"/>
  <c r="BU97" i="53"/>
  <c r="BT97" i="53"/>
  <c r="BS97" i="53"/>
  <c r="BR97" i="53"/>
  <c r="BQ97" i="53"/>
  <c r="BP97" i="53"/>
  <c r="BO97" i="53"/>
  <c r="BN97" i="53"/>
  <c r="BM97" i="53"/>
  <c r="BJ97" i="53"/>
  <c r="BI97" i="53"/>
  <c r="BH97" i="53"/>
  <c r="BG97" i="53"/>
  <c r="BF97" i="53"/>
  <c r="BE97" i="53"/>
  <c r="BD97" i="53"/>
  <c r="BC97" i="53"/>
  <c r="BB97" i="53"/>
  <c r="BA97" i="53"/>
  <c r="AZ97" i="53"/>
  <c r="AW97" i="53"/>
  <c r="AV97" i="53"/>
  <c r="AU97" i="53"/>
  <c r="AT97" i="53"/>
  <c r="AS97" i="53"/>
  <c r="AR97" i="53"/>
  <c r="AQ97" i="53"/>
  <c r="AP97" i="53"/>
  <c r="AO97" i="53"/>
  <c r="AN97" i="53"/>
  <c r="AM97" i="53"/>
  <c r="AJ97" i="53"/>
  <c r="AI97" i="53"/>
  <c r="AH97" i="53"/>
  <c r="AG97" i="53"/>
  <c r="AF97" i="53"/>
  <c r="AE97" i="53"/>
  <c r="AD97" i="53"/>
  <c r="AC97" i="53"/>
  <c r="AB97" i="53"/>
  <c r="AA97" i="53"/>
  <c r="Z97" i="53"/>
  <c r="W97" i="53"/>
  <c r="V97" i="53"/>
  <c r="U97" i="53"/>
  <c r="T97" i="53"/>
  <c r="S97" i="53"/>
  <c r="R97" i="53"/>
  <c r="Q97" i="53"/>
  <c r="P97" i="53"/>
  <c r="O97" i="53"/>
  <c r="N97" i="53"/>
  <c r="M97" i="53"/>
  <c r="CW96" i="53"/>
  <c r="CV96" i="53"/>
  <c r="CU96" i="53"/>
  <c r="CT96" i="53"/>
  <c r="CS96" i="53"/>
  <c r="CR96" i="53"/>
  <c r="CQ96" i="53"/>
  <c r="CP96" i="53"/>
  <c r="CO96" i="53"/>
  <c r="CN96" i="53"/>
  <c r="CM96" i="53"/>
  <c r="CJ96" i="53"/>
  <c r="CI96" i="53"/>
  <c r="CH96" i="53"/>
  <c r="CG96" i="53"/>
  <c r="CF96" i="53"/>
  <c r="CE96" i="53"/>
  <c r="CD96" i="53"/>
  <c r="CC96" i="53"/>
  <c r="CB96" i="53"/>
  <c r="CA96" i="53"/>
  <c r="BZ96" i="53"/>
  <c r="BW96" i="53"/>
  <c r="BV96" i="53"/>
  <c r="BU96" i="53"/>
  <c r="BT96" i="53"/>
  <c r="BS96" i="53"/>
  <c r="BR96" i="53"/>
  <c r="BQ96" i="53"/>
  <c r="BP96" i="53"/>
  <c r="BO96" i="53"/>
  <c r="BN96" i="53"/>
  <c r="BM96" i="53"/>
  <c r="BJ96" i="53"/>
  <c r="BI96" i="53"/>
  <c r="BH96" i="53"/>
  <c r="BG96" i="53"/>
  <c r="BF96" i="53"/>
  <c r="BE96" i="53"/>
  <c r="BD96" i="53"/>
  <c r="BC96" i="53"/>
  <c r="BB96" i="53"/>
  <c r="BA96" i="53"/>
  <c r="AZ96" i="53"/>
  <c r="AW96" i="53"/>
  <c r="AV96" i="53"/>
  <c r="AU96" i="53"/>
  <c r="AT96" i="53"/>
  <c r="AS96" i="53"/>
  <c r="AR96" i="53"/>
  <c r="AQ96" i="53"/>
  <c r="AP96" i="53"/>
  <c r="AO96" i="53"/>
  <c r="AN96" i="53"/>
  <c r="AM96" i="53"/>
  <c r="AJ96" i="53"/>
  <c r="AI96" i="53"/>
  <c r="AH96" i="53"/>
  <c r="AG96" i="53"/>
  <c r="AF96" i="53"/>
  <c r="AE96" i="53"/>
  <c r="AD96" i="53"/>
  <c r="AC96" i="53"/>
  <c r="AB96" i="53"/>
  <c r="AA96" i="53"/>
  <c r="Z96" i="53"/>
  <c r="W96" i="53"/>
  <c r="V96" i="53"/>
  <c r="U96" i="53"/>
  <c r="T96" i="53"/>
  <c r="S96" i="53"/>
  <c r="R96" i="53"/>
  <c r="Q96" i="53"/>
  <c r="P96" i="53"/>
  <c r="O96" i="53"/>
  <c r="N96" i="53"/>
  <c r="M96" i="53"/>
  <c r="CW95" i="53"/>
  <c r="CV95" i="53"/>
  <c r="CU95" i="53"/>
  <c r="CT95" i="53"/>
  <c r="CS95" i="53"/>
  <c r="CR95" i="53"/>
  <c r="CQ95" i="53"/>
  <c r="CP95" i="53"/>
  <c r="CO95" i="53"/>
  <c r="CN95" i="53"/>
  <c r="CM95" i="53"/>
  <c r="CJ95" i="53"/>
  <c r="CI95" i="53"/>
  <c r="CH95" i="53"/>
  <c r="CG95" i="53"/>
  <c r="CF95" i="53"/>
  <c r="CE95" i="53"/>
  <c r="CD95" i="53"/>
  <c r="CC95" i="53"/>
  <c r="CB95" i="53"/>
  <c r="CA95" i="53"/>
  <c r="BZ95" i="53"/>
  <c r="BW95" i="53"/>
  <c r="BV95" i="53"/>
  <c r="BU95" i="53"/>
  <c r="BT95" i="53"/>
  <c r="BS95" i="53"/>
  <c r="BR95" i="53"/>
  <c r="BQ95" i="53"/>
  <c r="BP95" i="53"/>
  <c r="BO95" i="53"/>
  <c r="BN95" i="53"/>
  <c r="BM95" i="53"/>
  <c r="BJ95" i="53"/>
  <c r="BI95" i="53"/>
  <c r="BH95" i="53"/>
  <c r="BG95" i="53"/>
  <c r="BF95" i="53"/>
  <c r="BE95" i="53"/>
  <c r="BD95" i="53"/>
  <c r="BC95" i="53"/>
  <c r="BB95" i="53"/>
  <c r="BA95" i="53"/>
  <c r="AZ95" i="53"/>
  <c r="AW95" i="53"/>
  <c r="AV95" i="53"/>
  <c r="AU95" i="53"/>
  <c r="AT95" i="53"/>
  <c r="AS95" i="53"/>
  <c r="AR95" i="53"/>
  <c r="AQ95" i="53"/>
  <c r="AP95" i="53"/>
  <c r="AO95" i="53"/>
  <c r="AN95" i="53"/>
  <c r="AM95" i="53"/>
  <c r="AJ95" i="53"/>
  <c r="AI95" i="53"/>
  <c r="AH95" i="53"/>
  <c r="AG95" i="53"/>
  <c r="AF95" i="53"/>
  <c r="AE95" i="53"/>
  <c r="AD95" i="53"/>
  <c r="AC95" i="53"/>
  <c r="AB95" i="53"/>
  <c r="AA95" i="53"/>
  <c r="Z95" i="53"/>
  <c r="W95" i="53"/>
  <c r="V95" i="53"/>
  <c r="U95" i="53"/>
  <c r="T95" i="53"/>
  <c r="S95" i="53"/>
  <c r="R95" i="53"/>
  <c r="Q95" i="53"/>
  <c r="P95" i="53"/>
  <c r="O95" i="53"/>
  <c r="N95" i="53"/>
  <c r="M95" i="53"/>
  <c r="CW94" i="53"/>
  <c r="CV94" i="53"/>
  <c r="CU94" i="53"/>
  <c r="CT94" i="53"/>
  <c r="CS94" i="53"/>
  <c r="CR94" i="53"/>
  <c r="CQ94" i="53"/>
  <c r="CP94" i="53"/>
  <c r="CO94" i="53"/>
  <c r="CN94" i="53"/>
  <c r="CM94" i="53"/>
  <c r="CJ94" i="53"/>
  <c r="CI94" i="53"/>
  <c r="CH94" i="53"/>
  <c r="CG94" i="53"/>
  <c r="CF94" i="53"/>
  <c r="CE94" i="53"/>
  <c r="CD94" i="53"/>
  <c r="CC94" i="53"/>
  <c r="CB94" i="53"/>
  <c r="CA94" i="53"/>
  <c r="BZ94" i="53"/>
  <c r="BW94" i="53"/>
  <c r="BV94" i="53"/>
  <c r="BU94" i="53"/>
  <c r="BT94" i="53"/>
  <c r="BS94" i="53"/>
  <c r="BR94" i="53"/>
  <c r="BQ94" i="53"/>
  <c r="BP94" i="53"/>
  <c r="BO94" i="53"/>
  <c r="BN94" i="53"/>
  <c r="BM94" i="53"/>
  <c r="BJ94" i="53"/>
  <c r="BI94" i="53"/>
  <c r="BH94" i="53"/>
  <c r="BG94" i="53"/>
  <c r="BF94" i="53"/>
  <c r="BE94" i="53"/>
  <c r="BD94" i="53"/>
  <c r="BC94" i="53"/>
  <c r="BB94" i="53"/>
  <c r="BA94" i="53"/>
  <c r="AZ94" i="53"/>
  <c r="AW94" i="53"/>
  <c r="AV94" i="53"/>
  <c r="AU94" i="53"/>
  <c r="AT94" i="53"/>
  <c r="AS94" i="53"/>
  <c r="AR94" i="53"/>
  <c r="AQ94" i="53"/>
  <c r="AP94" i="53"/>
  <c r="AO94" i="53"/>
  <c r="AN94" i="53"/>
  <c r="AM94" i="53"/>
  <c r="AJ94" i="53"/>
  <c r="AI94" i="53"/>
  <c r="AH94" i="53"/>
  <c r="AG94" i="53"/>
  <c r="AF94" i="53"/>
  <c r="AE94" i="53"/>
  <c r="AD94" i="53"/>
  <c r="AC94" i="53"/>
  <c r="AB94" i="53"/>
  <c r="AA94" i="53"/>
  <c r="Z94" i="53"/>
  <c r="W94" i="53"/>
  <c r="V94" i="53"/>
  <c r="U94" i="53"/>
  <c r="T94" i="53"/>
  <c r="S94" i="53"/>
  <c r="R94" i="53"/>
  <c r="Q94" i="53"/>
  <c r="P94" i="53"/>
  <c r="O94" i="53"/>
  <c r="N94" i="53"/>
  <c r="M94" i="53"/>
  <c r="CW93" i="53"/>
  <c r="CV93" i="53"/>
  <c r="CU93" i="53"/>
  <c r="CT93" i="53"/>
  <c r="CS93" i="53"/>
  <c r="CR93" i="53"/>
  <c r="CQ93" i="53"/>
  <c r="CP93" i="53"/>
  <c r="CO93" i="53"/>
  <c r="CN93" i="53"/>
  <c r="CM93" i="53"/>
  <c r="CJ93" i="53"/>
  <c r="CI93" i="53"/>
  <c r="CH93" i="53"/>
  <c r="CG93" i="53"/>
  <c r="CF93" i="53"/>
  <c r="CE93" i="53"/>
  <c r="CD93" i="53"/>
  <c r="CC93" i="53"/>
  <c r="CB93" i="53"/>
  <c r="CA93" i="53"/>
  <c r="BZ93" i="53"/>
  <c r="BW93" i="53"/>
  <c r="BV93" i="53"/>
  <c r="BU93" i="53"/>
  <c r="BT93" i="53"/>
  <c r="BS93" i="53"/>
  <c r="BR93" i="53"/>
  <c r="BQ93" i="53"/>
  <c r="BP93" i="53"/>
  <c r="BO93" i="53"/>
  <c r="BN93" i="53"/>
  <c r="BM93" i="53"/>
  <c r="BJ93" i="53"/>
  <c r="BI93" i="53"/>
  <c r="BH93" i="53"/>
  <c r="BG93" i="53"/>
  <c r="BF93" i="53"/>
  <c r="BE93" i="53"/>
  <c r="BD93" i="53"/>
  <c r="BC93" i="53"/>
  <c r="BB93" i="53"/>
  <c r="BA93" i="53"/>
  <c r="AZ93" i="53"/>
  <c r="AW93" i="53"/>
  <c r="AV93" i="53"/>
  <c r="AU93" i="53"/>
  <c r="AT93" i="53"/>
  <c r="AS93" i="53"/>
  <c r="AR93" i="53"/>
  <c r="AQ93" i="53"/>
  <c r="AP93" i="53"/>
  <c r="AO93" i="53"/>
  <c r="AN93" i="53"/>
  <c r="AM93" i="53"/>
  <c r="AJ93" i="53"/>
  <c r="AI93" i="53"/>
  <c r="AH93" i="53"/>
  <c r="AG93" i="53"/>
  <c r="AF93" i="53"/>
  <c r="AE93" i="53"/>
  <c r="AD93" i="53"/>
  <c r="AC93" i="53"/>
  <c r="AB93" i="53"/>
  <c r="AA93" i="53"/>
  <c r="Z93" i="53"/>
  <c r="W93" i="53"/>
  <c r="V93" i="53"/>
  <c r="U93" i="53"/>
  <c r="T93" i="53"/>
  <c r="S93" i="53"/>
  <c r="R93" i="53"/>
  <c r="Q93" i="53"/>
  <c r="P93" i="53"/>
  <c r="O93" i="53"/>
  <c r="N93" i="53"/>
  <c r="M93" i="53"/>
  <c r="CW92" i="53"/>
  <c r="CV92" i="53"/>
  <c r="CU92" i="53"/>
  <c r="CT92" i="53"/>
  <c r="CS92" i="53"/>
  <c r="CR92" i="53"/>
  <c r="CQ92" i="53"/>
  <c r="CP92" i="53"/>
  <c r="CO92" i="53"/>
  <c r="CN92" i="53"/>
  <c r="CM92" i="53"/>
  <c r="CJ92" i="53"/>
  <c r="CI92" i="53"/>
  <c r="CH92" i="53"/>
  <c r="CG92" i="53"/>
  <c r="CF92" i="53"/>
  <c r="CE92" i="53"/>
  <c r="CD92" i="53"/>
  <c r="CC92" i="53"/>
  <c r="CB92" i="53"/>
  <c r="CA92" i="53"/>
  <c r="BZ92" i="53"/>
  <c r="BW92" i="53"/>
  <c r="BV92" i="53"/>
  <c r="BU92" i="53"/>
  <c r="BT92" i="53"/>
  <c r="BS92" i="53"/>
  <c r="BR92" i="53"/>
  <c r="BQ92" i="53"/>
  <c r="BP92" i="53"/>
  <c r="BO92" i="53"/>
  <c r="BN92" i="53"/>
  <c r="BM92" i="53"/>
  <c r="BJ92" i="53"/>
  <c r="BI92" i="53"/>
  <c r="BH92" i="53"/>
  <c r="BG92" i="53"/>
  <c r="BF92" i="53"/>
  <c r="BE92" i="53"/>
  <c r="BD92" i="53"/>
  <c r="BC92" i="53"/>
  <c r="BB92" i="53"/>
  <c r="BA92" i="53"/>
  <c r="AZ92" i="53"/>
  <c r="AW92" i="53"/>
  <c r="AV92" i="53"/>
  <c r="AU92" i="53"/>
  <c r="AT92" i="53"/>
  <c r="AS92" i="53"/>
  <c r="AR92" i="53"/>
  <c r="AQ92" i="53"/>
  <c r="AP92" i="53"/>
  <c r="AO92" i="53"/>
  <c r="AN92" i="53"/>
  <c r="AM92" i="53"/>
  <c r="AJ92" i="53"/>
  <c r="AI92" i="53"/>
  <c r="AH92" i="53"/>
  <c r="AG92" i="53"/>
  <c r="AF92" i="53"/>
  <c r="AE92" i="53"/>
  <c r="AD92" i="53"/>
  <c r="AC92" i="53"/>
  <c r="AB92" i="53"/>
  <c r="AA92" i="53"/>
  <c r="Z92" i="53"/>
  <c r="W92" i="53"/>
  <c r="V92" i="53"/>
  <c r="U92" i="53"/>
  <c r="T92" i="53"/>
  <c r="S92" i="53"/>
  <c r="R92" i="53"/>
  <c r="Q92" i="53"/>
  <c r="P92" i="53"/>
  <c r="O92" i="53"/>
  <c r="N92" i="53"/>
  <c r="M92" i="53"/>
  <c r="CW91" i="53"/>
  <c r="CV91" i="53"/>
  <c r="CU91" i="53"/>
  <c r="CT91" i="53"/>
  <c r="CS91" i="53"/>
  <c r="CR91" i="53"/>
  <c r="CQ91" i="53"/>
  <c r="CP91" i="53"/>
  <c r="CO91" i="53"/>
  <c r="CN91" i="53"/>
  <c r="CM91" i="53"/>
  <c r="CJ91" i="53"/>
  <c r="CI91" i="53"/>
  <c r="CH91" i="53"/>
  <c r="CG91" i="53"/>
  <c r="CF91" i="53"/>
  <c r="CE91" i="53"/>
  <c r="CD91" i="53"/>
  <c r="CC91" i="53"/>
  <c r="CB91" i="53"/>
  <c r="CA91" i="53"/>
  <c r="BZ91" i="53"/>
  <c r="BW91" i="53"/>
  <c r="BV91" i="53"/>
  <c r="BU91" i="53"/>
  <c r="BT91" i="53"/>
  <c r="BS91" i="53"/>
  <c r="BR91" i="53"/>
  <c r="BQ91" i="53"/>
  <c r="BP91" i="53"/>
  <c r="BO91" i="53"/>
  <c r="BN91" i="53"/>
  <c r="BM91" i="53"/>
  <c r="BJ91" i="53"/>
  <c r="BI91" i="53"/>
  <c r="BH91" i="53"/>
  <c r="BG91" i="53"/>
  <c r="BF91" i="53"/>
  <c r="BE91" i="53"/>
  <c r="BD91" i="53"/>
  <c r="BC91" i="53"/>
  <c r="BB91" i="53"/>
  <c r="BA91" i="53"/>
  <c r="AZ91" i="53"/>
  <c r="AW91" i="53"/>
  <c r="AV91" i="53"/>
  <c r="AU91" i="53"/>
  <c r="AT91" i="53"/>
  <c r="AS91" i="53"/>
  <c r="AR91" i="53"/>
  <c r="AQ91" i="53"/>
  <c r="AP91" i="53"/>
  <c r="AO91" i="53"/>
  <c r="AN91" i="53"/>
  <c r="AM91" i="53"/>
  <c r="AJ91" i="53"/>
  <c r="AI91" i="53"/>
  <c r="AH91" i="53"/>
  <c r="AG91" i="53"/>
  <c r="AF91" i="53"/>
  <c r="AE91" i="53"/>
  <c r="AD91" i="53"/>
  <c r="AC91" i="53"/>
  <c r="AB91" i="53"/>
  <c r="AA91" i="53"/>
  <c r="Z91" i="53"/>
  <c r="W91" i="53"/>
  <c r="V91" i="53"/>
  <c r="U91" i="53"/>
  <c r="T91" i="53"/>
  <c r="S91" i="53"/>
  <c r="R91" i="53"/>
  <c r="Q91" i="53"/>
  <c r="P91" i="53"/>
  <c r="O91" i="53"/>
  <c r="N91" i="53"/>
  <c r="M91" i="53"/>
  <c r="CW90" i="53"/>
  <c r="CV90" i="53"/>
  <c r="CU90" i="53"/>
  <c r="CT90" i="53"/>
  <c r="CS90" i="53"/>
  <c r="CR90" i="53"/>
  <c r="CQ90" i="53"/>
  <c r="CP90" i="53"/>
  <c r="CO90" i="53"/>
  <c r="CN90" i="53"/>
  <c r="CM90" i="53"/>
  <c r="CJ90" i="53"/>
  <c r="CI90" i="53"/>
  <c r="CH90" i="53"/>
  <c r="CG90" i="53"/>
  <c r="CF90" i="53"/>
  <c r="CE90" i="53"/>
  <c r="CD90" i="53"/>
  <c r="CC90" i="53"/>
  <c r="CB90" i="53"/>
  <c r="CA90" i="53"/>
  <c r="BZ90" i="53"/>
  <c r="BW90" i="53"/>
  <c r="BV90" i="53"/>
  <c r="BU90" i="53"/>
  <c r="BT90" i="53"/>
  <c r="BS90" i="53"/>
  <c r="BR90" i="53"/>
  <c r="BQ90" i="53"/>
  <c r="BP90" i="53"/>
  <c r="BO90" i="53"/>
  <c r="BN90" i="53"/>
  <c r="BM90" i="53"/>
  <c r="BJ90" i="53"/>
  <c r="BI90" i="53"/>
  <c r="BH90" i="53"/>
  <c r="BG90" i="53"/>
  <c r="BF90" i="53"/>
  <c r="BE90" i="53"/>
  <c r="BD90" i="53"/>
  <c r="BC90" i="53"/>
  <c r="BB90" i="53"/>
  <c r="BA90" i="53"/>
  <c r="AZ90" i="53"/>
  <c r="AW90" i="53"/>
  <c r="AV90" i="53"/>
  <c r="AU90" i="53"/>
  <c r="AT90" i="53"/>
  <c r="AS90" i="53"/>
  <c r="AR90" i="53"/>
  <c r="AQ90" i="53"/>
  <c r="AP90" i="53"/>
  <c r="AO90" i="53"/>
  <c r="AN90" i="53"/>
  <c r="AM90" i="53"/>
  <c r="AJ90" i="53"/>
  <c r="AI90" i="53"/>
  <c r="AH90" i="53"/>
  <c r="AG90" i="53"/>
  <c r="AF90" i="53"/>
  <c r="AE90" i="53"/>
  <c r="AD90" i="53"/>
  <c r="AC90" i="53"/>
  <c r="AB90" i="53"/>
  <c r="AA90" i="53"/>
  <c r="Z90" i="53"/>
  <c r="W90" i="53"/>
  <c r="V90" i="53"/>
  <c r="U90" i="53"/>
  <c r="T90" i="53"/>
  <c r="S90" i="53"/>
  <c r="R90" i="53"/>
  <c r="Q90" i="53"/>
  <c r="P90" i="53"/>
  <c r="O90" i="53"/>
  <c r="N90" i="53"/>
  <c r="M90" i="53"/>
  <c r="CW89" i="53"/>
  <c r="CV89" i="53"/>
  <c r="CU89" i="53"/>
  <c r="CT89" i="53"/>
  <c r="CS89" i="53"/>
  <c r="CR89" i="53"/>
  <c r="CQ89" i="53"/>
  <c r="CP89" i="53"/>
  <c r="CO89" i="53"/>
  <c r="CN89" i="53"/>
  <c r="CM89" i="53"/>
  <c r="CJ89" i="53"/>
  <c r="CI89" i="53"/>
  <c r="CH89" i="53"/>
  <c r="CG89" i="53"/>
  <c r="CF89" i="53"/>
  <c r="CE89" i="53"/>
  <c r="CD89" i="53"/>
  <c r="CC89" i="53"/>
  <c r="CB89" i="53"/>
  <c r="CA89" i="53"/>
  <c r="BZ89" i="53"/>
  <c r="BW89" i="53"/>
  <c r="BV89" i="53"/>
  <c r="BU89" i="53"/>
  <c r="BT89" i="53"/>
  <c r="BS89" i="53"/>
  <c r="BR89" i="53"/>
  <c r="BQ89" i="53"/>
  <c r="BP89" i="53"/>
  <c r="BO89" i="53"/>
  <c r="BN89" i="53"/>
  <c r="BM89" i="53"/>
  <c r="BJ89" i="53"/>
  <c r="BI89" i="53"/>
  <c r="BH89" i="53"/>
  <c r="BG89" i="53"/>
  <c r="BF89" i="53"/>
  <c r="BE89" i="53"/>
  <c r="BD89" i="53"/>
  <c r="BC89" i="53"/>
  <c r="BB89" i="53"/>
  <c r="BA89" i="53"/>
  <c r="AZ89" i="53"/>
  <c r="AW89" i="53"/>
  <c r="AV89" i="53"/>
  <c r="AU89" i="53"/>
  <c r="AT89" i="53"/>
  <c r="AS89" i="53"/>
  <c r="AR89" i="53"/>
  <c r="AQ89" i="53"/>
  <c r="AP89" i="53"/>
  <c r="AO89" i="53"/>
  <c r="AN89" i="53"/>
  <c r="AM89" i="53"/>
  <c r="AJ89" i="53"/>
  <c r="AI89" i="53"/>
  <c r="AH89" i="53"/>
  <c r="AG89" i="53"/>
  <c r="AF89" i="53"/>
  <c r="AE89" i="53"/>
  <c r="AD89" i="53"/>
  <c r="AC89" i="53"/>
  <c r="AB89" i="53"/>
  <c r="AA89" i="53"/>
  <c r="Z89" i="53"/>
  <c r="W89" i="53"/>
  <c r="V89" i="53"/>
  <c r="U89" i="53"/>
  <c r="T89" i="53"/>
  <c r="S89" i="53"/>
  <c r="R89" i="53"/>
  <c r="Q89" i="53"/>
  <c r="P89" i="53"/>
  <c r="O89" i="53"/>
  <c r="N89" i="53"/>
  <c r="M89" i="53"/>
  <c r="CW88" i="53"/>
  <c r="CV88" i="53"/>
  <c r="CU88" i="53"/>
  <c r="CT88" i="53"/>
  <c r="CS88" i="53"/>
  <c r="CR88" i="53"/>
  <c r="CQ88" i="53"/>
  <c r="CP88" i="53"/>
  <c r="CO88" i="53"/>
  <c r="CN88" i="53"/>
  <c r="CM88" i="53"/>
  <c r="CJ88" i="53"/>
  <c r="CI88" i="53"/>
  <c r="CH88" i="53"/>
  <c r="CG88" i="53"/>
  <c r="CF88" i="53"/>
  <c r="CE88" i="53"/>
  <c r="CD88" i="53"/>
  <c r="CC88" i="53"/>
  <c r="CB88" i="53"/>
  <c r="CA88" i="53"/>
  <c r="BZ88" i="53"/>
  <c r="BW88" i="53"/>
  <c r="BV88" i="53"/>
  <c r="BU88" i="53"/>
  <c r="BT88" i="53"/>
  <c r="BS88" i="53"/>
  <c r="BR88" i="53"/>
  <c r="BQ88" i="53"/>
  <c r="BP88" i="53"/>
  <c r="BO88" i="53"/>
  <c r="BN88" i="53"/>
  <c r="BM88" i="53"/>
  <c r="BJ88" i="53"/>
  <c r="BI88" i="53"/>
  <c r="BH88" i="53"/>
  <c r="BG88" i="53"/>
  <c r="BF88" i="53"/>
  <c r="BE88" i="53"/>
  <c r="BD88" i="53"/>
  <c r="BC88" i="53"/>
  <c r="BB88" i="53"/>
  <c r="BA88" i="53"/>
  <c r="AZ88" i="53"/>
  <c r="AW88" i="53"/>
  <c r="AV88" i="53"/>
  <c r="AU88" i="53"/>
  <c r="AT88" i="53"/>
  <c r="AS88" i="53"/>
  <c r="AR88" i="53"/>
  <c r="AQ88" i="53"/>
  <c r="AP88" i="53"/>
  <c r="AO88" i="53"/>
  <c r="AN88" i="53"/>
  <c r="AM88" i="53"/>
  <c r="AJ88" i="53"/>
  <c r="AI88" i="53"/>
  <c r="AH88" i="53"/>
  <c r="AG88" i="53"/>
  <c r="AF88" i="53"/>
  <c r="AE88" i="53"/>
  <c r="AD88" i="53"/>
  <c r="AC88" i="53"/>
  <c r="AB88" i="53"/>
  <c r="AA88" i="53"/>
  <c r="Z88" i="53"/>
  <c r="W88" i="53"/>
  <c r="V88" i="53"/>
  <c r="U88" i="53"/>
  <c r="T88" i="53"/>
  <c r="S88" i="53"/>
  <c r="R88" i="53"/>
  <c r="Q88" i="53"/>
  <c r="P88" i="53"/>
  <c r="O88" i="53"/>
  <c r="N88" i="53"/>
  <c r="M88" i="53"/>
  <c r="CW87" i="53"/>
  <c r="CV87" i="53"/>
  <c r="CU87" i="53"/>
  <c r="CT87" i="53"/>
  <c r="CS87" i="53"/>
  <c r="CR87" i="53"/>
  <c r="CQ87" i="53"/>
  <c r="CP87" i="53"/>
  <c r="CO87" i="53"/>
  <c r="CN87" i="53"/>
  <c r="CM87" i="53"/>
  <c r="CJ87" i="53"/>
  <c r="CI87" i="53"/>
  <c r="CH87" i="53"/>
  <c r="CG87" i="53"/>
  <c r="CF87" i="53"/>
  <c r="CE87" i="53"/>
  <c r="CD87" i="53"/>
  <c r="CC87" i="53"/>
  <c r="CB87" i="53"/>
  <c r="CA87" i="53"/>
  <c r="BZ87" i="53"/>
  <c r="BW87" i="53"/>
  <c r="BV87" i="53"/>
  <c r="BU87" i="53"/>
  <c r="BT87" i="53"/>
  <c r="BS87" i="53"/>
  <c r="BR87" i="53"/>
  <c r="BQ87" i="53"/>
  <c r="BP87" i="53"/>
  <c r="BO87" i="53"/>
  <c r="BN87" i="53"/>
  <c r="BM87" i="53"/>
  <c r="BJ87" i="53"/>
  <c r="BI87" i="53"/>
  <c r="BH87" i="53"/>
  <c r="BG87" i="53"/>
  <c r="BF87" i="53"/>
  <c r="BE87" i="53"/>
  <c r="BD87" i="53"/>
  <c r="BC87" i="53"/>
  <c r="BB87" i="53"/>
  <c r="BA87" i="53"/>
  <c r="AZ87" i="53"/>
  <c r="AW87" i="53"/>
  <c r="AV87" i="53"/>
  <c r="AU87" i="53"/>
  <c r="AT87" i="53"/>
  <c r="AS87" i="53"/>
  <c r="AR87" i="53"/>
  <c r="AQ87" i="53"/>
  <c r="AP87" i="53"/>
  <c r="AO87" i="53"/>
  <c r="AN87" i="53"/>
  <c r="AM87" i="53"/>
  <c r="AJ87" i="53"/>
  <c r="AI87" i="53"/>
  <c r="AH87" i="53"/>
  <c r="AG87" i="53"/>
  <c r="AF87" i="53"/>
  <c r="AE87" i="53"/>
  <c r="AD87" i="53"/>
  <c r="AC87" i="53"/>
  <c r="AB87" i="53"/>
  <c r="AA87" i="53"/>
  <c r="Z87" i="53"/>
  <c r="W87" i="53"/>
  <c r="V87" i="53"/>
  <c r="U87" i="53"/>
  <c r="T87" i="53"/>
  <c r="S87" i="53"/>
  <c r="R87" i="53"/>
  <c r="Q87" i="53"/>
  <c r="P87" i="53"/>
  <c r="O87" i="53"/>
  <c r="N87" i="53"/>
  <c r="M87" i="53"/>
  <c r="CW86" i="53"/>
  <c r="CV86" i="53"/>
  <c r="CU86" i="53"/>
  <c r="CT86" i="53"/>
  <c r="CS86" i="53"/>
  <c r="CR86" i="53"/>
  <c r="CQ86" i="53"/>
  <c r="CP86" i="53"/>
  <c r="CO86" i="53"/>
  <c r="CN86" i="53"/>
  <c r="CM86" i="53"/>
  <c r="CJ86" i="53"/>
  <c r="CI86" i="53"/>
  <c r="CH86" i="53"/>
  <c r="CG86" i="53"/>
  <c r="CF86" i="53"/>
  <c r="CE86" i="53"/>
  <c r="CD86" i="53"/>
  <c r="CC86" i="53"/>
  <c r="CB86" i="53"/>
  <c r="CA86" i="53"/>
  <c r="BZ86" i="53"/>
  <c r="BW86" i="53"/>
  <c r="BV86" i="53"/>
  <c r="BU86" i="53"/>
  <c r="BT86" i="53"/>
  <c r="BS86" i="53"/>
  <c r="BR86" i="53"/>
  <c r="BQ86" i="53"/>
  <c r="BP86" i="53"/>
  <c r="BO86" i="53"/>
  <c r="BN86" i="53"/>
  <c r="BM86" i="53"/>
  <c r="BJ86" i="53"/>
  <c r="BI86" i="53"/>
  <c r="BH86" i="53"/>
  <c r="BG86" i="53"/>
  <c r="BF86" i="53"/>
  <c r="BE86" i="53"/>
  <c r="BD86" i="53"/>
  <c r="BC86" i="53"/>
  <c r="BB86" i="53"/>
  <c r="BA86" i="53"/>
  <c r="AZ86" i="53"/>
  <c r="AW86" i="53"/>
  <c r="AV86" i="53"/>
  <c r="AU86" i="53"/>
  <c r="AT86" i="53"/>
  <c r="AS86" i="53"/>
  <c r="AR86" i="53"/>
  <c r="AQ86" i="53"/>
  <c r="AP86" i="53"/>
  <c r="AO86" i="53"/>
  <c r="AN86" i="53"/>
  <c r="AM86" i="53"/>
  <c r="AJ86" i="53"/>
  <c r="AI86" i="53"/>
  <c r="AH86" i="53"/>
  <c r="AG86" i="53"/>
  <c r="AF86" i="53"/>
  <c r="AE86" i="53"/>
  <c r="AD86" i="53"/>
  <c r="AC86" i="53"/>
  <c r="AB86" i="53"/>
  <c r="AA86" i="53"/>
  <c r="Z86" i="53"/>
  <c r="W86" i="53"/>
  <c r="V86" i="53"/>
  <c r="U86" i="53"/>
  <c r="T86" i="53"/>
  <c r="S86" i="53"/>
  <c r="R86" i="53"/>
  <c r="Q86" i="53"/>
  <c r="P86" i="53"/>
  <c r="O86" i="53"/>
  <c r="N86" i="53"/>
  <c r="M86" i="53"/>
  <c r="CW85" i="53"/>
  <c r="CV85" i="53"/>
  <c r="CU85" i="53"/>
  <c r="CT85" i="53"/>
  <c r="CS85" i="53"/>
  <c r="CR85" i="53"/>
  <c r="CQ85" i="53"/>
  <c r="CP85" i="53"/>
  <c r="CO85" i="53"/>
  <c r="CN85" i="53"/>
  <c r="CM85" i="53"/>
  <c r="CJ85" i="53"/>
  <c r="CI85" i="53"/>
  <c r="CH85" i="53"/>
  <c r="CG85" i="53"/>
  <c r="CF85" i="53"/>
  <c r="CE85" i="53"/>
  <c r="CD85" i="53"/>
  <c r="CC85" i="53"/>
  <c r="CB85" i="53"/>
  <c r="CA85" i="53"/>
  <c r="BZ85" i="53"/>
  <c r="BW85" i="53"/>
  <c r="BV85" i="53"/>
  <c r="BU85" i="53"/>
  <c r="BT85" i="53"/>
  <c r="BS85" i="53"/>
  <c r="BR85" i="53"/>
  <c r="BQ85" i="53"/>
  <c r="BP85" i="53"/>
  <c r="BO85" i="53"/>
  <c r="BN85" i="53"/>
  <c r="BM85" i="53"/>
  <c r="BJ85" i="53"/>
  <c r="BI85" i="53"/>
  <c r="BH85" i="53"/>
  <c r="BG85" i="53"/>
  <c r="BF85" i="53"/>
  <c r="BE85" i="53"/>
  <c r="BD85" i="53"/>
  <c r="BC85" i="53"/>
  <c r="BB85" i="53"/>
  <c r="BA85" i="53"/>
  <c r="AZ85" i="53"/>
  <c r="AW85" i="53"/>
  <c r="AV85" i="53"/>
  <c r="AU85" i="53"/>
  <c r="AT85" i="53"/>
  <c r="AS85" i="53"/>
  <c r="AR85" i="53"/>
  <c r="AQ85" i="53"/>
  <c r="AP85" i="53"/>
  <c r="AO85" i="53"/>
  <c r="AN85" i="53"/>
  <c r="AM85" i="53"/>
  <c r="AJ85" i="53"/>
  <c r="AI85" i="53"/>
  <c r="AH85" i="53"/>
  <c r="AG85" i="53"/>
  <c r="AF85" i="53"/>
  <c r="AE85" i="53"/>
  <c r="AD85" i="53"/>
  <c r="AC85" i="53"/>
  <c r="AB85" i="53"/>
  <c r="AA85" i="53"/>
  <c r="Z85" i="53"/>
  <c r="W85" i="53"/>
  <c r="V85" i="53"/>
  <c r="U85" i="53"/>
  <c r="T85" i="53"/>
  <c r="S85" i="53"/>
  <c r="R85" i="53"/>
  <c r="Q85" i="53"/>
  <c r="P85" i="53"/>
  <c r="O85" i="53"/>
  <c r="N85" i="53"/>
  <c r="M85" i="53"/>
  <c r="CW84" i="53"/>
  <c r="CV84" i="53"/>
  <c r="CU84" i="53"/>
  <c r="CT84" i="53"/>
  <c r="CS84" i="53"/>
  <c r="CR84" i="53"/>
  <c r="CQ84" i="53"/>
  <c r="CP84" i="53"/>
  <c r="CO84" i="53"/>
  <c r="CN84" i="53"/>
  <c r="CM84" i="53"/>
  <c r="CJ84" i="53"/>
  <c r="CI84" i="53"/>
  <c r="CH84" i="53"/>
  <c r="CG84" i="53"/>
  <c r="CF84" i="53"/>
  <c r="CE84" i="53"/>
  <c r="CD84" i="53"/>
  <c r="CC84" i="53"/>
  <c r="CB84" i="53"/>
  <c r="CA84" i="53"/>
  <c r="BZ84" i="53"/>
  <c r="BW84" i="53"/>
  <c r="BV84" i="53"/>
  <c r="BU84" i="53"/>
  <c r="BT84" i="53"/>
  <c r="BS84" i="53"/>
  <c r="BR84" i="53"/>
  <c r="BQ84" i="53"/>
  <c r="BP84" i="53"/>
  <c r="BO84" i="53"/>
  <c r="BN84" i="53"/>
  <c r="BM84" i="53"/>
  <c r="BJ84" i="53"/>
  <c r="BI84" i="53"/>
  <c r="BH84" i="53"/>
  <c r="BG84" i="53"/>
  <c r="BF84" i="53"/>
  <c r="BE84" i="53"/>
  <c r="BD84" i="53"/>
  <c r="BC84" i="53"/>
  <c r="BB84" i="53"/>
  <c r="BA84" i="53"/>
  <c r="AZ84" i="53"/>
  <c r="AW84" i="53"/>
  <c r="AV84" i="53"/>
  <c r="AU84" i="53"/>
  <c r="AT84" i="53"/>
  <c r="AS84" i="53"/>
  <c r="AR84" i="53"/>
  <c r="AQ84" i="53"/>
  <c r="AP84" i="53"/>
  <c r="AO84" i="53"/>
  <c r="AN84" i="53"/>
  <c r="AM84" i="53"/>
  <c r="AJ84" i="53"/>
  <c r="AI84" i="53"/>
  <c r="AH84" i="53"/>
  <c r="AG84" i="53"/>
  <c r="AF84" i="53"/>
  <c r="AE84" i="53"/>
  <c r="AD84" i="53"/>
  <c r="AC84" i="53"/>
  <c r="AB84" i="53"/>
  <c r="AA84" i="53"/>
  <c r="Z84" i="53"/>
  <c r="W84" i="53"/>
  <c r="V84" i="53"/>
  <c r="U84" i="53"/>
  <c r="T84" i="53"/>
  <c r="S84" i="53"/>
  <c r="R84" i="53"/>
  <c r="Q84" i="53"/>
  <c r="P84" i="53"/>
  <c r="O84" i="53"/>
  <c r="N84" i="53"/>
  <c r="M84" i="53"/>
  <c r="CW83" i="53"/>
  <c r="CV83" i="53"/>
  <c r="CU83" i="53"/>
  <c r="CT83" i="53"/>
  <c r="CS83" i="53"/>
  <c r="CR83" i="53"/>
  <c r="CQ83" i="53"/>
  <c r="CP83" i="53"/>
  <c r="CO83" i="53"/>
  <c r="CN83" i="53"/>
  <c r="CM83" i="53"/>
  <c r="CJ83" i="53"/>
  <c r="CI83" i="53"/>
  <c r="CH83" i="53"/>
  <c r="CG83" i="53"/>
  <c r="CF83" i="53"/>
  <c r="CE83" i="53"/>
  <c r="CD83" i="53"/>
  <c r="CC83" i="53"/>
  <c r="CB83" i="53"/>
  <c r="CA83" i="53"/>
  <c r="BZ83" i="53"/>
  <c r="BW83" i="53"/>
  <c r="BV83" i="53"/>
  <c r="BU83" i="53"/>
  <c r="BT83" i="53"/>
  <c r="BS83" i="53"/>
  <c r="BR83" i="53"/>
  <c r="BQ83" i="53"/>
  <c r="BP83" i="53"/>
  <c r="BO83" i="53"/>
  <c r="BN83" i="53"/>
  <c r="BM83" i="53"/>
  <c r="BJ83" i="53"/>
  <c r="BI83" i="53"/>
  <c r="BH83" i="53"/>
  <c r="BG83" i="53"/>
  <c r="BF83" i="53"/>
  <c r="BE83" i="53"/>
  <c r="BD83" i="53"/>
  <c r="BC83" i="53"/>
  <c r="BB83" i="53"/>
  <c r="BA83" i="53"/>
  <c r="AZ83" i="53"/>
  <c r="AW83" i="53"/>
  <c r="AV83" i="53"/>
  <c r="AU83" i="53"/>
  <c r="AT83" i="53"/>
  <c r="AS83" i="53"/>
  <c r="AR83" i="53"/>
  <c r="AQ83" i="53"/>
  <c r="AP83" i="53"/>
  <c r="AO83" i="53"/>
  <c r="AN83" i="53"/>
  <c r="AM83" i="53"/>
  <c r="AJ83" i="53"/>
  <c r="AI83" i="53"/>
  <c r="AH83" i="53"/>
  <c r="AG83" i="53"/>
  <c r="AF83" i="53"/>
  <c r="AE83" i="53"/>
  <c r="AD83" i="53"/>
  <c r="AC83" i="53"/>
  <c r="AB83" i="53"/>
  <c r="AA83" i="53"/>
  <c r="Z83" i="53"/>
  <c r="W83" i="53"/>
  <c r="V83" i="53"/>
  <c r="U83" i="53"/>
  <c r="T83" i="53"/>
  <c r="S83" i="53"/>
  <c r="R83" i="53"/>
  <c r="Q83" i="53"/>
  <c r="P83" i="53"/>
  <c r="O83" i="53"/>
  <c r="N83" i="53"/>
  <c r="M83" i="53"/>
  <c r="CW82" i="53"/>
  <c r="CV82" i="53"/>
  <c r="CU82" i="53"/>
  <c r="CT82" i="53"/>
  <c r="CS82" i="53"/>
  <c r="CR82" i="53"/>
  <c r="CQ82" i="53"/>
  <c r="CP82" i="53"/>
  <c r="CO82" i="53"/>
  <c r="CN82" i="53"/>
  <c r="CM82" i="53"/>
  <c r="CJ82" i="53"/>
  <c r="CI82" i="53"/>
  <c r="CH82" i="53"/>
  <c r="CG82" i="53"/>
  <c r="CF82" i="53"/>
  <c r="CE82" i="53"/>
  <c r="CD82" i="53"/>
  <c r="CC82" i="53"/>
  <c r="CB82" i="53"/>
  <c r="CA82" i="53"/>
  <c r="BZ82" i="53"/>
  <c r="BW82" i="53"/>
  <c r="BV82" i="53"/>
  <c r="BU82" i="53"/>
  <c r="BT82" i="53"/>
  <c r="BS82" i="53"/>
  <c r="BR82" i="53"/>
  <c r="BQ82" i="53"/>
  <c r="BP82" i="53"/>
  <c r="BO82" i="53"/>
  <c r="BN82" i="53"/>
  <c r="BM82" i="53"/>
  <c r="BJ82" i="53"/>
  <c r="BI82" i="53"/>
  <c r="BH82" i="53"/>
  <c r="BG82" i="53"/>
  <c r="BF82" i="53"/>
  <c r="BE82" i="53"/>
  <c r="BD82" i="53"/>
  <c r="BC82" i="53"/>
  <c r="BB82" i="53"/>
  <c r="BA82" i="53"/>
  <c r="AZ82" i="53"/>
  <c r="AW82" i="53"/>
  <c r="AV82" i="53"/>
  <c r="AU82" i="53"/>
  <c r="AT82" i="53"/>
  <c r="AS82" i="53"/>
  <c r="AR82" i="53"/>
  <c r="AQ82" i="53"/>
  <c r="AP82" i="53"/>
  <c r="AO82" i="53"/>
  <c r="AN82" i="53"/>
  <c r="AM82" i="53"/>
  <c r="AJ82" i="53"/>
  <c r="AI82" i="53"/>
  <c r="AH82" i="53"/>
  <c r="AG82" i="53"/>
  <c r="AF82" i="53"/>
  <c r="AE82" i="53"/>
  <c r="AD82" i="53"/>
  <c r="AC82" i="53"/>
  <c r="AB82" i="53"/>
  <c r="AA82" i="53"/>
  <c r="Z82" i="53"/>
  <c r="W82" i="53"/>
  <c r="V82" i="53"/>
  <c r="U82" i="53"/>
  <c r="T82" i="53"/>
  <c r="S82" i="53"/>
  <c r="R82" i="53"/>
  <c r="Q82" i="53"/>
  <c r="P82" i="53"/>
  <c r="O82" i="53"/>
  <c r="N82" i="53"/>
  <c r="M82" i="53"/>
  <c r="CW81" i="53"/>
  <c r="CV81" i="53"/>
  <c r="CU81" i="53"/>
  <c r="CT81" i="53"/>
  <c r="CS81" i="53"/>
  <c r="CR81" i="53"/>
  <c r="CQ81" i="53"/>
  <c r="CP81" i="53"/>
  <c r="CO81" i="53"/>
  <c r="CN81" i="53"/>
  <c r="CM81" i="53"/>
  <c r="CJ81" i="53"/>
  <c r="CI81" i="53"/>
  <c r="CH81" i="53"/>
  <c r="CG81" i="53"/>
  <c r="CF81" i="53"/>
  <c r="CE81" i="53"/>
  <c r="CD81" i="53"/>
  <c r="CC81" i="53"/>
  <c r="CB81" i="53"/>
  <c r="CA81" i="53"/>
  <c r="BZ81" i="53"/>
  <c r="BW81" i="53"/>
  <c r="BV81" i="53"/>
  <c r="BU81" i="53"/>
  <c r="BT81" i="53"/>
  <c r="BS81" i="53"/>
  <c r="BR81" i="53"/>
  <c r="BQ81" i="53"/>
  <c r="BP81" i="53"/>
  <c r="BO81" i="53"/>
  <c r="BN81" i="53"/>
  <c r="BM81" i="53"/>
  <c r="BJ81" i="53"/>
  <c r="BI81" i="53"/>
  <c r="BH81" i="53"/>
  <c r="BG81" i="53"/>
  <c r="BF81" i="53"/>
  <c r="BE81" i="53"/>
  <c r="BD81" i="53"/>
  <c r="BC81" i="53"/>
  <c r="BB81" i="53"/>
  <c r="BA81" i="53"/>
  <c r="AZ81" i="53"/>
  <c r="AW81" i="53"/>
  <c r="AV81" i="53"/>
  <c r="AU81" i="53"/>
  <c r="AT81" i="53"/>
  <c r="AS81" i="53"/>
  <c r="AR81" i="53"/>
  <c r="AQ81" i="53"/>
  <c r="AP81" i="53"/>
  <c r="AO81" i="53"/>
  <c r="AN81" i="53"/>
  <c r="AM81" i="53"/>
  <c r="AJ81" i="53"/>
  <c r="AI81" i="53"/>
  <c r="AH81" i="53"/>
  <c r="AG81" i="53"/>
  <c r="AF81" i="53"/>
  <c r="AE81" i="53"/>
  <c r="AD81" i="53"/>
  <c r="AC81" i="53"/>
  <c r="AB81" i="53"/>
  <c r="AA81" i="53"/>
  <c r="Z81" i="53"/>
  <c r="W81" i="53"/>
  <c r="V81" i="53"/>
  <c r="U81" i="53"/>
  <c r="T81" i="53"/>
  <c r="S81" i="53"/>
  <c r="R81" i="53"/>
  <c r="Q81" i="53"/>
  <c r="P81" i="53"/>
  <c r="O81" i="53"/>
  <c r="N81" i="53"/>
  <c r="M81" i="53"/>
  <c r="CW80" i="53"/>
  <c r="CV80" i="53"/>
  <c r="CU80" i="53"/>
  <c r="CT80" i="53"/>
  <c r="CS80" i="53"/>
  <c r="CR80" i="53"/>
  <c r="CQ80" i="53"/>
  <c r="CP80" i="53"/>
  <c r="CO80" i="53"/>
  <c r="CN80" i="53"/>
  <c r="CM80" i="53"/>
  <c r="CJ80" i="53"/>
  <c r="CI80" i="53"/>
  <c r="CH80" i="53"/>
  <c r="CG80" i="53"/>
  <c r="CF80" i="53"/>
  <c r="CE80" i="53"/>
  <c r="CD80" i="53"/>
  <c r="CC80" i="53"/>
  <c r="CB80" i="53"/>
  <c r="CA80" i="53"/>
  <c r="BZ80" i="53"/>
  <c r="BW80" i="53"/>
  <c r="BV80" i="53"/>
  <c r="BU80" i="53"/>
  <c r="BT80" i="53"/>
  <c r="BS80" i="53"/>
  <c r="BR80" i="53"/>
  <c r="BQ80" i="53"/>
  <c r="BP80" i="53"/>
  <c r="BO80" i="53"/>
  <c r="BN80" i="53"/>
  <c r="BM80" i="53"/>
  <c r="BJ80" i="53"/>
  <c r="BI80" i="53"/>
  <c r="BH80" i="53"/>
  <c r="BG80" i="53"/>
  <c r="BF80" i="53"/>
  <c r="BE80" i="53"/>
  <c r="BD80" i="53"/>
  <c r="BC80" i="53"/>
  <c r="BB80" i="53"/>
  <c r="BA80" i="53"/>
  <c r="AZ80" i="53"/>
  <c r="AW80" i="53"/>
  <c r="AV80" i="53"/>
  <c r="AU80" i="53"/>
  <c r="AT80" i="53"/>
  <c r="AS80" i="53"/>
  <c r="AR80" i="53"/>
  <c r="AQ80" i="53"/>
  <c r="AP80" i="53"/>
  <c r="AO80" i="53"/>
  <c r="AN80" i="53"/>
  <c r="AM80" i="53"/>
  <c r="AJ80" i="53"/>
  <c r="AI80" i="53"/>
  <c r="AH80" i="53"/>
  <c r="AG80" i="53"/>
  <c r="AF80" i="53"/>
  <c r="AE80" i="53"/>
  <c r="AD80" i="53"/>
  <c r="AC80" i="53"/>
  <c r="AB80" i="53"/>
  <c r="AA80" i="53"/>
  <c r="Z80" i="53"/>
  <c r="W80" i="53"/>
  <c r="V80" i="53"/>
  <c r="U80" i="53"/>
  <c r="T80" i="53"/>
  <c r="S80" i="53"/>
  <c r="R80" i="53"/>
  <c r="Q80" i="53"/>
  <c r="P80" i="53"/>
  <c r="O80" i="53"/>
  <c r="N80" i="53"/>
  <c r="M80" i="53"/>
  <c r="CW79" i="53"/>
  <c r="CV79" i="53"/>
  <c r="CU79" i="53"/>
  <c r="CT79" i="53"/>
  <c r="CS79" i="53"/>
  <c r="CR79" i="53"/>
  <c r="CQ79" i="53"/>
  <c r="CP79" i="53"/>
  <c r="CO79" i="53"/>
  <c r="CN79" i="53"/>
  <c r="CM79" i="53"/>
  <c r="CJ79" i="53"/>
  <c r="CI79" i="53"/>
  <c r="CH79" i="53"/>
  <c r="CG79" i="53"/>
  <c r="CF79" i="53"/>
  <c r="CE79" i="53"/>
  <c r="CD79" i="53"/>
  <c r="CC79" i="53"/>
  <c r="CB79" i="53"/>
  <c r="CA79" i="53"/>
  <c r="BZ79" i="53"/>
  <c r="BW79" i="53"/>
  <c r="BV79" i="53"/>
  <c r="BU79" i="53"/>
  <c r="BT79" i="53"/>
  <c r="BS79" i="53"/>
  <c r="BR79" i="53"/>
  <c r="BQ79" i="53"/>
  <c r="BP79" i="53"/>
  <c r="BO79" i="53"/>
  <c r="BN79" i="53"/>
  <c r="BM79" i="53"/>
  <c r="BJ79" i="53"/>
  <c r="BI79" i="53"/>
  <c r="BH79" i="53"/>
  <c r="BG79" i="53"/>
  <c r="BF79" i="53"/>
  <c r="BE79" i="53"/>
  <c r="BD79" i="53"/>
  <c r="BC79" i="53"/>
  <c r="BB79" i="53"/>
  <c r="BA79" i="53"/>
  <c r="AZ79" i="53"/>
  <c r="AW79" i="53"/>
  <c r="AV79" i="53"/>
  <c r="AU79" i="53"/>
  <c r="AT79" i="53"/>
  <c r="AS79" i="53"/>
  <c r="AR79" i="53"/>
  <c r="AQ79" i="53"/>
  <c r="AP79" i="53"/>
  <c r="AO79" i="53"/>
  <c r="AN79" i="53"/>
  <c r="AM79" i="53"/>
  <c r="AJ79" i="53"/>
  <c r="AI79" i="53"/>
  <c r="AH79" i="53"/>
  <c r="AG79" i="53"/>
  <c r="AF79" i="53"/>
  <c r="AE79" i="53"/>
  <c r="AD79" i="53"/>
  <c r="AC79" i="53"/>
  <c r="AB79" i="53"/>
  <c r="AA79" i="53"/>
  <c r="Z79" i="53"/>
  <c r="W79" i="53"/>
  <c r="V79" i="53"/>
  <c r="U79" i="53"/>
  <c r="T79" i="53"/>
  <c r="S79" i="53"/>
  <c r="R79" i="53"/>
  <c r="Q79" i="53"/>
  <c r="P79" i="53"/>
  <c r="O79" i="53"/>
  <c r="N79" i="53"/>
  <c r="M79" i="53"/>
  <c r="CW78" i="53"/>
  <c r="CV78" i="53"/>
  <c r="CU78" i="53"/>
  <c r="CT78" i="53"/>
  <c r="CS78" i="53"/>
  <c r="CR78" i="53"/>
  <c r="CQ78" i="53"/>
  <c r="CP78" i="53"/>
  <c r="CO78" i="53"/>
  <c r="CN78" i="53"/>
  <c r="CM78" i="53"/>
  <c r="CJ78" i="53"/>
  <c r="CI78" i="53"/>
  <c r="CH78" i="53"/>
  <c r="CG78" i="53"/>
  <c r="CF78" i="53"/>
  <c r="CE78" i="53"/>
  <c r="CD78" i="53"/>
  <c r="CC78" i="53"/>
  <c r="CB78" i="53"/>
  <c r="CA78" i="53"/>
  <c r="BZ78" i="53"/>
  <c r="BW78" i="53"/>
  <c r="BV78" i="53"/>
  <c r="BU78" i="53"/>
  <c r="BT78" i="53"/>
  <c r="BS78" i="53"/>
  <c r="BR78" i="53"/>
  <c r="BQ78" i="53"/>
  <c r="BP78" i="53"/>
  <c r="BO78" i="53"/>
  <c r="BN78" i="53"/>
  <c r="BM78" i="53"/>
  <c r="BJ78" i="53"/>
  <c r="BI78" i="53"/>
  <c r="BH78" i="53"/>
  <c r="BG78" i="53"/>
  <c r="BF78" i="53"/>
  <c r="BE78" i="53"/>
  <c r="BD78" i="53"/>
  <c r="BC78" i="53"/>
  <c r="BB78" i="53"/>
  <c r="BA78" i="53"/>
  <c r="AZ78" i="53"/>
  <c r="AW78" i="53"/>
  <c r="AV78" i="53"/>
  <c r="AU78" i="53"/>
  <c r="AT78" i="53"/>
  <c r="AS78" i="53"/>
  <c r="AR78" i="53"/>
  <c r="AQ78" i="53"/>
  <c r="AP78" i="53"/>
  <c r="AO78" i="53"/>
  <c r="AN78" i="53"/>
  <c r="AM78" i="53"/>
  <c r="AJ78" i="53"/>
  <c r="AI78" i="53"/>
  <c r="AH78" i="53"/>
  <c r="AG78" i="53"/>
  <c r="AF78" i="53"/>
  <c r="AE78" i="53"/>
  <c r="AD78" i="53"/>
  <c r="AC78" i="53"/>
  <c r="AB78" i="53"/>
  <c r="AA78" i="53"/>
  <c r="Z78" i="53"/>
  <c r="W78" i="53"/>
  <c r="V78" i="53"/>
  <c r="U78" i="53"/>
  <c r="T78" i="53"/>
  <c r="S78" i="53"/>
  <c r="R78" i="53"/>
  <c r="Q78" i="53"/>
  <c r="P78" i="53"/>
  <c r="O78" i="53"/>
  <c r="N78" i="53"/>
  <c r="M78" i="53"/>
  <c r="CW77" i="53"/>
  <c r="CV77" i="53"/>
  <c r="CU77" i="53"/>
  <c r="CT77" i="53"/>
  <c r="CS77" i="53"/>
  <c r="CR77" i="53"/>
  <c r="CQ77" i="53"/>
  <c r="CP77" i="53"/>
  <c r="CO77" i="53"/>
  <c r="CN77" i="53"/>
  <c r="CM77" i="53"/>
  <c r="CJ77" i="53"/>
  <c r="CI77" i="53"/>
  <c r="CH77" i="53"/>
  <c r="CG77" i="53"/>
  <c r="CF77" i="53"/>
  <c r="CE77" i="53"/>
  <c r="CD77" i="53"/>
  <c r="CC77" i="53"/>
  <c r="CB77" i="53"/>
  <c r="CA77" i="53"/>
  <c r="BZ77" i="53"/>
  <c r="BW77" i="53"/>
  <c r="BV77" i="53"/>
  <c r="BU77" i="53"/>
  <c r="BT77" i="53"/>
  <c r="BS77" i="53"/>
  <c r="BR77" i="53"/>
  <c r="BQ77" i="53"/>
  <c r="BP77" i="53"/>
  <c r="BO77" i="53"/>
  <c r="BN77" i="53"/>
  <c r="BM77" i="53"/>
  <c r="BJ77" i="53"/>
  <c r="BI77" i="53"/>
  <c r="BH77" i="53"/>
  <c r="BG77" i="53"/>
  <c r="BF77" i="53"/>
  <c r="BE77" i="53"/>
  <c r="BD77" i="53"/>
  <c r="BC77" i="53"/>
  <c r="BB77" i="53"/>
  <c r="BA77" i="53"/>
  <c r="AZ77" i="53"/>
  <c r="AW77" i="53"/>
  <c r="AV77" i="53"/>
  <c r="AU77" i="53"/>
  <c r="AT77" i="53"/>
  <c r="AS77" i="53"/>
  <c r="AR77" i="53"/>
  <c r="AQ77" i="53"/>
  <c r="AP77" i="53"/>
  <c r="AO77" i="53"/>
  <c r="AN77" i="53"/>
  <c r="AM77" i="53"/>
  <c r="AJ77" i="53"/>
  <c r="AI77" i="53"/>
  <c r="AH77" i="53"/>
  <c r="AG77" i="53"/>
  <c r="AF77" i="53"/>
  <c r="AE77" i="53"/>
  <c r="AD77" i="53"/>
  <c r="AC77" i="53"/>
  <c r="AB77" i="53"/>
  <c r="AA77" i="53"/>
  <c r="Z77" i="53"/>
  <c r="W77" i="53"/>
  <c r="V77" i="53"/>
  <c r="U77" i="53"/>
  <c r="T77" i="53"/>
  <c r="S77" i="53"/>
  <c r="R77" i="53"/>
  <c r="Q77" i="53"/>
  <c r="P77" i="53"/>
  <c r="O77" i="53"/>
  <c r="N77" i="53"/>
  <c r="M77" i="53"/>
  <c r="CW76" i="53"/>
  <c r="CV76" i="53"/>
  <c r="CU76" i="53"/>
  <c r="CT76" i="53"/>
  <c r="CS76" i="53"/>
  <c r="CR76" i="53"/>
  <c r="CQ76" i="53"/>
  <c r="CP76" i="53"/>
  <c r="CO76" i="53"/>
  <c r="CN76" i="53"/>
  <c r="CM76" i="53"/>
  <c r="CJ76" i="53"/>
  <c r="CI76" i="53"/>
  <c r="CH76" i="53"/>
  <c r="CG76" i="53"/>
  <c r="CF76" i="53"/>
  <c r="CE76" i="53"/>
  <c r="CD76" i="53"/>
  <c r="CC76" i="53"/>
  <c r="CB76" i="53"/>
  <c r="CA76" i="53"/>
  <c r="BZ76" i="53"/>
  <c r="BW76" i="53"/>
  <c r="BV76" i="53"/>
  <c r="BU76" i="53"/>
  <c r="BT76" i="53"/>
  <c r="BS76" i="53"/>
  <c r="BR76" i="53"/>
  <c r="BQ76" i="53"/>
  <c r="BP76" i="53"/>
  <c r="BO76" i="53"/>
  <c r="BN76" i="53"/>
  <c r="BM76" i="53"/>
  <c r="BJ76" i="53"/>
  <c r="BI76" i="53"/>
  <c r="BH76" i="53"/>
  <c r="BG76" i="53"/>
  <c r="BF76" i="53"/>
  <c r="BE76" i="53"/>
  <c r="BD76" i="53"/>
  <c r="BC76" i="53"/>
  <c r="BB76" i="53"/>
  <c r="BA76" i="53"/>
  <c r="AZ76" i="53"/>
  <c r="AW76" i="53"/>
  <c r="AV76" i="53"/>
  <c r="AU76" i="53"/>
  <c r="AT76" i="53"/>
  <c r="AS76" i="53"/>
  <c r="AR76" i="53"/>
  <c r="AQ76" i="53"/>
  <c r="AP76" i="53"/>
  <c r="AO76" i="53"/>
  <c r="AN76" i="53"/>
  <c r="AM76" i="53"/>
  <c r="AJ76" i="53"/>
  <c r="AI76" i="53"/>
  <c r="AH76" i="53"/>
  <c r="AG76" i="53"/>
  <c r="AF76" i="53"/>
  <c r="AE76" i="53"/>
  <c r="AD76" i="53"/>
  <c r="AC76" i="53"/>
  <c r="AB76" i="53"/>
  <c r="AA76" i="53"/>
  <c r="Z76" i="53"/>
  <c r="W76" i="53"/>
  <c r="V76" i="53"/>
  <c r="U76" i="53"/>
  <c r="T76" i="53"/>
  <c r="S76" i="53"/>
  <c r="R76" i="53"/>
  <c r="Q76" i="53"/>
  <c r="P76" i="53"/>
  <c r="O76" i="53"/>
  <c r="N76" i="53"/>
  <c r="M76" i="53"/>
  <c r="CW75" i="53"/>
  <c r="CV75" i="53"/>
  <c r="CU75" i="53"/>
  <c r="CT75" i="53"/>
  <c r="CS75" i="53"/>
  <c r="CR75" i="53"/>
  <c r="CQ75" i="53"/>
  <c r="CP75" i="53"/>
  <c r="CO75" i="53"/>
  <c r="CN75" i="53"/>
  <c r="CM75" i="53"/>
  <c r="CJ75" i="53"/>
  <c r="CI75" i="53"/>
  <c r="CH75" i="53"/>
  <c r="CG75" i="53"/>
  <c r="CF75" i="53"/>
  <c r="CE75" i="53"/>
  <c r="CD75" i="53"/>
  <c r="CC75" i="53"/>
  <c r="CB75" i="53"/>
  <c r="CA75" i="53"/>
  <c r="BZ75" i="53"/>
  <c r="BW75" i="53"/>
  <c r="BV75" i="53"/>
  <c r="BU75" i="53"/>
  <c r="BT75" i="53"/>
  <c r="BS75" i="53"/>
  <c r="BR75" i="53"/>
  <c r="BQ75" i="53"/>
  <c r="BP75" i="53"/>
  <c r="BO75" i="53"/>
  <c r="BN75" i="53"/>
  <c r="BM75" i="53"/>
  <c r="BJ75" i="53"/>
  <c r="BI75" i="53"/>
  <c r="BH75" i="53"/>
  <c r="BG75" i="53"/>
  <c r="BF75" i="53"/>
  <c r="BE75" i="53"/>
  <c r="BD75" i="53"/>
  <c r="BC75" i="53"/>
  <c r="BB75" i="53"/>
  <c r="BA75" i="53"/>
  <c r="AZ75" i="53"/>
  <c r="AW75" i="53"/>
  <c r="AV75" i="53"/>
  <c r="AU75" i="53"/>
  <c r="AT75" i="53"/>
  <c r="AS75" i="53"/>
  <c r="AR75" i="53"/>
  <c r="AQ75" i="53"/>
  <c r="AP75" i="53"/>
  <c r="AO75" i="53"/>
  <c r="AN75" i="53"/>
  <c r="AM75" i="53"/>
  <c r="AJ75" i="53"/>
  <c r="AI75" i="53"/>
  <c r="AH75" i="53"/>
  <c r="AG75" i="53"/>
  <c r="AF75" i="53"/>
  <c r="AE75" i="53"/>
  <c r="AD75" i="53"/>
  <c r="AC75" i="53"/>
  <c r="AB75" i="53"/>
  <c r="AA75" i="53"/>
  <c r="Z75" i="53"/>
  <c r="W75" i="53"/>
  <c r="V75" i="53"/>
  <c r="U75" i="53"/>
  <c r="T75" i="53"/>
  <c r="S75" i="53"/>
  <c r="R75" i="53"/>
  <c r="Q75" i="53"/>
  <c r="P75" i="53"/>
  <c r="O75" i="53"/>
  <c r="N75" i="53"/>
  <c r="M75" i="53"/>
  <c r="CW74" i="53"/>
  <c r="CV74" i="53"/>
  <c r="CU74" i="53"/>
  <c r="CT74" i="53"/>
  <c r="CS74" i="53"/>
  <c r="CR74" i="53"/>
  <c r="CQ74" i="53"/>
  <c r="CP74" i="53"/>
  <c r="CO74" i="53"/>
  <c r="CN74" i="53"/>
  <c r="CM74" i="53"/>
  <c r="CJ74" i="53"/>
  <c r="CI74" i="53"/>
  <c r="CH74" i="53"/>
  <c r="CG74" i="53"/>
  <c r="CF74" i="53"/>
  <c r="CE74" i="53"/>
  <c r="CD74" i="53"/>
  <c r="CC74" i="53"/>
  <c r="CB74" i="53"/>
  <c r="CA74" i="53"/>
  <c r="BZ74" i="53"/>
  <c r="BW74" i="53"/>
  <c r="BV74" i="53"/>
  <c r="BU74" i="53"/>
  <c r="BT74" i="53"/>
  <c r="BS74" i="53"/>
  <c r="BR74" i="53"/>
  <c r="BQ74" i="53"/>
  <c r="BP74" i="53"/>
  <c r="BO74" i="53"/>
  <c r="BN74" i="53"/>
  <c r="BM74" i="53"/>
  <c r="BJ74" i="53"/>
  <c r="BI74" i="53"/>
  <c r="BH74" i="53"/>
  <c r="BG74" i="53"/>
  <c r="BF74" i="53"/>
  <c r="BE74" i="53"/>
  <c r="BD74" i="53"/>
  <c r="BC74" i="53"/>
  <c r="BB74" i="53"/>
  <c r="BA74" i="53"/>
  <c r="AZ74" i="53"/>
  <c r="AW74" i="53"/>
  <c r="AV74" i="53"/>
  <c r="AU74" i="53"/>
  <c r="AT74" i="53"/>
  <c r="AS74" i="53"/>
  <c r="AR74" i="53"/>
  <c r="AQ74" i="53"/>
  <c r="AP74" i="53"/>
  <c r="AO74" i="53"/>
  <c r="AN74" i="53"/>
  <c r="AM74" i="53"/>
  <c r="AJ74" i="53"/>
  <c r="AI74" i="53"/>
  <c r="AH74" i="53"/>
  <c r="AG74" i="53"/>
  <c r="AF74" i="53"/>
  <c r="AE74" i="53"/>
  <c r="AD74" i="53"/>
  <c r="AC74" i="53"/>
  <c r="AB74" i="53"/>
  <c r="AA74" i="53"/>
  <c r="Z74" i="53"/>
  <c r="W74" i="53"/>
  <c r="V74" i="53"/>
  <c r="U74" i="53"/>
  <c r="T74" i="53"/>
  <c r="S74" i="53"/>
  <c r="R74" i="53"/>
  <c r="Q74" i="53"/>
  <c r="P74" i="53"/>
  <c r="O74" i="53"/>
  <c r="N74" i="53"/>
  <c r="M74" i="53"/>
  <c r="CW73" i="53"/>
  <c r="CV73" i="53"/>
  <c r="CU73" i="53"/>
  <c r="CT73" i="53"/>
  <c r="CS73" i="53"/>
  <c r="CR73" i="53"/>
  <c r="CQ73" i="53"/>
  <c r="CP73" i="53"/>
  <c r="CO73" i="53"/>
  <c r="CN73" i="53"/>
  <c r="CM73" i="53"/>
  <c r="CJ73" i="53"/>
  <c r="CI73" i="53"/>
  <c r="CH73" i="53"/>
  <c r="CG73" i="53"/>
  <c r="CF73" i="53"/>
  <c r="CE73" i="53"/>
  <c r="CD73" i="53"/>
  <c r="CC73" i="53"/>
  <c r="CB73" i="53"/>
  <c r="CA73" i="53"/>
  <c r="BZ73" i="53"/>
  <c r="BW73" i="53"/>
  <c r="BV73" i="53"/>
  <c r="BU73" i="53"/>
  <c r="BT73" i="53"/>
  <c r="BS73" i="53"/>
  <c r="BR73" i="53"/>
  <c r="BQ73" i="53"/>
  <c r="BP73" i="53"/>
  <c r="BO73" i="53"/>
  <c r="BN73" i="53"/>
  <c r="BM73" i="53"/>
  <c r="BJ73" i="53"/>
  <c r="BI73" i="53"/>
  <c r="BH73" i="53"/>
  <c r="BG73" i="53"/>
  <c r="BF73" i="53"/>
  <c r="BE73" i="53"/>
  <c r="BD73" i="53"/>
  <c r="BC73" i="53"/>
  <c r="BB73" i="53"/>
  <c r="BA73" i="53"/>
  <c r="AZ73" i="53"/>
  <c r="AW73" i="53"/>
  <c r="AV73" i="53"/>
  <c r="AU73" i="53"/>
  <c r="AT73" i="53"/>
  <c r="AS73" i="53"/>
  <c r="AR73" i="53"/>
  <c r="AQ73" i="53"/>
  <c r="AP73" i="53"/>
  <c r="AO73" i="53"/>
  <c r="AN73" i="53"/>
  <c r="AM73" i="53"/>
  <c r="AJ73" i="53"/>
  <c r="AI73" i="53"/>
  <c r="AH73" i="53"/>
  <c r="AG73" i="53"/>
  <c r="AF73" i="53"/>
  <c r="AE73" i="53"/>
  <c r="AD73" i="53"/>
  <c r="AC73" i="53"/>
  <c r="AB73" i="53"/>
  <c r="AA73" i="53"/>
  <c r="Z73" i="53"/>
  <c r="W73" i="53"/>
  <c r="V73" i="53"/>
  <c r="U73" i="53"/>
  <c r="T73" i="53"/>
  <c r="S73" i="53"/>
  <c r="R73" i="53"/>
  <c r="Q73" i="53"/>
  <c r="P73" i="53"/>
  <c r="O73" i="53"/>
  <c r="N73" i="53"/>
  <c r="M73" i="53"/>
  <c r="CW72" i="53"/>
  <c r="CV72" i="53"/>
  <c r="CU72" i="53"/>
  <c r="CT72" i="53"/>
  <c r="CS72" i="53"/>
  <c r="CR72" i="53"/>
  <c r="CQ72" i="53"/>
  <c r="CP72" i="53"/>
  <c r="CO72" i="53"/>
  <c r="CN72" i="53"/>
  <c r="CM72" i="53"/>
  <c r="CJ72" i="53"/>
  <c r="CI72" i="53"/>
  <c r="CH72" i="53"/>
  <c r="CG72" i="53"/>
  <c r="CF72" i="53"/>
  <c r="CE72" i="53"/>
  <c r="CD72" i="53"/>
  <c r="CC72" i="53"/>
  <c r="CB72" i="53"/>
  <c r="CA72" i="53"/>
  <c r="BZ72" i="53"/>
  <c r="BW72" i="53"/>
  <c r="BV72" i="53"/>
  <c r="BU72" i="53"/>
  <c r="BT72" i="53"/>
  <c r="BS72" i="53"/>
  <c r="BR72" i="53"/>
  <c r="BQ72" i="53"/>
  <c r="BP72" i="53"/>
  <c r="BO72" i="53"/>
  <c r="BN72" i="53"/>
  <c r="BM72" i="53"/>
  <c r="BJ72" i="53"/>
  <c r="BI72" i="53"/>
  <c r="BH72" i="53"/>
  <c r="BG72" i="53"/>
  <c r="BF72" i="53"/>
  <c r="BE72" i="53"/>
  <c r="BD72" i="53"/>
  <c r="BC72" i="53"/>
  <c r="BB72" i="53"/>
  <c r="BA72" i="53"/>
  <c r="AZ72" i="53"/>
  <c r="AW72" i="53"/>
  <c r="AV72" i="53"/>
  <c r="AU72" i="53"/>
  <c r="AT72" i="53"/>
  <c r="AS72" i="53"/>
  <c r="AR72" i="53"/>
  <c r="AQ72" i="53"/>
  <c r="AP72" i="53"/>
  <c r="AO72" i="53"/>
  <c r="AN72" i="53"/>
  <c r="AM72" i="53"/>
  <c r="AJ72" i="53"/>
  <c r="AI72" i="53"/>
  <c r="AH72" i="53"/>
  <c r="AG72" i="53"/>
  <c r="AF72" i="53"/>
  <c r="AE72" i="53"/>
  <c r="AD72" i="53"/>
  <c r="AC72" i="53"/>
  <c r="AB72" i="53"/>
  <c r="AA72" i="53"/>
  <c r="Z72" i="53"/>
  <c r="W72" i="53"/>
  <c r="V72" i="53"/>
  <c r="U72" i="53"/>
  <c r="T72" i="53"/>
  <c r="S72" i="53"/>
  <c r="R72" i="53"/>
  <c r="Q72" i="53"/>
  <c r="P72" i="53"/>
  <c r="O72" i="53"/>
  <c r="N72" i="53"/>
  <c r="M72" i="53"/>
  <c r="CW71" i="53"/>
  <c r="CV71" i="53"/>
  <c r="CU71" i="53"/>
  <c r="CT71" i="53"/>
  <c r="CS71" i="53"/>
  <c r="CR71" i="53"/>
  <c r="CQ71" i="53"/>
  <c r="CP71" i="53"/>
  <c r="CO71" i="53"/>
  <c r="CN71" i="53"/>
  <c r="CM71" i="53"/>
  <c r="CJ71" i="53"/>
  <c r="CI71" i="53"/>
  <c r="CH71" i="53"/>
  <c r="CG71" i="53"/>
  <c r="CF71" i="53"/>
  <c r="CE71" i="53"/>
  <c r="CD71" i="53"/>
  <c r="CC71" i="53"/>
  <c r="CB71" i="53"/>
  <c r="CA71" i="53"/>
  <c r="BZ71" i="53"/>
  <c r="BW71" i="53"/>
  <c r="BV71" i="53"/>
  <c r="BU71" i="53"/>
  <c r="BT71" i="53"/>
  <c r="BS71" i="53"/>
  <c r="BR71" i="53"/>
  <c r="BQ71" i="53"/>
  <c r="BP71" i="53"/>
  <c r="BO71" i="53"/>
  <c r="BN71" i="53"/>
  <c r="BM71" i="53"/>
  <c r="BJ71" i="53"/>
  <c r="BI71" i="53"/>
  <c r="BH71" i="53"/>
  <c r="BG71" i="53"/>
  <c r="BF71" i="53"/>
  <c r="BE71" i="53"/>
  <c r="BD71" i="53"/>
  <c r="BC71" i="53"/>
  <c r="BB71" i="53"/>
  <c r="BA71" i="53"/>
  <c r="AZ71" i="53"/>
  <c r="AW71" i="53"/>
  <c r="AV71" i="53"/>
  <c r="AU71" i="53"/>
  <c r="AT71" i="53"/>
  <c r="AS71" i="53"/>
  <c r="AR71" i="53"/>
  <c r="AQ71" i="53"/>
  <c r="AP71" i="53"/>
  <c r="AO71" i="53"/>
  <c r="AN71" i="53"/>
  <c r="AM71" i="53"/>
  <c r="AJ71" i="53"/>
  <c r="AI71" i="53"/>
  <c r="AH71" i="53"/>
  <c r="AG71" i="53"/>
  <c r="AF71" i="53"/>
  <c r="AE71" i="53"/>
  <c r="AD71" i="53"/>
  <c r="AC71" i="53"/>
  <c r="AB71" i="53"/>
  <c r="AA71" i="53"/>
  <c r="Z71" i="53"/>
  <c r="W71" i="53"/>
  <c r="V71" i="53"/>
  <c r="U71" i="53"/>
  <c r="T71" i="53"/>
  <c r="S71" i="53"/>
  <c r="R71" i="53"/>
  <c r="Q71" i="53"/>
  <c r="P71" i="53"/>
  <c r="O71" i="53"/>
  <c r="N71" i="53"/>
  <c r="M71" i="53"/>
  <c r="CW70" i="53"/>
  <c r="CK165" i="53" s="1"/>
  <c r="CV70" i="53"/>
  <c r="CJ165" i="53" s="1"/>
  <c r="CU70" i="53"/>
  <c r="CI165" i="53" s="1"/>
  <c r="CT70" i="53"/>
  <c r="CH165" i="53" s="1"/>
  <c r="AG220" i="53" s="1"/>
  <c r="CS70" i="53"/>
  <c r="CG165" i="53" s="1"/>
  <c r="CR70" i="53"/>
  <c r="CF165" i="53" s="1"/>
  <c r="CQ70" i="53"/>
  <c r="CE165" i="53" s="1"/>
  <c r="CP70" i="53"/>
  <c r="CD165" i="53" s="1"/>
  <c r="S220" i="53" s="1"/>
  <c r="CO70" i="53"/>
  <c r="CC165" i="53" s="1"/>
  <c r="CN70" i="53"/>
  <c r="CB165" i="53" s="1"/>
  <c r="CM70" i="53"/>
  <c r="CA165" i="53" s="1"/>
  <c r="CJ70" i="53"/>
  <c r="BZ165" i="53" s="1"/>
  <c r="CI70" i="53"/>
  <c r="BY165" i="53" s="1"/>
  <c r="CH70" i="53"/>
  <c r="BX165" i="53" s="1"/>
  <c r="CG70" i="53"/>
  <c r="BW165" i="53" s="1"/>
  <c r="CF70" i="53"/>
  <c r="BV165" i="53" s="1"/>
  <c r="CE70" i="53"/>
  <c r="BU165" i="53" s="1"/>
  <c r="CD70" i="53"/>
  <c r="BT165" i="53" s="1"/>
  <c r="CC70" i="53"/>
  <c r="BS165" i="53" s="1"/>
  <c r="CB70" i="53"/>
  <c r="BR165" i="53" s="1"/>
  <c r="CA70" i="53"/>
  <c r="BQ165" i="53" s="1"/>
  <c r="BZ70" i="53"/>
  <c r="BP165" i="53" s="1"/>
  <c r="BW70" i="53"/>
  <c r="BO165" i="53" s="1"/>
  <c r="BV70" i="53"/>
  <c r="BN165" i="53" s="1"/>
  <c r="BU70" i="53"/>
  <c r="BM165" i="53" s="1"/>
  <c r="BT70" i="53"/>
  <c r="BL165" i="53" s="1"/>
  <c r="BS70" i="53"/>
  <c r="BK165" i="53" s="1"/>
  <c r="BR70" i="53"/>
  <c r="BJ165" i="53" s="1"/>
  <c r="BQ70" i="53"/>
  <c r="BI165" i="53" s="1"/>
  <c r="BP70" i="53"/>
  <c r="BH165" i="53" s="1"/>
  <c r="Q220" i="53" s="1"/>
  <c r="BO70" i="53"/>
  <c r="BG165" i="53" s="1"/>
  <c r="BN70" i="53"/>
  <c r="BF165" i="53" s="1"/>
  <c r="BM70" i="53"/>
  <c r="BE165" i="53" s="1"/>
  <c r="BJ70" i="53"/>
  <c r="BD165" i="53" s="1"/>
  <c r="BI70" i="53"/>
  <c r="BC165" i="53" s="1"/>
  <c r="BH70" i="53"/>
  <c r="BB165" i="53" s="1"/>
  <c r="BG70" i="53"/>
  <c r="BA165" i="53" s="1"/>
  <c r="BF70" i="53"/>
  <c r="AZ165" i="53" s="1"/>
  <c r="BE70" i="53"/>
  <c r="AY165" i="53" s="1"/>
  <c r="BD70" i="53"/>
  <c r="AX165" i="53" s="1"/>
  <c r="BC70" i="53"/>
  <c r="AW165" i="53" s="1"/>
  <c r="BB70" i="53"/>
  <c r="AV165" i="53" s="1"/>
  <c r="BA70" i="53"/>
  <c r="AU165" i="53" s="1"/>
  <c r="AZ70" i="53"/>
  <c r="AT165" i="53" s="1"/>
  <c r="AW70" i="53"/>
  <c r="AS165" i="53" s="1"/>
  <c r="AV70" i="53"/>
  <c r="AR165" i="53" s="1"/>
  <c r="AU70" i="53"/>
  <c r="AQ165" i="53" s="1"/>
  <c r="AT70" i="53"/>
  <c r="AP165" i="53" s="1"/>
  <c r="AS70" i="53"/>
  <c r="AO165" i="53" s="1"/>
  <c r="AR70" i="53"/>
  <c r="AN165" i="53" s="1"/>
  <c r="AQ70" i="53"/>
  <c r="AM165" i="53" s="1"/>
  <c r="AP70" i="53"/>
  <c r="AL165" i="53" s="1"/>
  <c r="O220" i="53" s="1"/>
  <c r="AO70" i="53"/>
  <c r="AK165" i="53" s="1"/>
  <c r="AN70" i="53"/>
  <c r="AJ165" i="53" s="1"/>
  <c r="AM70" i="53"/>
  <c r="AI165" i="53" s="1"/>
  <c r="AJ70" i="53"/>
  <c r="AH165" i="53" s="1"/>
  <c r="AI70" i="53"/>
  <c r="AG165" i="53" s="1"/>
  <c r="AH70" i="53"/>
  <c r="AF165" i="53" s="1"/>
  <c r="AG70" i="53"/>
  <c r="AE165" i="53" s="1"/>
  <c r="AF70" i="53"/>
  <c r="AD165" i="53" s="1"/>
  <c r="AE70" i="53"/>
  <c r="AC165" i="53" s="1"/>
  <c r="AD70" i="53"/>
  <c r="AB165" i="53" s="1"/>
  <c r="AC70" i="53"/>
  <c r="AA165" i="53" s="1"/>
  <c r="AB70" i="53"/>
  <c r="Z165" i="53" s="1"/>
  <c r="AA70" i="53"/>
  <c r="Y165" i="53" s="1"/>
  <c r="Z70" i="53"/>
  <c r="X165" i="53" s="1"/>
  <c r="W70" i="53"/>
  <c r="W165" i="53" s="1"/>
  <c r="V70" i="53"/>
  <c r="V165" i="53" s="1"/>
  <c r="U70" i="53"/>
  <c r="U165" i="53" s="1"/>
  <c r="T70" i="53"/>
  <c r="T165" i="53" s="1"/>
  <c r="S70" i="53"/>
  <c r="S165" i="53" s="1"/>
  <c r="R70" i="53"/>
  <c r="R165" i="53" s="1"/>
  <c r="Q70" i="53"/>
  <c r="Q165" i="53" s="1"/>
  <c r="P70" i="53"/>
  <c r="P165" i="53" s="1"/>
  <c r="O70" i="53"/>
  <c r="O165" i="53" s="1"/>
  <c r="N70" i="53"/>
  <c r="N165" i="53" s="1"/>
  <c r="M70" i="53"/>
  <c r="M165" i="53" s="1"/>
  <c r="CW69" i="53"/>
  <c r="CV69" i="53"/>
  <c r="CU69" i="53"/>
  <c r="CT69" i="53"/>
  <c r="CS69" i="53"/>
  <c r="CR69" i="53"/>
  <c r="CQ69" i="53"/>
  <c r="CP69" i="53"/>
  <c r="CO69" i="53"/>
  <c r="CN69" i="53"/>
  <c r="CM69" i="53"/>
  <c r="CJ69" i="53"/>
  <c r="CI69" i="53"/>
  <c r="CH69" i="53"/>
  <c r="CG69" i="53"/>
  <c r="CF69" i="53"/>
  <c r="CE69" i="53"/>
  <c r="CD69" i="53"/>
  <c r="CC69" i="53"/>
  <c r="CB69" i="53"/>
  <c r="CA69" i="53"/>
  <c r="BZ69" i="53"/>
  <c r="BW69" i="53"/>
  <c r="BV69" i="53"/>
  <c r="BU69" i="53"/>
  <c r="BT69" i="53"/>
  <c r="BS69" i="53"/>
  <c r="BR69" i="53"/>
  <c r="BQ69" i="53"/>
  <c r="BP69" i="53"/>
  <c r="BO69" i="53"/>
  <c r="BN69" i="53"/>
  <c r="BM69" i="53"/>
  <c r="BJ69" i="53"/>
  <c r="BI69" i="53"/>
  <c r="BH69" i="53"/>
  <c r="BG69" i="53"/>
  <c r="BF69" i="53"/>
  <c r="BE69" i="53"/>
  <c r="BD69" i="53"/>
  <c r="BC69" i="53"/>
  <c r="BB69" i="53"/>
  <c r="BA69" i="53"/>
  <c r="AZ69" i="53"/>
  <c r="AW69" i="53"/>
  <c r="AV69" i="53"/>
  <c r="AU69" i="53"/>
  <c r="AT69" i="53"/>
  <c r="AS69" i="53"/>
  <c r="AR69" i="53"/>
  <c r="AQ69" i="53"/>
  <c r="AP69" i="53"/>
  <c r="AO69" i="53"/>
  <c r="AN69" i="53"/>
  <c r="AM69" i="53"/>
  <c r="AJ69" i="53"/>
  <c r="AI69" i="53"/>
  <c r="AH69" i="53"/>
  <c r="AG69" i="53"/>
  <c r="AF69" i="53"/>
  <c r="AE69" i="53"/>
  <c r="AD69" i="53"/>
  <c r="AC69" i="53"/>
  <c r="AB69" i="53"/>
  <c r="AA69" i="53"/>
  <c r="Z69" i="53"/>
  <c r="W69" i="53"/>
  <c r="V69" i="53"/>
  <c r="U69" i="53"/>
  <c r="T69" i="53"/>
  <c r="S69" i="53"/>
  <c r="R69" i="53"/>
  <c r="Q69" i="53"/>
  <c r="P69" i="53"/>
  <c r="O69" i="53"/>
  <c r="N69" i="53"/>
  <c r="M69" i="53"/>
  <c r="CW68" i="53"/>
  <c r="CV68" i="53"/>
  <c r="CU68" i="53"/>
  <c r="CT68" i="53"/>
  <c r="CS68" i="53"/>
  <c r="CR68" i="53"/>
  <c r="CQ68" i="53"/>
  <c r="CP68" i="53"/>
  <c r="CO68" i="53"/>
  <c r="CN68" i="53"/>
  <c r="CM68" i="53"/>
  <c r="CJ68" i="53"/>
  <c r="CI68" i="53"/>
  <c r="CH68" i="53"/>
  <c r="CG68" i="53"/>
  <c r="CF68" i="53"/>
  <c r="CE68" i="53"/>
  <c r="CD68" i="53"/>
  <c r="CC68" i="53"/>
  <c r="CB68" i="53"/>
  <c r="CA68" i="53"/>
  <c r="BZ68" i="53"/>
  <c r="BW68" i="53"/>
  <c r="BV68" i="53"/>
  <c r="BU68" i="53"/>
  <c r="BT68" i="53"/>
  <c r="BS68" i="53"/>
  <c r="BR68" i="53"/>
  <c r="BQ68" i="53"/>
  <c r="BP68" i="53"/>
  <c r="BO68" i="53"/>
  <c r="BN68" i="53"/>
  <c r="BM68" i="53"/>
  <c r="BJ68" i="53"/>
  <c r="BI68" i="53"/>
  <c r="BH68" i="53"/>
  <c r="BG68" i="53"/>
  <c r="BF68" i="53"/>
  <c r="BE68" i="53"/>
  <c r="BD68" i="53"/>
  <c r="BC68" i="53"/>
  <c r="BB68" i="53"/>
  <c r="BA68" i="53"/>
  <c r="AZ68" i="53"/>
  <c r="AW68" i="53"/>
  <c r="AV68" i="53"/>
  <c r="AU68" i="53"/>
  <c r="AT68" i="53"/>
  <c r="AS68" i="53"/>
  <c r="AR68" i="53"/>
  <c r="AQ68" i="53"/>
  <c r="AP68" i="53"/>
  <c r="AO68" i="53"/>
  <c r="AN68" i="53"/>
  <c r="AM68" i="53"/>
  <c r="AJ68" i="53"/>
  <c r="AI68" i="53"/>
  <c r="AH68" i="53"/>
  <c r="AG68" i="53"/>
  <c r="AF68" i="53"/>
  <c r="AE68" i="53"/>
  <c r="AD68" i="53"/>
  <c r="AC68" i="53"/>
  <c r="AB68" i="53"/>
  <c r="AA68" i="53"/>
  <c r="Z68" i="53"/>
  <c r="W68" i="53"/>
  <c r="V68" i="53"/>
  <c r="U68" i="53"/>
  <c r="T68" i="53"/>
  <c r="S68" i="53"/>
  <c r="R68" i="53"/>
  <c r="Q68" i="53"/>
  <c r="P68" i="53"/>
  <c r="O68" i="53"/>
  <c r="N68" i="53"/>
  <c r="M68" i="53"/>
  <c r="CW67" i="53"/>
  <c r="CV67" i="53"/>
  <c r="CU67" i="53"/>
  <c r="CT67" i="53"/>
  <c r="CS67" i="53"/>
  <c r="CR67" i="53"/>
  <c r="CQ67" i="53"/>
  <c r="CP67" i="53"/>
  <c r="CO67" i="53"/>
  <c r="CN67" i="53"/>
  <c r="CM67" i="53"/>
  <c r="CJ67" i="53"/>
  <c r="CI67" i="53"/>
  <c r="CH67" i="53"/>
  <c r="CG67" i="53"/>
  <c r="CF67" i="53"/>
  <c r="CE67" i="53"/>
  <c r="CD67" i="53"/>
  <c r="CC67" i="53"/>
  <c r="CB67" i="53"/>
  <c r="CA67" i="53"/>
  <c r="BZ67" i="53"/>
  <c r="BW67" i="53"/>
  <c r="BV67" i="53"/>
  <c r="BU67" i="53"/>
  <c r="BT67" i="53"/>
  <c r="BS67" i="53"/>
  <c r="BR67" i="53"/>
  <c r="BQ67" i="53"/>
  <c r="BP67" i="53"/>
  <c r="BO67" i="53"/>
  <c r="BN67" i="53"/>
  <c r="BM67" i="53"/>
  <c r="BJ67" i="53"/>
  <c r="BI67" i="53"/>
  <c r="BH67" i="53"/>
  <c r="BG67" i="53"/>
  <c r="BF67" i="53"/>
  <c r="BE67" i="53"/>
  <c r="BD67" i="53"/>
  <c r="BC67" i="53"/>
  <c r="BB67" i="53"/>
  <c r="BA67" i="53"/>
  <c r="AZ67" i="53"/>
  <c r="AW67" i="53"/>
  <c r="AV67" i="53"/>
  <c r="AU67" i="53"/>
  <c r="AT67" i="53"/>
  <c r="AS67" i="53"/>
  <c r="AR67" i="53"/>
  <c r="AQ67" i="53"/>
  <c r="AP67" i="53"/>
  <c r="AO67" i="53"/>
  <c r="AN67" i="53"/>
  <c r="AM67" i="53"/>
  <c r="AJ67" i="53"/>
  <c r="AI67" i="53"/>
  <c r="AH67" i="53"/>
  <c r="AG67" i="53"/>
  <c r="AF67" i="53"/>
  <c r="AE67" i="53"/>
  <c r="AD67" i="53"/>
  <c r="AC67" i="53"/>
  <c r="AB67" i="53"/>
  <c r="AA67" i="53"/>
  <c r="Z67" i="53"/>
  <c r="W67" i="53"/>
  <c r="V67" i="53"/>
  <c r="U67" i="53"/>
  <c r="T67" i="53"/>
  <c r="S67" i="53"/>
  <c r="R67" i="53"/>
  <c r="Q67" i="53"/>
  <c r="P67" i="53"/>
  <c r="O67" i="53"/>
  <c r="N67" i="53"/>
  <c r="M67" i="53"/>
  <c r="CW66" i="53"/>
  <c r="CV66" i="53"/>
  <c r="CU66" i="53"/>
  <c r="CT66" i="53"/>
  <c r="CS66" i="53"/>
  <c r="CR66" i="53"/>
  <c r="CQ66" i="53"/>
  <c r="CP66" i="53"/>
  <c r="CO66" i="53"/>
  <c r="CN66" i="53"/>
  <c r="CM66" i="53"/>
  <c r="CJ66" i="53"/>
  <c r="CI66" i="53"/>
  <c r="CH66" i="53"/>
  <c r="CG66" i="53"/>
  <c r="CF66" i="53"/>
  <c r="CE66" i="53"/>
  <c r="CD66" i="53"/>
  <c r="CC66" i="53"/>
  <c r="CB66" i="53"/>
  <c r="CA66" i="53"/>
  <c r="BZ66" i="53"/>
  <c r="BW66" i="53"/>
  <c r="BV66" i="53"/>
  <c r="BU66" i="53"/>
  <c r="BT66" i="53"/>
  <c r="BS66" i="53"/>
  <c r="BR66" i="53"/>
  <c r="BQ66" i="53"/>
  <c r="BP66" i="53"/>
  <c r="BO66" i="53"/>
  <c r="BN66" i="53"/>
  <c r="BM66" i="53"/>
  <c r="BJ66" i="53"/>
  <c r="BI66" i="53"/>
  <c r="BH66" i="53"/>
  <c r="BG66" i="53"/>
  <c r="BF66" i="53"/>
  <c r="BE66" i="53"/>
  <c r="BD66" i="53"/>
  <c r="BC66" i="53"/>
  <c r="BB66" i="53"/>
  <c r="BA66" i="53"/>
  <c r="AZ66" i="53"/>
  <c r="AW66" i="53"/>
  <c r="AV66" i="53"/>
  <c r="AU66" i="53"/>
  <c r="AT66" i="53"/>
  <c r="AS66" i="53"/>
  <c r="AR66" i="53"/>
  <c r="AQ66" i="53"/>
  <c r="AP66" i="53"/>
  <c r="AO66" i="53"/>
  <c r="AN66" i="53"/>
  <c r="AM66" i="53"/>
  <c r="AJ66" i="53"/>
  <c r="AI66" i="53"/>
  <c r="AH66" i="53"/>
  <c r="AG66" i="53"/>
  <c r="AF66" i="53"/>
  <c r="AE66" i="53"/>
  <c r="AD66" i="53"/>
  <c r="AC66" i="53"/>
  <c r="AB66" i="53"/>
  <c r="AA66" i="53"/>
  <c r="Z66" i="53"/>
  <c r="W66" i="53"/>
  <c r="V66" i="53"/>
  <c r="U66" i="53"/>
  <c r="T66" i="53"/>
  <c r="S66" i="53"/>
  <c r="R66" i="53"/>
  <c r="Q66" i="53"/>
  <c r="P66" i="53"/>
  <c r="O66" i="53"/>
  <c r="N66" i="53"/>
  <c r="M66" i="53"/>
  <c r="CW65" i="53"/>
  <c r="CK138" i="53" s="1"/>
  <c r="CV65" i="53"/>
  <c r="CJ138" i="53" s="1"/>
  <c r="CU65" i="53"/>
  <c r="CI138" i="53" s="1"/>
  <c r="CT65" i="53"/>
  <c r="CH138" i="53" s="1"/>
  <c r="CS65" i="53"/>
  <c r="CG138" i="53" s="1"/>
  <c r="CR65" i="53"/>
  <c r="CF138" i="53" s="1"/>
  <c r="CQ65" i="53"/>
  <c r="CE138" i="53" s="1"/>
  <c r="CP65" i="53"/>
  <c r="CD138" i="53" s="1"/>
  <c r="CO65" i="53"/>
  <c r="CC138" i="53" s="1"/>
  <c r="CN65" i="53"/>
  <c r="CB138" i="53" s="1"/>
  <c r="CM65" i="53"/>
  <c r="CA138" i="53" s="1"/>
  <c r="CJ65" i="53"/>
  <c r="BZ138" i="53" s="1"/>
  <c r="CI65" i="53"/>
  <c r="BY138" i="53" s="1"/>
  <c r="CH65" i="53"/>
  <c r="BX138" i="53" s="1"/>
  <c r="CG65" i="53"/>
  <c r="BW138" i="53" s="1"/>
  <c r="CF65" i="53"/>
  <c r="BV138" i="53" s="1"/>
  <c r="CE65" i="53"/>
  <c r="BU138" i="53" s="1"/>
  <c r="CD65" i="53"/>
  <c r="BT138" i="53" s="1"/>
  <c r="CC65" i="53"/>
  <c r="BS138" i="53" s="1"/>
  <c r="R193" i="53" s="1"/>
  <c r="CB65" i="53"/>
  <c r="BR138" i="53" s="1"/>
  <c r="CA65" i="53"/>
  <c r="BQ138" i="53" s="1"/>
  <c r="BZ65" i="53"/>
  <c r="BP138" i="53" s="1"/>
  <c r="BW65" i="53"/>
  <c r="BO138" i="53" s="1"/>
  <c r="BV65" i="53"/>
  <c r="BN138" i="53" s="1"/>
  <c r="BU65" i="53"/>
  <c r="BM138" i="53" s="1"/>
  <c r="BT65" i="53"/>
  <c r="BL138" i="53" s="1"/>
  <c r="BS65" i="53"/>
  <c r="BK138" i="53" s="1"/>
  <c r="BR65" i="53"/>
  <c r="BJ138" i="53" s="1"/>
  <c r="BQ65" i="53"/>
  <c r="BI138" i="53" s="1"/>
  <c r="BP65" i="53"/>
  <c r="BH138" i="53" s="1"/>
  <c r="BO65" i="53"/>
  <c r="BG138" i="53" s="1"/>
  <c r="BN65" i="53"/>
  <c r="BF138" i="53" s="1"/>
  <c r="BM65" i="53"/>
  <c r="BE138" i="53" s="1"/>
  <c r="BJ65" i="53"/>
  <c r="BD138" i="53" s="1"/>
  <c r="BI65" i="53"/>
  <c r="BC138" i="53" s="1"/>
  <c r="BH65" i="53"/>
  <c r="BB138" i="53" s="1"/>
  <c r="BG65" i="53"/>
  <c r="BA138" i="53" s="1"/>
  <c r="BF65" i="53"/>
  <c r="AZ138" i="53" s="1"/>
  <c r="BE65" i="53"/>
  <c r="AY138" i="53" s="1"/>
  <c r="BD65" i="53"/>
  <c r="AX138" i="53" s="1"/>
  <c r="BC65" i="53"/>
  <c r="AW138" i="53" s="1"/>
  <c r="BB65" i="53"/>
  <c r="AV138" i="53" s="1"/>
  <c r="BA65" i="53"/>
  <c r="AU138" i="53" s="1"/>
  <c r="AZ65" i="53"/>
  <c r="AT138" i="53" s="1"/>
  <c r="AW65" i="53"/>
  <c r="AS138" i="53" s="1"/>
  <c r="AV65" i="53"/>
  <c r="AR138" i="53" s="1"/>
  <c r="AU65" i="53"/>
  <c r="AQ138" i="53" s="1"/>
  <c r="AT65" i="53"/>
  <c r="AP138" i="53" s="1"/>
  <c r="AS65" i="53"/>
  <c r="AO138" i="53" s="1"/>
  <c r="AR65" i="53"/>
  <c r="AN138" i="53" s="1"/>
  <c r="AQ65" i="53"/>
  <c r="AM138" i="53" s="1"/>
  <c r="AP65" i="53"/>
  <c r="AL138" i="53" s="1"/>
  <c r="AO65" i="53"/>
  <c r="AK138" i="53" s="1"/>
  <c r="AN65" i="53"/>
  <c r="AJ138" i="53" s="1"/>
  <c r="AM65" i="53"/>
  <c r="AI138" i="53" s="1"/>
  <c r="AJ65" i="53"/>
  <c r="AH138" i="53" s="1"/>
  <c r="AI65" i="53"/>
  <c r="AG138" i="53" s="1"/>
  <c r="AH65" i="53"/>
  <c r="AF138" i="53" s="1"/>
  <c r="AG65" i="53"/>
  <c r="AE138" i="53" s="1"/>
  <c r="AB193" i="53" s="1"/>
  <c r="AF65" i="53"/>
  <c r="AD138" i="53" s="1"/>
  <c r="AE65" i="53"/>
  <c r="AC138" i="53" s="1"/>
  <c r="AD65" i="53"/>
  <c r="AB138" i="53" s="1"/>
  <c r="AC65" i="53"/>
  <c r="AA138" i="53" s="1"/>
  <c r="AB65" i="53"/>
  <c r="Z138" i="53" s="1"/>
  <c r="AA65" i="53"/>
  <c r="Y138" i="53" s="1"/>
  <c r="Z65" i="53"/>
  <c r="X138" i="53" s="1"/>
  <c r="W65" i="53"/>
  <c r="W138" i="53" s="1"/>
  <c r="V65" i="53"/>
  <c r="V138" i="53" s="1"/>
  <c r="U65" i="53"/>
  <c r="U138" i="53" s="1"/>
  <c r="T65" i="53"/>
  <c r="T138" i="53" s="1"/>
  <c r="AA193" i="53" s="1"/>
  <c r="S65" i="53"/>
  <c r="S138" i="53" s="1"/>
  <c r="R65" i="53"/>
  <c r="R138" i="53" s="1"/>
  <c r="Q65" i="53"/>
  <c r="Q138" i="53" s="1"/>
  <c r="P65" i="53"/>
  <c r="P138" i="53" s="1"/>
  <c r="O65" i="53"/>
  <c r="O138" i="53" s="1"/>
  <c r="N65" i="53"/>
  <c r="N138" i="53" s="1"/>
  <c r="M65" i="53"/>
  <c r="M138" i="53" s="1"/>
  <c r="CW64" i="53"/>
  <c r="CV64" i="53"/>
  <c r="CU64" i="53"/>
  <c r="CT64" i="53"/>
  <c r="CS64" i="53"/>
  <c r="CR64" i="53"/>
  <c r="CQ64" i="53"/>
  <c r="CP64" i="53"/>
  <c r="CO64" i="53"/>
  <c r="CN64" i="53"/>
  <c r="CM64" i="53"/>
  <c r="CJ64" i="53"/>
  <c r="CI64" i="53"/>
  <c r="CH64" i="53"/>
  <c r="CG64" i="53"/>
  <c r="CF64" i="53"/>
  <c r="CE64" i="53"/>
  <c r="CD64" i="53"/>
  <c r="CC64" i="53"/>
  <c r="CB64" i="53"/>
  <c r="CA64" i="53"/>
  <c r="BZ64" i="53"/>
  <c r="BW64" i="53"/>
  <c r="BV64" i="53"/>
  <c r="BU64" i="53"/>
  <c r="BT64" i="53"/>
  <c r="BS64" i="53"/>
  <c r="BR64" i="53"/>
  <c r="BQ64" i="53"/>
  <c r="BP64" i="53"/>
  <c r="BO64" i="53"/>
  <c r="BN64" i="53"/>
  <c r="BM64" i="53"/>
  <c r="BJ64" i="53"/>
  <c r="BI64" i="53"/>
  <c r="BH64" i="53"/>
  <c r="BG64" i="53"/>
  <c r="BF64" i="53"/>
  <c r="BE64" i="53"/>
  <c r="BD64" i="53"/>
  <c r="BC64" i="53"/>
  <c r="BB64" i="53"/>
  <c r="BA64" i="53"/>
  <c r="AZ64" i="53"/>
  <c r="AW64" i="53"/>
  <c r="AV64" i="53"/>
  <c r="AU64" i="53"/>
  <c r="AT64" i="53"/>
  <c r="AS64" i="53"/>
  <c r="AR64" i="53"/>
  <c r="AQ64" i="53"/>
  <c r="AP64" i="53"/>
  <c r="AO64" i="53"/>
  <c r="AN64" i="53"/>
  <c r="AM64" i="53"/>
  <c r="AJ64" i="53"/>
  <c r="AI64" i="53"/>
  <c r="AH64" i="53"/>
  <c r="AG64" i="53"/>
  <c r="AF64" i="53"/>
  <c r="AE64" i="53"/>
  <c r="AD64" i="53"/>
  <c r="AC64" i="53"/>
  <c r="AB64" i="53"/>
  <c r="AA64" i="53"/>
  <c r="Z64" i="53"/>
  <c r="W64" i="53"/>
  <c r="V64" i="53"/>
  <c r="U64" i="53"/>
  <c r="T64" i="53"/>
  <c r="S64" i="53"/>
  <c r="R64" i="53"/>
  <c r="Q64" i="53"/>
  <c r="P64" i="53"/>
  <c r="O64" i="53"/>
  <c r="N64" i="53"/>
  <c r="M64" i="53"/>
  <c r="CW63" i="53"/>
  <c r="CV63" i="53"/>
  <c r="CU63" i="53"/>
  <c r="CT63" i="53"/>
  <c r="CS63" i="53"/>
  <c r="CR63" i="53"/>
  <c r="CQ63" i="53"/>
  <c r="CP63" i="53"/>
  <c r="CO63" i="53"/>
  <c r="CN63" i="53"/>
  <c r="CM63" i="53"/>
  <c r="CJ63" i="53"/>
  <c r="CI63" i="53"/>
  <c r="CH63" i="53"/>
  <c r="CG63" i="53"/>
  <c r="CF63" i="53"/>
  <c r="CE63" i="53"/>
  <c r="CD63" i="53"/>
  <c r="CC63" i="53"/>
  <c r="CB63" i="53"/>
  <c r="CA63" i="53"/>
  <c r="BZ63" i="53"/>
  <c r="BW63" i="53"/>
  <c r="BV63" i="53"/>
  <c r="BU63" i="53"/>
  <c r="BT63" i="53"/>
  <c r="BS63" i="53"/>
  <c r="BR63" i="53"/>
  <c r="BQ63" i="53"/>
  <c r="BP63" i="53"/>
  <c r="BO63" i="53"/>
  <c r="BN63" i="53"/>
  <c r="BM63" i="53"/>
  <c r="BJ63" i="53"/>
  <c r="BI63" i="53"/>
  <c r="BH63" i="53"/>
  <c r="BG63" i="53"/>
  <c r="BF63" i="53"/>
  <c r="BE63" i="53"/>
  <c r="BD63" i="53"/>
  <c r="BC63" i="53"/>
  <c r="BB63" i="53"/>
  <c r="BA63" i="53"/>
  <c r="AZ63" i="53"/>
  <c r="AW63" i="53"/>
  <c r="AV63" i="53"/>
  <c r="AU63" i="53"/>
  <c r="AT63" i="53"/>
  <c r="AS63" i="53"/>
  <c r="AR63" i="53"/>
  <c r="AQ63" i="53"/>
  <c r="AP63" i="53"/>
  <c r="AO63" i="53"/>
  <c r="AN63" i="53"/>
  <c r="AM63" i="53"/>
  <c r="AJ63" i="53"/>
  <c r="AI63" i="53"/>
  <c r="AH63" i="53"/>
  <c r="AG63" i="53"/>
  <c r="AF63" i="53"/>
  <c r="AE63" i="53"/>
  <c r="AD63" i="53"/>
  <c r="AC63" i="53"/>
  <c r="AB63" i="53"/>
  <c r="AA63" i="53"/>
  <c r="Z63" i="53"/>
  <c r="W63" i="53"/>
  <c r="V63" i="53"/>
  <c r="U63" i="53"/>
  <c r="T63" i="53"/>
  <c r="S63" i="53"/>
  <c r="R63" i="53"/>
  <c r="Q63" i="53"/>
  <c r="P63" i="53"/>
  <c r="O63" i="53"/>
  <c r="N63" i="53"/>
  <c r="M63" i="53"/>
  <c r="CW62" i="53"/>
  <c r="CV62" i="53"/>
  <c r="CU62" i="53"/>
  <c r="CT62" i="53"/>
  <c r="CS62" i="53"/>
  <c r="CR62" i="53"/>
  <c r="CQ62" i="53"/>
  <c r="CP62" i="53"/>
  <c r="CO62" i="53"/>
  <c r="CN62" i="53"/>
  <c r="CM62" i="53"/>
  <c r="CJ62" i="53"/>
  <c r="CI62" i="53"/>
  <c r="CH62" i="53"/>
  <c r="CG62" i="53"/>
  <c r="CF62" i="53"/>
  <c r="CE62" i="53"/>
  <c r="CD62" i="53"/>
  <c r="CC62" i="53"/>
  <c r="CB62" i="53"/>
  <c r="CA62" i="53"/>
  <c r="BZ62" i="53"/>
  <c r="BW62" i="53"/>
  <c r="BV62" i="53"/>
  <c r="BU62" i="53"/>
  <c r="BT62" i="53"/>
  <c r="BS62" i="53"/>
  <c r="BR62" i="53"/>
  <c r="BQ62" i="53"/>
  <c r="BP62" i="53"/>
  <c r="BO62" i="53"/>
  <c r="BN62" i="53"/>
  <c r="BM62" i="53"/>
  <c r="BJ62" i="53"/>
  <c r="BI62" i="53"/>
  <c r="BH62" i="53"/>
  <c r="BG62" i="53"/>
  <c r="BF62" i="53"/>
  <c r="BE62" i="53"/>
  <c r="BD62" i="53"/>
  <c r="BC62" i="53"/>
  <c r="BB62" i="53"/>
  <c r="BA62" i="53"/>
  <c r="AZ62" i="53"/>
  <c r="AW62" i="53"/>
  <c r="AV62" i="53"/>
  <c r="AU62" i="53"/>
  <c r="AT62" i="53"/>
  <c r="AS62" i="53"/>
  <c r="AR62" i="53"/>
  <c r="AQ62" i="53"/>
  <c r="AP62" i="53"/>
  <c r="AO62" i="53"/>
  <c r="AN62" i="53"/>
  <c r="AM62" i="53"/>
  <c r="AJ62" i="53"/>
  <c r="AI62" i="53"/>
  <c r="AH62" i="53"/>
  <c r="AG62" i="53"/>
  <c r="AF62" i="53"/>
  <c r="AE62" i="53"/>
  <c r="AD62" i="53"/>
  <c r="AC62" i="53"/>
  <c r="AB62" i="53"/>
  <c r="AA62" i="53"/>
  <c r="Z62" i="53"/>
  <c r="W62" i="53"/>
  <c r="V62" i="53"/>
  <c r="U62" i="53"/>
  <c r="T62" i="53"/>
  <c r="S62" i="53"/>
  <c r="R62" i="53"/>
  <c r="Q62" i="53"/>
  <c r="P62" i="53"/>
  <c r="O62" i="53"/>
  <c r="N62" i="53"/>
  <c r="M62" i="53"/>
  <c r="CW61" i="53"/>
  <c r="CV61" i="53"/>
  <c r="CU61" i="53"/>
  <c r="CT61" i="53"/>
  <c r="CS61" i="53"/>
  <c r="CR61" i="53"/>
  <c r="CQ61" i="53"/>
  <c r="CP61" i="53"/>
  <c r="CO61" i="53"/>
  <c r="CN61" i="53"/>
  <c r="CM61" i="53"/>
  <c r="CJ61" i="53"/>
  <c r="CI61" i="53"/>
  <c r="CH61" i="53"/>
  <c r="CG61" i="53"/>
  <c r="CF61" i="53"/>
  <c r="CE61" i="53"/>
  <c r="CD61" i="53"/>
  <c r="CC61" i="53"/>
  <c r="CB61" i="53"/>
  <c r="CA61" i="53"/>
  <c r="BZ61" i="53"/>
  <c r="BW61" i="53"/>
  <c r="BV61" i="53"/>
  <c r="BU61" i="53"/>
  <c r="BT61" i="53"/>
  <c r="BS61" i="53"/>
  <c r="BR61" i="53"/>
  <c r="BQ61" i="53"/>
  <c r="BP61" i="53"/>
  <c r="BO61" i="53"/>
  <c r="BN61" i="53"/>
  <c r="BM61" i="53"/>
  <c r="BJ61" i="53"/>
  <c r="BI61" i="53"/>
  <c r="BH61" i="53"/>
  <c r="BG61" i="53"/>
  <c r="BF61" i="53"/>
  <c r="BE61" i="53"/>
  <c r="BD61" i="53"/>
  <c r="BC61" i="53"/>
  <c r="BB61" i="53"/>
  <c r="BA61" i="53"/>
  <c r="AZ61" i="53"/>
  <c r="AW61" i="53"/>
  <c r="AV61" i="53"/>
  <c r="AU61" i="53"/>
  <c r="AT61" i="53"/>
  <c r="AS61" i="53"/>
  <c r="AR61" i="53"/>
  <c r="AQ61" i="53"/>
  <c r="AP61" i="53"/>
  <c r="AO61" i="53"/>
  <c r="AN61" i="53"/>
  <c r="AM61" i="53"/>
  <c r="AJ61" i="53"/>
  <c r="AI61" i="53"/>
  <c r="AH61" i="53"/>
  <c r="AG61" i="53"/>
  <c r="AF61" i="53"/>
  <c r="AE61" i="53"/>
  <c r="AD61" i="53"/>
  <c r="AC61" i="53"/>
  <c r="AB61" i="53"/>
  <c r="AA61" i="53"/>
  <c r="Z61" i="53"/>
  <c r="W61" i="53"/>
  <c r="V61" i="53"/>
  <c r="U61" i="53"/>
  <c r="T61" i="53"/>
  <c r="S61" i="53"/>
  <c r="R61" i="53"/>
  <c r="Q61" i="53"/>
  <c r="P61" i="53"/>
  <c r="O61" i="53"/>
  <c r="N61" i="53"/>
  <c r="M61" i="53"/>
  <c r="CW60" i="53"/>
  <c r="CV60" i="53"/>
  <c r="CU60" i="53"/>
  <c r="CT60" i="53"/>
  <c r="CS60" i="53"/>
  <c r="CR60" i="53"/>
  <c r="CQ60" i="53"/>
  <c r="CP60" i="53"/>
  <c r="CO60" i="53"/>
  <c r="CN60" i="53"/>
  <c r="CM60" i="53"/>
  <c r="CJ60" i="53"/>
  <c r="CI60" i="53"/>
  <c r="CH60" i="53"/>
  <c r="CG60" i="53"/>
  <c r="CF60" i="53"/>
  <c r="CE60" i="53"/>
  <c r="CD60" i="53"/>
  <c r="CC60" i="53"/>
  <c r="CB60" i="53"/>
  <c r="CA60" i="53"/>
  <c r="BZ60" i="53"/>
  <c r="BW60" i="53"/>
  <c r="BV60" i="53"/>
  <c r="BU60" i="53"/>
  <c r="BT60" i="53"/>
  <c r="BS60" i="53"/>
  <c r="BR60" i="53"/>
  <c r="BQ60" i="53"/>
  <c r="BP60" i="53"/>
  <c r="BO60" i="53"/>
  <c r="BN60" i="53"/>
  <c r="BM60" i="53"/>
  <c r="BJ60" i="53"/>
  <c r="BI60" i="53"/>
  <c r="BH60" i="53"/>
  <c r="BG60" i="53"/>
  <c r="BF60" i="53"/>
  <c r="BE60" i="53"/>
  <c r="BD60" i="53"/>
  <c r="BC60" i="53"/>
  <c r="BB60" i="53"/>
  <c r="BA60" i="53"/>
  <c r="AZ60" i="53"/>
  <c r="AW60" i="53"/>
  <c r="AV60" i="53"/>
  <c r="AU60" i="53"/>
  <c r="AT60" i="53"/>
  <c r="AS60" i="53"/>
  <c r="AR60" i="53"/>
  <c r="AQ60" i="53"/>
  <c r="AP60" i="53"/>
  <c r="AO60" i="53"/>
  <c r="AN60" i="53"/>
  <c r="AM60" i="53"/>
  <c r="AJ60" i="53"/>
  <c r="AI60" i="53"/>
  <c r="AH60" i="53"/>
  <c r="AG60" i="53"/>
  <c r="AF60" i="53"/>
  <c r="AE60" i="53"/>
  <c r="AD60" i="53"/>
  <c r="AC60" i="53"/>
  <c r="AB60" i="53"/>
  <c r="AA60" i="53"/>
  <c r="Z60" i="53"/>
  <c r="W60" i="53"/>
  <c r="V60" i="53"/>
  <c r="U60" i="53"/>
  <c r="T60" i="53"/>
  <c r="S60" i="53"/>
  <c r="R60" i="53"/>
  <c r="Q60" i="53"/>
  <c r="P60" i="53"/>
  <c r="O60" i="53"/>
  <c r="N60" i="53"/>
  <c r="M60" i="53"/>
  <c r="CW59" i="53"/>
  <c r="CV59" i="53"/>
  <c r="CU59" i="53"/>
  <c r="CT59" i="53"/>
  <c r="CS59" i="53"/>
  <c r="CR59" i="53"/>
  <c r="CQ59" i="53"/>
  <c r="CP59" i="53"/>
  <c r="CO59" i="53"/>
  <c r="CN59" i="53"/>
  <c r="CM59" i="53"/>
  <c r="CJ59" i="53"/>
  <c r="CI59" i="53"/>
  <c r="CH59" i="53"/>
  <c r="CG59" i="53"/>
  <c r="CF59" i="53"/>
  <c r="CE59" i="53"/>
  <c r="CD59" i="53"/>
  <c r="CC59" i="53"/>
  <c r="CB59" i="53"/>
  <c r="CA59" i="53"/>
  <c r="BZ59" i="53"/>
  <c r="BW59" i="53"/>
  <c r="BV59" i="53"/>
  <c r="BU59" i="53"/>
  <c r="BT59" i="53"/>
  <c r="BS59" i="53"/>
  <c r="BR59" i="53"/>
  <c r="BQ59" i="53"/>
  <c r="BP59" i="53"/>
  <c r="BO59" i="53"/>
  <c r="BN59" i="53"/>
  <c r="BM59" i="53"/>
  <c r="BJ59" i="53"/>
  <c r="BI59" i="53"/>
  <c r="BH59" i="53"/>
  <c r="BG59" i="53"/>
  <c r="BF59" i="53"/>
  <c r="BE59" i="53"/>
  <c r="BD59" i="53"/>
  <c r="BC59" i="53"/>
  <c r="BB59" i="53"/>
  <c r="BA59" i="53"/>
  <c r="AZ59" i="53"/>
  <c r="AW59" i="53"/>
  <c r="AV59" i="53"/>
  <c r="AU59" i="53"/>
  <c r="AT59" i="53"/>
  <c r="AS59" i="53"/>
  <c r="AR59" i="53"/>
  <c r="AQ59" i="53"/>
  <c r="AP59" i="53"/>
  <c r="AO59" i="53"/>
  <c r="AN59" i="53"/>
  <c r="AM59" i="53"/>
  <c r="AJ59" i="53"/>
  <c r="AI59" i="53"/>
  <c r="AH59" i="53"/>
  <c r="AG59" i="53"/>
  <c r="AF59" i="53"/>
  <c r="AE59" i="53"/>
  <c r="AD59" i="53"/>
  <c r="AC59" i="53"/>
  <c r="AB59" i="53"/>
  <c r="AA59" i="53"/>
  <c r="Z59" i="53"/>
  <c r="W59" i="53"/>
  <c r="V59" i="53"/>
  <c r="U59" i="53"/>
  <c r="T59" i="53"/>
  <c r="S59" i="53"/>
  <c r="R59" i="53"/>
  <c r="Q59" i="53"/>
  <c r="P59" i="53"/>
  <c r="O59" i="53"/>
  <c r="N59" i="53"/>
  <c r="M59" i="53"/>
  <c r="CW58" i="53"/>
  <c r="CV58" i="53"/>
  <c r="CU58" i="53"/>
  <c r="CT58" i="53"/>
  <c r="CS58" i="53"/>
  <c r="CR58" i="53"/>
  <c r="CQ58" i="53"/>
  <c r="CP58" i="53"/>
  <c r="CO58" i="53"/>
  <c r="CN58" i="53"/>
  <c r="CM58" i="53"/>
  <c r="CJ58" i="53"/>
  <c r="CI58" i="53"/>
  <c r="CH58" i="53"/>
  <c r="CG58" i="53"/>
  <c r="CF58" i="53"/>
  <c r="CE58" i="53"/>
  <c r="CD58" i="53"/>
  <c r="CC58" i="53"/>
  <c r="CB58" i="53"/>
  <c r="CA58" i="53"/>
  <c r="BZ58" i="53"/>
  <c r="BW58" i="53"/>
  <c r="BV58" i="53"/>
  <c r="BU58" i="53"/>
  <c r="BT58" i="53"/>
  <c r="BS58" i="53"/>
  <c r="BR58" i="53"/>
  <c r="BQ58" i="53"/>
  <c r="BP58" i="53"/>
  <c r="BO58" i="53"/>
  <c r="BN58" i="53"/>
  <c r="BM58" i="53"/>
  <c r="BJ58" i="53"/>
  <c r="BI58" i="53"/>
  <c r="BH58" i="53"/>
  <c r="BG58" i="53"/>
  <c r="BF58" i="53"/>
  <c r="BE58" i="53"/>
  <c r="BD58" i="53"/>
  <c r="BC58" i="53"/>
  <c r="BB58" i="53"/>
  <c r="BA58" i="53"/>
  <c r="AZ58" i="53"/>
  <c r="AW58" i="53"/>
  <c r="AV58" i="53"/>
  <c r="AU58" i="53"/>
  <c r="AT58" i="53"/>
  <c r="AS58" i="53"/>
  <c r="AR58" i="53"/>
  <c r="AQ58" i="53"/>
  <c r="AP58" i="53"/>
  <c r="AO58" i="53"/>
  <c r="AN58" i="53"/>
  <c r="AM58" i="53"/>
  <c r="AJ58" i="53"/>
  <c r="AI58" i="53"/>
  <c r="AH58" i="53"/>
  <c r="AG58" i="53"/>
  <c r="AF58" i="53"/>
  <c r="AE58" i="53"/>
  <c r="AD58" i="53"/>
  <c r="AC58" i="53"/>
  <c r="AB58" i="53"/>
  <c r="AA58" i="53"/>
  <c r="Z58" i="53"/>
  <c r="W58" i="53"/>
  <c r="V58" i="53"/>
  <c r="U58" i="53"/>
  <c r="T58" i="53"/>
  <c r="S58" i="53"/>
  <c r="R58" i="53"/>
  <c r="Q58" i="53"/>
  <c r="P58" i="53"/>
  <c r="O58" i="53"/>
  <c r="N58" i="53"/>
  <c r="M58" i="53"/>
  <c r="CW57" i="53"/>
  <c r="CV57" i="53"/>
  <c r="CU57" i="53"/>
  <c r="CT57" i="53"/>
  <c r="CS57" i="53"/>
  <c r="CR57" i="53"/>
  <c r="CQ57" i="53"/>
  <c r="CP57" i="53"/>
  <c r="CO57" i="53"/>
  <c r="CN57" i="53"/>
  <c r="CM57" i="53"/>
  <c r="CJ57" i="53"/>
  <c r="CI57" i="53"/>
  <c r="CH57" i="53"/>
  <c r="CG57" i="53"/>
  <c r="CF57" i="53"/>
  <c r="CE57" i="53"/>
  <c r="CD57" i="53"/>
  <c r="CC57" i="53"/>
  <c r="CB57" i="53"/>
  <c r="CA57" i="53"/>
  <c r="BZ57" i="53"/>
  <c r="BW57" i="53"/>
  <c r="BV57" i="53"/>
  <c r="BU57" i="53"/>
  <c r="BT57" i="53"/>
  <c r="BS57" i="53"/>
  <c r="BR57" i="53"/>
  <c r="BQ57" i="53"/>
  <c r="BP57" i="53"/>
  <c r="BO57" i="53"/>
  <c r="BN57" i="53"/>
  <c r="BM57" i="53"/>
  <c r="BJ57" i="53"/>
  <c r="BI57" i="53"/>
  <c r="BH57" i="53"/>
  <c r="BG57" i="53"/>
  <c r="BF57" i="53"/>
  <c r="BE57" i="53"/>
  <c r="BD57" i="53"/>
  <c r="BC57" i="53"/>
  <c r="BB57" i="53"/>
  <c r="BA57" i="53"/>
  <c r="AZ57" i="53"/>
  <c r="AW57" i="53"/>
  <c r="AV57" i="53"/>
  <c r="AU57" i="53"/>
  <c r="AT57" i="53"/>
  <c r="AS57" i="53"/>
  <c r="AR57" i="53"/>
  <c r="AQ57" i="53"/>
  <c r="AP57" i="53"/>
  <c r="AO57" i="53"/>
  <c r="AN57" i="53"/>
  <c r="AM57" i="53"/>
  <c r="AJ57" i="53"/>
  <c r="AI57" i="53"/>
  <c r="AH57" i="53"/>
  <c r="AG57" i="53"/>
  <c r="AF57" i="53"/>
  <c r="AE57" i="53"/>
  <c r="AD57" i="53"/>
  <c r="AC57" i="53"/>
  <c r="AB57" i="53"/>
  <c r="AA57" i="53"/>
  <c r="Z57" i="53"/>
  <c r="W57" i="53"/>
  <c r="V57" i="53"/>
  <c r="U57" i="53"/>
  <c r="T57" i="53"/>
  <c r="S57" i="53"/>
  <c r="R57" i="53"/>
  <c r="Q57" i="53"/>
  <c r="P57" i="53"/>
  <c r="O57" i="53"/>
  <c r="N57" i="53"/>
  <c r="M57" i="53"/>
  <c r="CW56" i="53"/>
  <c r="CV56" i="53"/>
  <c r="CU56" i="53"/>
  <c r="CT56" i="53"/>
  <c r="CS56" i="53"/>
  <c r="CR56" i="53"/>
  <c r="CQ56" i="53"/>
  <c r="CP56" i="53"/>
  <c r="CO56" i="53"/>
  <c r="CN56" i="53"/>
  <c r="CM56" i="53"/>
  <c r="CJ56" i="53"/>
  <c r="CI56" i="53"/>
  <c r="CH56" i="53"/>
  <c r="CG56" i="53"/>
  <c r="CF56" i="53"/>
  <c r="CE56" i="53"/>
  <c r="CD56" i="53"/>
  <c r="CC56" i="53"/>
  <c r="CB56" i="53"/>
  <c r="CA56" i="53"/>
  <c r="BZ56" i="53"/>
  <c r="BW56" i="53"/>
  <c r="BV56" i="53"/>
  <c r="BU56" i="53"/>
  <c r="BT56" i="53"/>
  <c r="BS56" i="53"/>
  <c r="BR56" i="53"/>
  <c r="BQ56" i="53"/>
  <c r="BP56" i="53"/>
  <c r="BO56" i="53"/>
  <c r="BN56" i="53"/>
  <c r="BM56" i="53"/>
  <c r="BJ56" i="53"/>
  <c r="BI56" i="53"/>
  <c r="BH56" i="53"/>
  <c r="BG56" i="53"/>
  <c r="BF56" i="53"/>
  <c r="BE56" i="53"/>
  <c r="BD56" i="53"/>
  <c r="BC56" i="53"/>
  <c r="BB56" i="53"/>
  <c r="BA56" i="53"/>
  <c r="AZ56" i="53"/>
  <c r="AW56" i="53"/>
  <c r="AV56" i="53"/>
  <c r="AU56" i="53"/>
  <c r="AT56" i="53"/>
  <c r="AS56" i="53"/>
  <c r="AR56" i="53"/>
  <c r="AQ56" i="53"/>
  <c r="AP56" i="53"/>
  <c r="AO56" i="53"/>
  <c r="AN56" i="53"/>
  <c r="AM56" i="53"/>
  <c r="AJ56" i="53"/>
  <c r="AI56" i="53"/>
  <c r="AH56" i="53"/>
  <c r="AG56" i="53"/>
  <c r="AF56" i="53"/>
  <c r="AE56" i="53"/>
  <c r="AD56" i="53"/>
  <c r="AC56" i="53"/>
  <c r="AB56" i="53"/>
  <c r="AA56" i="53"/>
  <c r="Z56" i="53"/>
  <c r="W56" i="53"/>
  <c r="V56" i="53"/>
  <c r="U56" i="53"/>
  <c r="T56" i="53"/>
  <c r="S56" i="53"/>
  <c r="R56" i="53"/>
  <c r="Q56" i="53"/>
  <c r="P56" i="53"/>
  <c r="O56" i="53"/>
  <c r="N56" i="53"/>
  <c r="M56" i="53"/>
  <c r="CW55" i="53"/>
  <c r="CV55" i="53"/>
  <c r="CU55" i="53"/>
  <c r="CT55" i="53"/>
  <c r="CS55" i="53"/>
  <c r="CR55" i="53"/>
  <c r="CQ55" i="53"/>
  <c r="CP55" i="53"/>
  <c r="CO55" i="53"/>
  <c r="CN55" i="53"/>
  <c r="CM55" i="53"/>
  <c r="CJ55" i="53"/>
  <c r="CI55" i="53"/>
  <c r="CH55" i="53"/>
  <c r="CG55" i="53"/>
  <c r="CF55" i="53"/>
  <c r="CE55" i="53"/>
  <c r="CD55" i="53"/>
  <c r="CC55" i="53"/>
  <c r="CB55" i="53"/>
  <c r="CA55" i="53"/>
  <c r="BZ55" i="53"/>
  <c r="BW55" i="53"/>
  <c r="BV55" i="53"/>
  <c r="BU55" i="53"/>
  <c r="BT55" i="53"/>
  <c r="BS55" i="53"/>
  <c r="BR55" i="53"/>
  <c r="BQ55" i="53"/>
  <c r="BP55" i="53"/>
  <c r="BO55" i="53"/>
  <c r="BN55" i="53"/>
  <c r="BM55" i="53"/>
  <c r="BJ55" i="53"/>
  <c r="BI55" i="53"/>
  <c r="BH55" i="53"/>
  <c r="BG55" i="53"/>
  <c r="BF55" i="53"/>
  <c r="BE55" i="53"/>
  <c r="BD55" i="53"/>
  <c r="BC55" i="53"/>
  <c r="BB55" i="53"/>
  <c r="BA55" i="53"/>
  <c r="AZ55" i="53"/>
  <c r="AW55" i="53"/>
  <c r="AV55" i="53"/>
  <c r="AU55" i="53"/>
  <c r="AT55" i="53"/>
  <c r="AS55" i="53"/>
  <c r="AR55" i="53"/>
  <c r="AQ55" i="53"/>
  <c r="AP55" i="53"/>
  <c r="AO55" i="53"/>
  <c r="AN55" i="53"/>
  <c r="AM55" i="53"/>
  <c r="AJ55" i="53"/>
  <c r="AI55" i="53"/>
  <c r="AH55" i="53"/>
  <c r="AG55" i="53"/>
  <c r="AF55" i="53"/>
  <c r="AE55" i="53"/>
  <c r="AD55" i="53"/>
  <c r="AC55" i="53"/>
  <c r="AB55" i="53"/>
  <c r="AA55" i="53"/>
  <c r="Z55" i="53"/>
  <c r="W55" i="53"/>
  <c r="V55" i="53"/>
  <c r="U55" i="53"/>
  <c r="T55" i="53"/>
  <c r="S55" i="53"/>
  <c r="R55" i="53"/>
  <c r="Q55" i="53"/>
  <c r="P55" i="53"/>
  <c r="O55" i="53"/>
  <c r="N55" i="53"/>
  <c r="M55" i="53"/>
  <c r="CW54" i="53"/>
  <c r="CV54" i="53"/>
  <c r="CU54" i="53"/>
  <c r="CT54" i="53"/>
  <c r="CS54" i="53"/>
  <c r="CR54" i="53"/>
  <c r="CQ54" i="53"/>
  <c r="CP54" i="53"/>
  <c r="CO54" i="53"/>
  <c r="CN54" i="53"/>
  <c r="CM54" i="53"/>
  <c r="CJ54" i="53"/>
  <c r="CI54" i="53"/>
  <c r="CH54" i="53"/>
  <c r="CG54" i="53"/>
  <c r="CF54" i="53"/>
  <c r="CE54" i="53"/>
  <c r="CD54" i="53"/>
  <c r="CC54" i="53"/>
  <c r="CB54" i="53"/>
  <c r="CA54" i="53"/>
  <c r="BZ54" i="53"/>
  <c r="BW54" i="53"/>
  <c r="BV54" i="53"/>
  <c r="BU54" i="53"/>
  <c r="BT54" i="53"/>
  <c r="BS54" i="53"/>
  <c r="BR54" i="53"/>
  <c r="BQ54" i="53"/>
  <c r="BP54" i="53"/>
  <c r="BO54" i="53"/>
  <c r="BN54" i="53"/>
  <c r="BM54" i="53"/>
  <c r="BJ54" i="53"/>
  <c r="BI54" i="53"/>
  <c r="BH54" i="53"/>
  <c r="BG54" i="53"/>
  <c r="BF54" i="53"/>
  <c r="BE54" i="53"/>
  <c r="BD54" i="53"/>
  <c r="BC54" i="53"/>
  <c r="BB54" i="53"/>
  <c r="BA54" i="53"/>
  <c r="AZ54" i="53"/>
  <c r="AW54" i="53"/>
  <c r="AV54" i="53"/>
  <c r="AU54" i="53"/>
  <c r="AT54" i="53"/>
  <c r="AS54" i="53"/>
  <c r="AR54" i="53"/>
  <c r="AQ54" i="53"/>
  <c r="AP54" i="53"/>
  <c r="AO54" i="53"/>
  <c r="AN54" i="53"/>
  <c r="AM54" i="53"/>
  <c r="AJ54" i="53"/>
  <c r="AI54" i="53"/>
  <c r="AH54" i="53"/>
  <c r="AG54" i="53"/>
  <c r="AF54" i="53"/>
  <c r="AE54" i="53"/>
  <c r="AD54" i="53"/>
  <c r="AC54" i="53"/>
  <c r="AB54" i="53"/>
  <c r="AA54" i="53"/>
  <c r="Z54" i="53"/>
  <c r="W54" i="53"/>
  <c r="V54" i="53"/>
  <c r="U54" i="53"/>
  <c r="T54" i="53"/>
  <c r="S54" i="53"/>
  <c r="R54" i="53"/>
  <c r="Q54" i="53"/>
  <c r="P54" i="53"/>
  <c r="O54" i="53"/>
  <c r="N54" i="53"/>
  <c r="M54" i="53"/>
  <c r="CW53" i="53"/>
  <c r="CV53" i="53"/>
  <c r="CU53" i="53"/>
  <c r="CT53" i="53"/>
  <c r="CS53" i="53"/>
  <c r="CR53" i="53"/>
  <c r="CQ53" i="53"/>
  <c r="CP53" i="53"/>
  <c r="CO53" i="53"/>
  <c r="CN53" i="53"/>
  <c r="CM53" i="53"/>
  <c r="CJ53" i="53"/>
  <c r="CI53" i="53"/>
  <c r="CH53" i="53"/>
  <c r="CG53" i="53"/>
  <c r="CF53" i="53"/>
  <c r="CE53" i="53"/>
  <c r="CD53" i="53"/>
  <c r="CC53" i="53"/>
  <c r="CB53" i="53"/>
  <c r="CA53" i="53"/>
  <c r="BZ53" i="53"/>
  <c r="BW53" i="53"/>
  <c r="BV53" i="53"/>
  <c r="BU53" i="53"/>
  <c r="BT53" i="53"/>
  <c r="BS53" i="53"/>
  <c r="BR53" i="53"/>
  <c r="BQ53" i="53"/>
  <c r="BP53" i="53"/>
  <c r="BO53" i="53"/>
  <c r="BN53" i="53"/>
  <c r="BM53" i="53"/>
  <c r="BJ53" i="53"/>
  <c r="BI53" i="53"/>
  <c r="BH53" i="53"/>
  <c r="BG53" i="53"/>
  <c r="BF53" i="53"/>
  <c r="BE53" i="53"/>
  <c r="BD53" i="53"/>
  <c r="BC53" i="53"/>
  <c r="BB53" i="53"/>
  <c r="BA53" i="53"/>
  <c r="AZ53" i="53"/>
  <c r="AW53" i="53"/>
  <c r="AV53" i="53"/>
  <c r="AU53" i="53"/>
  <c r="AT53" i="53"/>
  <c r="AS53" i="53"/>
  <c r="AR53" i="53"/>
  <c r="AQ53" i="53"/>
  <c r="AP53" i="53"/>
  <c r="AO53" i="53"/>
  <c r="AN53" i="53"/>
  <c r="AM53" i="53"/>
  <c r="AJ53" i="53"/>
  <c r="AI53" i="53"/>
  <c r="AH53" i="53"/>
  <c r="AG53" i="53"/>
  <c r="AF53" i="53"/>
  <c r="AE53" i="53"/>
  <c r="AD53" i="53"/>
  <c r="AC53" i="53"/>
  <c r="AB53" i="53"/>
  <c r="AA53" i="53"/>
  <c r="Z53" i="53"/>
  <c r="W53" i="53"/>
  <c r="V53" i="53"/>
  <c r="U53" i="53"/>
  <c r="T53" i="53"/>
  <c r="S53" i="53"/>
  <c r="R53" i="53"/>
  <c r="Q53" i="53"/>
  <c r="P53" i="53"/>
  <c r="O53" i="53"/>
  <c r="N53" i="53"/>
  <c r="M53" i="53"/>
  <c r="CW52" i="53"/>
  <c r="CV52" i="53"/>
  <c r="CU52" i="53"/>
  <c r="CT52" i="53"/>
  <c r="CS52" i="53"/>
  <c r="CR52" i="53"/>
  <c r="CQ52" i="53"/>
  <c r="CP52" i="53"/>
  <c r="CO52" i="53"/>
  <c r="CN52" i="53"/>
  <c r="CM52" i="53"/>
  <c r="CJ52" i="53"/>
  <c r="CI52" i="53"/>
  <c r="CH52" i="53"/>
  <c r="CG52" i="53"/>
  <c r="CF52" i="53"/>
  <c r="CE52" i="53"/>
  <c r="CD52" i="53"/>
  <c r="CC52" i="53"/>
  <c r="CB52" i="53"/>
  <c r="CA52" i="53"/>
  <c r="BZ52" i="53"/>
  <c r="BW52" i="53"/>
  <c r="BV52" i="53"/>
  <c r="BU52" i="53"/>
  <c r="BT52" i="53"/>
  <c r="BS52" i="53"/>
  <c r="BR52" i="53"/>
  <c r="BQ52" i="53"/>
  <c r="BP52" i="53"/>
  <c r="BO52" i="53"/>
  <c r="BN52" i="53"/>
  <c r="BM52" i="53"/>
  <c r="BJ52" i="53"/>
  <c r="BI52" i="53"/>
  <c r="BH52" i="53"/>
  <c r="BG52" i="53"/>
  <c r="BF52" i="53"/>
  <c r="BE52" i="53"/>
  <c r="BD52" i="53"/>
  <c r="BC52" i="53"/>
  <c r="BB52" i="53"/>
  <c r="BA52" i="53"/>
  <c r="AZ52" i="53"/>
  <c r="AW52" i="53"/>
  <c r="AV52" i="53"/>
  <c r="AU52" i="53"/>
  <c r="AT52" i="53"/>
  <c r="AS52" i="53"/>
  <c r="AR52" i="53"/>
  <c r="AQ52" i="53"/>
  <c r="AP52" i="53"/>
  <c r="AO52" i="53"/>
  <c r="AN52" i="53"/>
  <c r="AM52" i="53"/>
  <c r="AJ52" i="53"/>
  <c r="AI52" i="53"/>
  <c r="AH52" i="53"/>
  <c r="AG52" i="53"/>
  <c r="AF52" i="53"/>
  <c r="AE52" i="53"/>
  <c r="AD52" i="53"/>
  <c r="AC52" i="53"/>
  <c r="AB52" i="53"/>
  <c r="AA52" i="53"/>
  <c r="Z52" i="53"/>
  <c r="W52" i="53"/>
  <c r="V52" i="53"/>
  <c r="U52" i="53"/>
  <c r="T52" i="53"/>
  <c r="S52" i="53"/>
  <c r="R52" i="53"/>
  <c r="Q52" i="53"/>
  <c r="P52" i="53"/>
  <c r="O52" i="53"/>
  <c r="N52" i="53"/>
  <c r="M52" i="53"/>
  <c r="CW51" i="53"/>
  <c r="CV51" i="53"/>
  <c r="CU51" i="53"/>
  <c r="CT51" i="53"/>
  <c r="CS51" i="53"/>
  <c r="CR51" i="53"/>
  <c r="CQ51" i="53"/>
  <c r="CP51" i="53"/>
  <c r="CO51" i="53"/>
  <c r="CN51" i="53"/>
  <c r="CM51" i="53"/>
  <c r="CJ51" i="53"/>
  <c r="CI51" i="53"/>
  <c r="CH51" i="53"/>
  <c r="CG51" i="53"/>
  <c r="CF51" i="53"/>
  <c r="CE51" i="53"/>
  <c r="CD51" i="53"/>
  <c r="CC51" i="53"/>
  <c r="CB51" i="53"/>
  <c r="CA51" i="53"/>
  <c r="BZ51" i="53"/>
  <c r="BW51" i="53"/>
  <c r="BV51" i="53"/>
  <c r="BU51" i="53"/>
  <c r="BT51" i="53"/>
  <c r="BS51" i="53"/>
  <c r="BR51" i="53"/>
  <c r="BQ51" i="53"/>
  <c r="BP51" i="53"/>
  <c r="BO51" i="53"/>
  <c r="BN51" i="53"/>
  <c r="BM51" i="53"/>
  <c r="BJ51" i="53"/>
  <c r="BI51" i="53"/>
  <c r="BH51" i="53"/>
  <c r="BG51" i="53"/>
  <c r="BF51" i="53"/>
  <c r="BE51" i="53"/>
  <c r="BD51" i="53"/>
  <c r="BC51" i="53"/>
  <c r="BB51" i="53"/>
  <c r="BA51" i="53"/>
  <c r="AZ51" i="53"/>
  <c r="AW51" i="53"/>
  <c r="AV51" i="53"/>
  <c r="AU51" i="53"/>
  <c r="AT51" i="53"/>
  <c r="AS51" i="53"/>
  <c r="AR51" i="53"/>
  <c r="AQ51" i="53"/>
  <c r="AP51" i="53"/>
  <c r="AO51" i="53"/>
  <c r="AN51" i="53"/>
  <c r="AM51" i="53"/>
  <c r="AJ51" i="53"/>
  <c r="AI51" i="53"/>
  <c r="AH51" i="53"/>
  <c r="AG51" i="53"/>
  <c r="AF51" i="53"/>
  <c r="AE51" i="53"/>
  <c r="AD51" i="53"/>
  <c r="AC51" i="53"/>
  <c r="AB51" i="53"/>
  <c r="AA51" i="53"/>
  <c r="Z51" i="53"/>
  <c r="W51" i="53"/>
  <c r="V51" i="53"/>
  <c r="U51" i="53"/>
  <c r="T51" i="53"/>
  <c r="S51" i="53"/>
  <c r="R51" i="53"/>
  <c r="Q51" i="53"/>
  <c r="P51" i="53"/>
  <c r="O51" i="53"/>
  <c r="N51" i="53"/>
  <c r="M51" i="53"/>
  <c r="CW50" i="53"/>
  <c r="CV50" i="53"/>
  <c r="CU50" i="53"/>
  <c r="CT50" i="53"/>
  <c r="CS50" i="53"/>
  <c r="CR50" i="53"/>
  <c r="CQ50" i="53"/>
  <c r="CP50" i="53"/>
  <c r="CO50" i="53"/>
  <c r="CN50" i="53"/>
  <c r="CM50" i="53"/>
  <c r="CJ50" i="53"/>
  <c r="CI50" i="53"/>
  <c r="CH50" i="53"/>
  <c r="CG50" i="53"/>
  <c r="CF50" i="53"/>
  <c r="CE50" i="53"/>
  <c r="CD50" i="53"/>
  <c r="CC50" i="53"/>
  <c r="CB50" i="53"/>
  <c r="CA50" i="53"/>
  <c r="BZ50" i="53"/>
  <c r="BW50" i="53"/>
  <c r="BV50" i="53"/>
  <c r="BU50" i="53"/>
  <c r="BT50" i="53"/>
  <c r="BS50" i="53"/>
  <c r="BR50" i="53"/>
  <c r="BQ50" i="53"/>
  <c r="BP50" i="53"/>
  <c r="BO50" i="53"/>
  <c r="BN50" i="53"/>
  <c r="BM50" i="53"/>
  <c r="BJ50" i="53"/>
  <c r="BD171" i="53" s="1"/>
  <c r="BD158" i="53" s="1"/>
  <c r="BI50" i="53"/>
  <c r="BH50" i="53"/>
  <c r="BG50" i="53"/>
  <c r="BF50" i="53"/>
  <c r="BE50" i="53"/>
  <c r="BD50" i="53"/>
  <c r="AX171" i="53" s="1"/>
  <c r="AX158" i="53" s="1"/>
  <c r="BC50" i="53"/>
  <c r="BB50" i="53"/>
  <c r="AV171" i="53" s="1"/>
  <c r="AV158" i="53" s="1"/>
  <c r="BA50" i="53"/>
  <c r="AZ50" i="53"/>
  <c r="AW50" i="53"/>
  <c r="AV50" i="53"/>
  <c r="AU50" i="53"/>
  <c r="AT50" i="53"/>
  <c r="AP171" i="53" s="1"/>
  <c r="AS50" i="53"/>
  <c r="AR50" i="53"/>
  <c r="AN171" i="53" s="1"/>
  <c r="AN158" i="53" s="1"/>
  <c r="AQ50" i="53"/>
  <c r="AP50" i="53"/>
  <c r="AO50" i="53"/>
  <c r="AN50" i="53"/>
  <c r="AM50" i="53"/>
  <c r="AJ50" i="53"/>
  <c r="AH171" i="53" s="1"/>
  <c r="AH158" i="53" s="1"/>
  <c r="AI50" i="53"/>
  <c r="AH50" i="53"/>
  <c r="AF171" i="53" s="1"/>
  <c r="AF158" i="53" s="1"/>
  <c r="AG50" i="53"/>
  <c r="AF50" i="53"/>
  <c r="AE50" i="53"/>
  <c r="AD50" i="53"/>
  <c r="AC50" i="53"/>
  <c r="AB50" i="53"/>
  <c r="Z171" i="53" s="1"/>
  <c r="Z158" i="53" s="1"/>
  <c r="AA50" i="53"/>
  <c r="Z50" i="53"/>
  <c r="X171" i="53" s="1"/>
  <c r="W50" i="53"/>
  <c r="V50" i="53"/>
  <c r="U50" i="53"/>
  <c r="T50" i="53"/>
  <c r="S50" i="53"/>
  <c r="R50" i="53"/>
  <c r="R171" i="53" s="1"/>
  <c r="R158" i="53" s="1"/>
  <c r="Q50" i="53"/>
  <c r="P50" i="53"/>
  <c r="P171" i="53" s="1"/>
  <c r="O50" i="53"/>
  <c r="N50" i="53"/>
  <c r="M50" i="53"/>
  <c r="CW49" i="53"/>
  <c r="CV49" i="53"/>
  <c r="CU49" i="53"/>
  <c r="CT49" i="53"/>
  <c r="CS49" i="53"/>
  <c r="CR49" i="53"/>
  <c r="CQ49" i="53"/>
  <c r="CP49" i="53"/>
  <c r="CO49" i="53"/>
  <c r="CN49" i="53"/>
  <c r="CM49" i="53"/>
  <c r="CJ49" i="53"/>
  <c r="CI49" i="53"/>
  <c r="CH49" i="53"/>
  <c r="CG49" i="53"/>
  <c r="CF49" i="53"/>
  <c r="CE49" i="53"/>
  <c r="CD49" i="53"/>
  <c r="CC49" i="53"/>
  <c r="CB49" i="53"/>
  <c r="CA49" i="53"/>
  <c r="BZ49" i="53"/>
  <c r="BW49" i="53"/>
  <c r="BV49" i="53"/>
  <c r="BU49" i="53"/>
  <c r="BT49" i="53"/>
  <c r="BS49" i="53"/>
  <c r="BR49" i="53"/>
  <c r="BQ49" i="53"/>
  <c r="BP49" i="53"/>
  <c r="BO49" i="53"/>
  <c r="BN49" i="53"/>
  <c r="BM49" i="53"/>
  <c r="BJ49" i="53"/>
  <c r="BI49" i="53"/>
  <c r="BH49" i="53"/>
  <c r="BG49" i="53"/>
  <c r="BF49" i="53"/>
  <c r="BE49" i="53"/>
  <c r="BD49" i="53"/>
  <c r="BC49" i="53"/>
  <c r="BB49" i="53"/>
  <c r="BA49" i="53"/>
  <c r="AZ49" i="53"/>
  <c r="AW49" i="53"/>
  <c r="AV49" i="53"/>
  <c r="AU49" i="53"/>
  <c r="AT49" i="53"/>
  <c r="AS49" i="53"/>
  <c r="AR49" i="53"/>
  <c r="AQ49" i="53"/>
  <c r="AP49" i="53"/>
  <c r="AO49" i="53"/>
  <c r="AN49" i="53"/>
  <c r="AM49" i="53"/>
  <c r="AJ49" i="53"/>
  <c r="AI49" i="53"/>
  <c r="AH49" i="53"/>
  <c r="AG49" i="53"/>
  <c r="AF49" i="53"/>
  <c r="AE49" i="53"/>
  <c r="AD49" i="53"/>
  <c r="AC49" i="53"/>
  <c r="AB49" i="53"/>
  <c r="AA49" i="53"/>
  <c r="Z49" i="53"/>
  <c r="W49" i="53"/>
  <c r="V49" i="53"/>
  <c r="U49" i="53"/>
  <c r="T49" i="53"/>
  <c r="S49" i="53"/>
  <c r="R49" i="53"/>
  <c r="Q49" i="53"/>
  <c r="P49" i="53"/>
  <c r="O49" i="53"/>
  <c r="N49" i="53"/>
  <c r="M49" i="53"/>
  <c r="CW48" i="53"/>
  <c r="CV48" i="53"/>
  <c r="CU48" i="53"/>
  <c r="CT48" i="53"/>
  <c r="CS48" i="53"/>
  <c r="CR48" i="53"/>
  <c r="CQ48" i="53"/>
  <c r="CP48" i="53"/>
  <c r="CO48" i="53"/>
  <c r="CN48" i="53"/>
  <c r="CM48" i="53"/>
  <c r="CJ48" i="53"/>
  <c r="CI48" i="53"/>
  <c r="CH48" i="53"/>
  <c r="CG48" i="53"/>
  <c r="CF48" i="53"/>
  <c r="CE48" i="53"/>
  <c r="CD48" i="53"/>
  <c r="CC48" i="53"/>
  <c r="CB48" i="53"/>
  <c r="CA48" i="53"/>
  <c r="BZ48" i="53"/>
  <c r="BW48" i="53"/>
  <c r="BV48" i="53"/>
  <c r="BU48" i="53"/>
  <c r="BT48" i="53"/>
  <c r="BS48" i="53"/>
  <c r="BR48" i="53"/>
  <c r="BQ48" i="53"/>
  <c r="BP48" i="53"/>
  <c r="BO48" i="53"/>
  <c r="BN48" i="53"/>
  <c r="BM48" i="53"/>
  <c r="BJ48" i="53"/>
  <c r="BI48" i="53"/>
  <c r="BH48" i="53"/>
  <c r="BG48" i="53"/>
  <c r="BF48" i="53"/>
  <c r="BE48" i="53"/>
  <c r="BD48" i="53"/>
  <c r="BC48" i="53"/>
  <c r="BB48" i="53"/>
  <c r="BA48" i="53"/>
  <c r="AZ48" i="53"/>
  <c r="AW48" i="53"/>
  <c r="AV48" i="53"/>
  <c r="AU48" i="53"/>
  <c r="AT48" i="53"/>
  <c r="AS48" i="53"/>
  <c r="AR48" i="53"/>
  <c r="AQ48" i="53"/>
  <c r="AP48" i="53"/>
  <c r="AO48" i="53"/>
  <c r="AN48" i="53"/>
  <c r="AM48" i="53"/>
  <c r="AJ48" i="53"/>
  <c r="AI48" i="53"/>
  <c r="AH48" i="53"/>
  <c r="AG48" i="53"/>
  <c r="AF48" i="53"/>
  <c r="AE48" i="53"/>
  <c r="AD48" i="53"/>
  <c r="AC48" i="53"/>
  <c r="AB48" i="53"/>
  <c r="AA48" i="53"/>
  <c r="Z48" i="53"/>
  <c r="W48" i="53"/>
  <c r="V48" i="53"/>
  <c r="U48" i="53"/>
  <c r="T48" i="53"/>
  <c r="S48" i="53"/>
  <c r="R48" i="53"/>
  <c r="Q48" i="53"/>
  <c r="P48" i="53"/>
  <c r="O48" i="53"/>
  <c r="N48" i="53"/>
  <c r="M48" i="53"/>
  <c r="CW47" i="53"/>
  <c r="CK156" i="53" s="1"/>
  <c r="CV47" i="53"/>
  <c r="CJ156" i="53" s="1"/>
  <c r="CU47" i="53"/>
  <c r="CI156" i="53" s="1"/>
  <c r="CT47" i="53"/>
  <c r="CH156" i="53" s="1"/>
  <c r="CS47" i="53"/>
  <c r="CG156" i="53" s="1"/>
  <c r="CR47" i="53"/>
  <c r="CF156" i="53" s="1"/>
  <c r="CQ47" i="53"/>
  <c r="CE156" i="53" s="1"/>
  <c r="CP47" i="53"/>
  <c r="CD156" i="53" s="1"/>
  <c r="CO47" i="53"/>
  <c r="CC156" i="53" s="1"/>
  <c r="CN47" i="53"/>
  <c r="CB156" i="53" s="1"/>
  <c r="CM47" i="53"/>
  <c r="CA156" i="53" s="1"/>
  <c r="CJ47" i="53"/>
  <c r="BZ156" i="53" s="1"/>
  <c r="CI47" i="53"/>
  <c r="BY156" i="53" s="1"/>
  <c r="CH47" i="53"/>
  <c r="BX156" i="53" s="1"/>
  <c r="CG47" i="53"/>
  <c r="BW156" i="53" s="1"/>
  <c r="CF47" i="53"/>
  <c r="BV156" i="53" s="1"/>
  <c r="CE47" i="53"/>
  <c r="BU156" i="53" s="1"/>
  <c r="CD47" i="53"/>
  <c r="BT156" i="53" s="1"/>
  <c r="CC47" i="53"/>
  <c r="BS156" i="53" s="1"/>
  <c r="R211" i="53" s="1"/>
  <c r="CB47" i="53"/>
  <c r="BR156" i="53" s="1"/>
  <c r="CA47" i="53"/>
  <c r="BQ156" i="53" s="1"/>
  <c r="BZ47" i="53"/>
  <c r="BP156" i="53" s="1"/>
  <c r="BW47" i="53"/>
  <c r="BO156" i="53" s="1"/>
  <c r="BV47" i="53"/>
  <c r="BN156" i="53" s="1"/>
  <c r="BU47" i="53"/>
  <c r="BM156" i="53" s="1"/>
  <c r="BT47" i="53"/>
  <c r="BL156" i="53" s="1"/>
  <c r="BS47" i="53"/>
  <c r="BK156" i="53" s="1"/>
  <c r="BR47" i="53"/>
  <c r="BJ156" i="53" s="1"/>
  <c r="BQ47" i="53"/>
  <c r="BI156" i="53" s="1"/>
  <c r="BP47" i="53"/>
  <c r="BH156" i="53" s="1"/>
  <c r="BO47" i="53"/>
  <c r="BG156" i="53" s="1"/>
  <c r="BN47" i="53"/>
  <c r="BF156" i="53" s="1"/>
  <c r="BM47" i="53"/>
  <c r="BE156" i="53" s="1"/>
  <c r="BJ47" i="53"/>
  <c r="BD156" i="53" s="1"/>
  <c r="BI47" i="53"/>
  <c r="BC156" i="53" s="1"/>
  <c r="BH47" i="53"/>
  <c r="BB156" i="53" s="1"/>
  <c r="BG47" i="53"/>
  <c r="BA156" i="53" s="1"/>
  <c r="BF47" i="53"/>
  <c r="AZ156" i="53" s="1"/>
  <c r="BE47" i="53"/>
  <c r="AY156" i="53" s="1"/>
  <c r="BD47" i="53"/>
  <c r="AX156" i="53" s="1"/>
  <c r="BC47" i="53"/>
  <c r="AW156" i="53" s="1"/>
  <c r="P211" i="53" s="1"/>
  <c r="BB47" i="53"/>
  <c r="AV156" i="53" s="1"/>
  <c r="BA47" i="53"/>
  <c r="AU156" i="53" s="1"/>
  <c r="AZ47" i="53"/>
  <c r="AT156" i="53" s="1"/>
  <c r="AW47" i="53"/>
  <c r="AS156" i="53" s="1"/>
  <c r="AV47" i="53"/>
  <c r="AR156" i="53" s="1"/>
  <c r="AU47" i="53"/>
  <c r="AQ156" i="53" s="1"/>
  <c r="AT47" i="53"/>
  <c r="AP156" i="53" s="1"/>
  <c r="AS47" i="53"/>
  <c r="AO156" i="53" s="1"/>
  <c r="AR47" i="53"/>
  <c r="AN156" i="53" s="1"/>
  <c r="AQ47" i="53"/>
  <c r="AM156" i="53" s="1"/>
  <c r="AP47" i="53"/>
  <c r="AL156" i="53" s="1"/>
  <c r="AO47" i="53"/>
  <c r="AK156" i="53" s="1"/>
  <c r="AN47" i="53"/>
  <c r="AJ156" i="53" s="1"/>
  <c r="AM47" i="53"/>
  <c r="AI156" i="53" s="1"/>
  <c r="AJ47" i="53"/>
  <c r="AH156" i="53" s="1"/>
  <c r="AI47" i="53"/>
  <c r="AG156" i="53" s="1"/>
  <c r="AH47" i="53"/>
  <c r="AF156" i="53" s="1"/>
  <c r="AG47" i="53"/>
  <c r="AE156" i="53" s="1"/>
  <c r="AF47" i="53"/>
  <c r="AD156" i="53" s="1"/>
  <c r="AE47" i="53"/>
  <c r="AC156" i="53" s="1"/>
  <c r="AD47" i="53"/>
  <c r="AB156" i="53" s="1"/>
  <c r="AC47" i="53"/>
  <c r="AA156" i="53" s="1"/>
  <c r="AB47" i="53"/>
  <c r="Z156" i="53" s="1"/>
  <c r="AA47" i="53"/>
  <c r="Y156" i="53" s="1"/>
  <c r="Z47" i="53"/>
  <c r="X156" i="53" s="1"/>
  <c r="W47" i="53"/>
  <c r="W156" i="53" s="1"/>
  <c r="V47" i="53"/>
  <c r="V156" i="53" s="1"/>
  <c r="U47" i="53"/>
  <c r="U156" i="53" s="1"/>
  <c r="T47" i="53"/>
  <c r="T156" i="53" s="1"/>
  <c r="S47" i="53"/>
  <c r="S156" i="53" s="1"/>
  <c r="R47" i="53"/>
  <c r="R156" i="53" s="1"/>
  <c r="Q47" i="53"/>
  <c r="Q156" i="53" s="1"/>
  <c r="P47" i="53"/>
  <c r="P156" i="53" s="1"/>
  <c r="O47" i="53"/>
  <c r="O156" i="53" s="1"/>
  <c r="N47" i="53"/>
  <c r="N156" i="53" s="1"/>
  <c r="M47" i="53"/>
  <c r="M156" i="53" s="1"/>
  <c r="CW46" i="53"/>
  <c r="CK173" i="53" s="1"/>
  <c r="CV46" i="53"/>
  <c r="CJ173" i="53" s="1"/>
  <c r="CU46" i="53"/>
  <c r="CI173" i="53" s="1"/>
  <c r="CT46" i="53"/>
  <c r="CH173" i="53" s="1"/>
  <c r="AG228" i="53" s="1"/>
  <c r="CS46" i="53"/>
  <c r="CG173" i="53" s="1"/>
  <c r="CR46" i="53"/>
  <c r="CF173" i="53" s="1"/>
  <c r="CQ46" i="53"/>
  <c r="CE173" i="53" s="1"/>
  <c r="CP46" i="53"/>
  <c r="CD173" i="53" s="1"/>
  <c r="S228" i="53" s="1"/>
  <c r="CO46" i="53"/>
  <c r="CC173" i="53" s="1"/>
  <c r="CN46" i="53"/>
  <c r="CB173" i="53" s="1"/>
  <c r="CM46" i="53"/>
  <c r="CA173" i="53" s="1"/>
  <c r="CJ46" i="53"/>
  <c r="BZ173" i="53" s="1"/>
  <c r="CI46" i="53"/>
  <c r="BY173" i="53" s="1"/>
  <c r="CH46" i="53"/>
  <c r="BX173" i="53" s="1"/>
  <c r="CG46" i="53"/>
  <c r="BW173" i="53" s="1"/>
  <c r="CF46" i="53"/>
  <c r="BV173" i="53" s="1"/>
  <c r="CE46" i="53"/>
  <c r="BU173" i="53" s="1"/>
  <c r="CD46" i="53"/>
  <c r="BT173" i="53" s="1"/>
  <c r="CC46" i="53"/>
  <c r="BS173" i="53" s="1"/>
  <c r="CB46" i="53"/>
  <c r="BR173" i="53" s="1"/>
  <c r="CA46" i="53"/>
  <c r="BQ173" i="53" s="1"/>
  <c r="BZ46" i="53"/>
  <c r="BP173" i="53" s="1"/>
  <c r="BW46" i="53"/>
  <c r="BO173" i="53" s="1"/>
  <c r="BV46" i="53"/>
  <c r="BN173" i="53" s="1"/>
  <c r="BU46" i="53"/>
  <c r="BM173" i="53" s="1"/>
  <c r="BT46" i="53"/>
  <c r="BL173" i="53" s="1"/>
  <c r="BS46" i="53"/>
  <c r="BK173" i="53" s="1"/>
  <c r="BR46" i="53"/>
  <c r="BJ173" i="53" s="1"/>
  <c r="BQ46" i="53"/>
  <c r="BI173" i="53" s="1"/>
  <c r="BP46" i="53"/>
  <c r="BH173" i="53" s="1"/>
  <c r="Q228" i="53" s="1"/>
  <c r="BO46" i="53"/>
  <c r="BG173" i="53" s="1"/>
  <c r="BN46" i="53"/>
  <c r="BF173" i="53" s="1"/>
  <c r="BM46" i="53"/>
  <c r="BE173" i="53" s="1"/>
  <c r="BJ46" i="53"/>
  <c r="BD173" i="53" s="1"/>
  <c r="BI46" i="53"/>
  <c r="BC173" i="53" s="1"/>
  <c r="BH46" i="53"/>
  <c r="BB173" i="53" s="1"/>
  <c r="BG46" i="53"/>
  <c r="BA173" i="53" s="1"/>
  <c r="BF46" i="53"/>
  <c r="AZ173" i="53" s="1"/>
  <c r="BE46" i="53"/>
  <c r="AY173" i="53" s="1"/>
  <c r="BD46" i="53"/>
  <c r="AX173" i="53" s="1"/>
  <c r="BC46" i="53"/>
  <c r="AW173" i="53" s="1"/>
  <c r="BB46" i="53"/>
  <c r="AV173" i="53" s="1"/>
  <c r="BA46" i="53"/>
  <c r="AU173" i="53" s="1"/>
  <c r="AZ46" i="53"/>
  <c r="AT173" i="53" s="1"/>
  <c r="AW46" i="53"/>
  <c r="AS173" i="53" s="1"/>
  <c r="AV46" i="53"/>
  <c r="AR173" i="53" s="1"/>
  <c r="AU46" i="53"/>
  <c r="AQ173" i="53" s="1"/>
  <c r="AT46" i="53"/>
  <c r="AP173" i="53" s="1"/>
  <c r="AS46" i="53"/>
  <c r="AO173" i="53" s="1"/>
  <c r="AR46" i="53"/>
  <c r="AN173" i="53" s="1"/>
  <c r="AQ46" i="53"/>
  <c r="AM173" i="53" s="1"/>
  <c r="AP46" i="53"/>
  <c r="AL173" i="53" s="1"/>
  <c r="O228" i="53" s="1"/>
  <c r="AO46" i="53"/>
  <c r="AK173" i="53" s="1"/>
  <c r="AN46" i="53"/>
  <c r="AJ173" i="53" s="1"/>
  <c r="AM46" i="53"/>
  <c r="AI173" i="53" s="1"/>
  <c r="AJ46" i="53"/>
  <c r="AH173" i="53" s="1"/>
  <c r="AI46" i="53"/>
  <c r="AG173" i="53" s="1"/>
  <c r="AH46" i="53"/>
  <c r="AF173" i="53" s="1"/>
  <c r="AG46" i="53"/>
  <c r="AE173" i="53" s="1"/>
  <c r="AF46" i="53"/>
  <c r="AD173" i="53" s="1"/>
  <c r="AE46" i="53"/>
  <c r="AC173" i="53" s="1"/>
  <c r="AD46" i="53"/>
  <c r="AB173" i="53" s="1"/>
  <c r="AC46" i="53"/>
  <c r="AA173" i="53" s="1"/>
  <c r="AB46" i="53"/>
  <c r="Z173" i="53" s="1"/>
  <c r="AA46" i="53"/>
  <c r="Y173" i="53" s="1"/>
  <c r="Z46" i="53"/>
  <c r="X173" i="53" s="1"/>
  <c r="W46" i="53"/>
  <c r="W173" i="53" s="1"/>
  <c r="V46" i="53"/>
  <c r="V173" i="53" s="1"/>
  <c r="U46" i="53"/>
  <c r="U173" i="53" s="1"/>
  <c r="T46" i="53"/>
  <c r="T173" i="53" s="1"/>
  <c r="S46" i="53"/>
  <c r="S173" i="53" s="1"/>
  <c r="R46" i="53"/>
  <c r="R173" i="53" s="1"/>
  <c r="Q46" i="53"/>
  <c r="Q173" i="53" s="1"/>
  <c r="P46" i="53"/>
  <c r="P173" i="53" s="1"/>
  <c r="O46" i="53"/>
  <c r="O173" i="53" s="1"/>
  <c r="N46" i="53"/>
  <c r="N173" i="53" s="1"/>
  <c r="M46" i="53"/>
  <c r="M173" i="53" s="1"/>
  <c r="CW45" i="53"/>
  <c r="CV45" i="53"/>
  <c r="CU45" i="53"/>
  <c r="CT45" i="53"/>
  <c r="CS45" i="53"/>
  <c r="CR45" i="53"/>
  <c r="CQ45" i="53"/>
  <c r="CP45" i="53"/>
  <c r="CO45" i="53"/>
  <c r="CN45" i="53"/>
  <c r="CM45" i="53"/>
  <c r="CJ45" i="53"/>
  <c r="CI45" i="53"/>
  <c r="CH45" i="53"/>
  <c r="CG45" i="53"/>
  <c r="CF45" i="53"/>
  <c r="CE45" i="53"/>
  <c r="CD45" i="53"/>
  <c r="CC45" i="53"/>
  <c r="CB45" i="53"/>
  <c r="CA45" i="53"/>
  <c r="BZ45" i="53"/>
  <c r="BW45" i="53"/>
  <c r="BV45" i="53"/>
  <c r="BU45" i="53"/>
  <c r="BT45" i="53"/>
  <c r="BS45" i="53"/>
  <c r="BR45" i="53"/>
  <c r="BQ45" i="53"/>
  <c r="BP45" i="53"/>
  <c r="BO45" i="53"/>
  <c r="BN45" i="53"/>
  <c r="BM45" i="53"/>
  <c r="BJ45" i="53"/>
  <c r="BI45" i="53"/>
  <c r="BH45" i="53"/>
  <c r="BG45" i="53"/>
  <c r="BF45" i="53"/>
  <c r="BE45" i="53"/>
  <c r="BD45" i="53"/>
  <c r="BC45" i="53"/>
  <c r="BB45" i="53"/>
  <c r="BA45" i="53"/>
  <c r="AZ45" i="53"/>
  <c r="AW45" i="53"/>
  <c r="AV45" i="53"/>
  <c r="AU45" i="53"/>
  <c r="AT45" i="53"/>
  <c r="AS45" i="53"/>
  <c r="AR45" i="53"/>
  <c r="AQ45" i="53"/>
  <c r="AP45" i="53"/>
  <c r="AO45" i="53"/>
  <c r="AN45" i="53"/>
  <c r="AM45" i="53"/>
  <c r="AJ45" i="53"/>
  <c r="AI45" i="53"/>
  <c r="AH45" i="53"/>
  <c r="AG45" i="53"/>
  <c r="AF45" i="53"/>
  <c r="AE45" i="53"/>
  <c r="AD45" i="53"/>
  <c r="AC45" i="53"/>
  <c r="AB45" i="53"/>
  <c r="AA45" i="53"/>
  <c r="Z45" i="53"/>
  <c r="W45" i="53"/>
  <c r="V45" i="53"/>
  <c r="U45" i="53"/>
  <c r="T45" i="53"/>
  <c r="S45" i="53"/>
  <c r="R45" i="53"/>
  <c r="Q45" i="53"/>
  <c r="P45" i="53"/>
  <c r="O45" i="53"/>
  <c r="N45" i="53"/>
  <c r="M45" i="53"/>
  <c r="CW44" i="53"/>
  <c r="CK161" i="53" s="1"/>
  <c r="CV44" i="53"/>
  <c r="CJ161" i="53" s="1"/>
  <c r="CU44" i="53"/>
  <c r="CI161" i="53" s="1"/>
  <c r="CT44" i="53"/>
  <c r="CH161" i="53" s="1"/>
  <c r="CS44" i="53"/>
  <c r="CG161" i="53" s="1"/>
  <c r="CR44" i="53"/>
  <c r="CF161" i="53" s="1"/>
  <c r="CQ44" i="53"/>
  <c r="CE161" i="53" s="1"/>
  <c r="CP44" i="53"/>
  <c r="CD161" i="53" s="1"/>
  <c r="CO44" i="53"/>
  <c r="CC161" i="53" s="1"/>
  <c r="CN44" i="53"/>
  <c r="CB161" i="53" s="1"/>
  <c r="CM44" i="53"/>
  <c r="CA161" i="53" s="1"/>
  <c r="CJ44" i="53"/>
  <c r="BZ161" i="53" s="1"/>
  <c r="CI44" i="53"/>
  <c r="BY161" i="53" s="1"/>
  <c r="CH44" i="53"/>
  <c r="BX161" i="53" s="1"/>
  <c r="CG44" i="53"/>
  <c r="BW161" i="53" s="1"/>
  <c r="CF44" i="53"/>
  <c r="BV161" i="53" s="1"/>
  <c r="CE44" i="53"/>
  <c r="BU161" i="53" s="1"/>
  <c r="CD44" i="53"/>
  <c r="BT161" i="53" s="1"/>
  <c r="CC44" i="53"/>
  <c r="BS161" i="53" s="1"/>
  <c r="CB44" i="53"/>
  <c r="BR161" i="53" s="1"/>
  <c r="CA44" i="53"/>
  <c r="BQ161" i="53" s="1"/>
  <c r="BZ44" i="53"/>
  <c r="BP161" i="53" s="1"/>
  <c r="BW44" i="53"/>
  <c r="BO161" i="53" s="1"/>
  <c r="BV44" i="53"/>
  <c r="BN161" i="53" s="1"/>
  <c r="BU44" i="53"/>
  <c r="BM161" i="53" s="1"/>
  <c r="BT44" i="53"/>
  <c r="BL161" i="53" s="1"/>
  <c r="AE216" i="53" s="1"/>
  <c r="BS44" i="53"/>
  <c r="BK161" i="53" s="1"/>
  <c r="BR44" i="53"/>
  <c r="BJ161" i="53" s="1"/>
  <c r="BQ44" i="53"/>
  <c r="BI161" i="53" s="1"/>
  <c r="BP44" i="53"/>
  <c r="BH161" i="53" s="1"/>
  <c r="Q216" i="53" s="1"/>
  <c r="BO44" i="53"/>
  <c r="BG161" i="53" s="1"/>
  <c r="BN44" i="53"/>
  <c r="BF161" i="53" s="1"/>
  <c r="BM44" i="53"/>
  <c r="BE161" i="53" s="1"/>
  <c r="BJ44" i="53"/>
  <c r="BD161" i="53" s="1"/>
  <c r="BI44" i="53"/>
  <c r="BC161" i="53" s="1"/>
  <c r="BH44" i="53"/>
  <c r="BB161" i="53" s="1"/>
  <c r="BG44" i="53"/>
  <c r="BA161" i="53" s="1"/>
  <c r="BF44" i="53"/>
  <c r="AZ161" i="53" s="1"/>
  <c r="BE44" i="53"/>
  <c r="AY161" i="53" s="1"/>
  <c r="BD44" i="53"/>
  <c r="AX161" i="53" s="1"/>
  <c r="BC44" i="53"/>
  <c r="AW161" i="53" s="1"/>
  <c r="BB44" i="53"/>
  <c r="AV161" i="53" s="1"/>
  <c r="BA44" i="53"/>
  <c r="AU161" i="53" s="1"/>
  <c r="AZ44" i="53"/>
  <c r="AT161" i="53" s="1"/>
  <c r="AW44" i="53"/>
  <c r="AS161" i="53" s="1"/>
  <c r="AV44" i="53"/>
  <c r="AR161" i="53" s="1"/>
  <c r="AU44" i="53"/>
  <c r="AQ161" i="53" s="1"/>
  <c r="AT44" i="53"/>
  <c r="AP161" i="53" s="1"/>
  <c r="AS44" i="53"/>
  <c r="AO161" i="53" s="1"/>
  <c r="AR44" i="53"/>
  <c r="AN161" i="53" s="1"/>
  <c r="AQ44" i="53"/>
  <c r="AM161" i="53" s="1"/>
  <c r="AP44" i="53"/>
  <c r="AL161" i="53" s="1"/>
  <c r="O216" i="53" s="1"/>
  <c r="AO44" i="53"/>
  <c r="AK161" i="53" s="1"/>
  <c r="AN44" i="53"/>
  <c r="AJ161" i="53" s="1"/>
  <c r="AM44" i="53"/>
  <c r="AI161" i="53" s="1"/>
  <c r="AJ44" i="53"/>
  <c r="AH161" i="53" s="1"/>
  <c r="AI44" i="53"/>
  <c r="AG161" i="53" s="1"/>
  <c r="AH44" i="53"/>
  <c r="AF161" i="53" s="1"/>
  <c r="AG44" i="53"/>
  <c r="AE161" i="53" s="1"/>
  <c r="AF44" i="53"/>
  <c r="AD161" i="53" s="1"/>
  <c r="AE44" i="53"/>
  <c r="AC161" i="53" s="1"/>
  <c r="AD44" i="53"/>
  <c r="AB161" i="53" s="1"/>
  <c r="AC44" i="53"/>
  <c r="AA161" i="53" s="1"/>
  <c r="AB44" i="53"/>
  <c r="Z161" i="53" s="1"/>
  <c r="AA44" i="53"/>
  <c r="Y161" i="53" s="1"/>
  <c r="Z44" i="53"/>
  <c r="X161" i="53" s="1"/>
  <c r="W44" i="53"/>
  <c r="W161" i="53" s="1"/>
  <c r="V44" i="53"/>
  <c r="V161" i="53" s="1"/>
  <c r="U44" i="53"/>
  <c r="U161" i="53" s="1"/>
  <c r="T44" i="53"/>
  <c r="T161" i="53" s="1"/>
  <c r="S44" i="53"/>
  <c r="S161" i="53" s="1"/>
  <c r="R44" i="53"/>
  <c r="R161" i="53" s="1"/>
  <c r="Q44" i="53"/>
  <c r="Q161" i="53" s="1"/>
  <c r="P44" i="53"/>
  <c r="P161" i="53" s="1"/>
  <c r="M216" i="53" s="1"/>
  <c r="O44" i="53"/>
  <c r="O161" i="53" s="1"/>
  <c r="N44" i="53"/>
  <c r="N161" i="53" s="1"/>
  <c r="M44" i="53"/>
  <c r="M161" i="53" s="1"/>
  <c r="CW43" i="53"/>
  <c r="CV43" i="53"/>
  <c r="CU43" i="53"/>
  <c r="CT43" i="53"/>
  <c r="CS43" i="53"/>
  <c r="CR43" i="53"/>
  <c r="CQ43" i="53"/>
  <c r="CP43" i="53"/>
  <c r="CO43" i="53"/>
  <c r="CN43" i="53"/>
  <c r="CM43" i="53"/>
  <c r="CJ43" i="53"/>
  <c r="CI43" i="53"/>
  <c r="CH43" i="53"/>
  <c r="CG43" i="53"/>
  <c r="CF43" i="53"/>
  <c r="CE43" i="53"/>
  <c r="CD43" i="53"/>
  <c r="CC43" i="53"/>
  <c r="CB43" i="53"/>
  <c r="CA43" i="53"/>
  <c r="BZ43" i="53"/>
  <c r="BW43" i="53"/>
  <c r="BV43" i="53"/>
  <c r="BU43" i="53"/>
  <c r="BT43" i="53"/>
  <c r="BS43" i="53"/>
  <c r="BR43" i="53"/>
  <c r="BQ43" i="53"/>
  <c r="BP43" i="53"/>
  <c r="BO43" i="53"/>
  <c r="BN43" i="53"/>
  <c r="BM43" i="53"/>
  <c r="BJ43" i="53"/>
  <c r="BI43" i="53"/>
  <c r="BH43" i="53"/>
  <c r="BG43" i="53"/>
  <c r="BF43" i="53"/>
  <c r="BE43" i="53"/>
  <c r="BD43" i="53"/>
  <c r="BC43" i="53"/>
  <c r="BB43" i="53"/>
  <c r="BA43" i="53"/>
  <c r="AZ43" i="53"/>
  <c r="AW43" i="53"/>
  <c r="AV43" i="53"/>
  <c r="AU43" i="53"/>
  <c r="AT43" i="53"/>
  <c r="AS43" i="53"/>
  <c r="AR43" i="53"/>
  <c r="AQ43" i="53"/>
  <c r="AP43" i="53"/>
  <c r="AO43" i="53"/>
  <c r="AN43" i="53"/>
  <c r="AM43" i="53"/>
  <c r="AJ43" i="53"/>
  <c r="AI43" i="53"/>
  <c r="AH43" i="53"/>
  <c r="AG43" i="53"/>
  <c r="AF43" i="53"/>
  <c r="AE43" i="53"/>
  <c r="AD43" i="53"/>
  <c r="AC43" i="53"/>
  <c r="AB43" i="53"/>
  <c r="AA43" i="53"/>
  <c r="Z43" i="53"/>
  <c r="W43" i="53"/>
  <c r="V43" i="53"/>
  <c r="U43" i="53"/>
  <c r="T43" i="53"/>
  <c r="S43" i="53"/>
  <c r="R43" i="53"/>
  <c r="Q43" i="53"/>
  <c r="P43" i="53"/>
  <c r="O43" i="53"/>
  <c r="N43" i="53"/>
  <c r="M43" i="53"/>
  <c r="CW42" i="53"/>
  <c r="CV42" i="53"/>
  <c r="CU42" i="53"/>
  <c r="CT42" i="53"/>
  <c r="CS42" i="53"/>
  <c r="CR42" i="53"/>
  <c r="CQ42" i="53"/>
  <c r="CP42" i="53"/>
  <c r="CO42" i="53"/>
  <c r="CN42" i="53"/>
  <c r="CM42" i="53"/>
  <c r="CJ42" i="53"/>
  <c r="CI42" i="53"/>
  <c r="CH42" i="53"/>
  <c r="CG42" i="53"/>
  <c r="CF42" i="53"/>
  <c r="CE42" i="53"/>
  <c r="CD42" i="53"/>
  <c r="CC42" i="53"/>
  <c r="CB42" i="53"/>
  <c r="CA42" i="53"/>
  <c r="BZ42" i="53"/>
  <c r="BW42" i="53"/>
  <c r="BV42" i="53"/>
  <c r="BU42" i="53"/>
  <c r="BT42" i="53"/>
  <c r="BS42" i="53"/>
  <c r="BR42" i="53"/>
  <c r="BQ42" i="53"/>
  <c r="BP42" i="53"/>
  <c r="BO42" i="53"/>
  <c r="BN42" i="53"/>
  <c r="BM42" i="53"/>
  <c r="BJ42" i="53"/>
  <c r="BI42" i="53"/>
  <c r="BH42" i="53"/>
  <c r="BG42" i="53"/>
  <c r="BF42" i="53"/>
  <c r="BE42" i="53"/>
  <c r="BD42" i="53"/>
  <c r="BC42" i="53"/>
  <c r="BB42" i="53"/>
  <c r="BA42" i="53"/>
  <c r="AZ42" i="53"/>
  <c r="AW42" i="53"/>
  <c r="AV42" i="53"/>
  <c r="AU42" i="53"/>
  <c r="AT42" i="53"/>
  <c r="AS42" i="53"/>
  <c r="AR42" i="53"/>
  <c r="AQ42" i="53"/>
  <c r="AP42" i="53"/>
  <c r="AO42" i="53"/>
  <c r="AN42" i="53"/>
  <c r="AM42" i="53"/>
  <c r="AJ42" i="53"/>
  <c r="AI42" i="53"/>
  <c r="AH42" i="53"/>
  <c r="AG42" i="53"/>
  <c r="AF42" i="53"/>
  <c r="AE42" i="53"/>
  <c r="AD42" i="53"/>
  <c r="AC42" i="53"/>
  <c r="AB42" i="53"/>
  <c r="AA42" i="53"/>
  <c r="Z42" i="53"/>
  <c r="W42" i="53"/>
  <c r="V42" i="53"/>
  <c r="U42" i="53"/>
  <c r="T42" i="53"/>
  <c r="S42" i="53"/>
  <c r="R42" i="53"/>
  <c r="Q42" i="53"/>
  <c r="P42" i="53"/>
  <c r="O42" i="53"/>
  <c r="N42" i="53"/>
  <c r="M42" i="53"/>
  <c r="CW41" i="53"/>
  <c r="CK162" i="53" s="1"/>
  <c r="CV41" i="53"/>
  <c r="CJ162" i="53" s="1"/>
  <c r="CU41" i="53"/>
  <c r="CI162" i="53" s="1"/>
  <c r="CT41" i="53"/>
  <c r="CH162" i="53" s="1"/>
  <c r="CS41" i="53"/>
  <c r="CG162" i="53" s="1"/>
  <c r="CR41" i="53"/>
  <c r="CF162" i="53" s="1"/>
  <c r="CQ41" i="53"/>
  <c r="CE162" i="53" s="1"/>
  <c r="CP41" i="53"/>
  <c r="CD162" i="53" s="1"/>
  <c r="CO41" i="53"/>
  <c r="CC162" i="53" s="1"/>
  <c r="CN41" i="53"/>
  <c r="CB162" i="53" s="1"/>
  <c r="CM41" i="53"/>
  <c r="CA162" i="53" s="1"/>
  <c r="CJ41" i="53"/>
  <c r="BZ162" i="53" s="1"/>
  <c r="CI41" i="53"/>
  <c r="BY162" i="53" s="1"/>
  <c r="CH41" i="53"/>
  <c r="BX162" i="53" s="1"/>
  <c r="CG41" i="53"/>
  <c r="BW162" i="53" s="1"/>
  <c r="CF41" i="53"/>
  <c r="BV162" i="53" s="1"/>
  <c r="CE41" i="53"/>
  <c r="BU162" i="53" s="1"/>
  <c r="CD41" i="53"/>
  <c r="BT162" i="53" s="1"/>
  <c r="CC41" i="53"/>
  <c r="BS162" i="53" s="1"/>
  <c r="R217" i="53" s="1"/>
  <c r="CB41" i="53"/>
  <c r="BR162" i="53" s="1"/>
  <c r="CA41" i="53"/>
  <c r="BQ162" i="53" s="1"/>
  <c r="BZ41" i="53"/>
  <c r="BP162" i="53" s="1"/>
  <c r="BW41" i="53"/>
  <c r="BO162" i="53" s="1"/>
  <c r="BV41" i="53"/>
  <c r="BN162" i="53" s="1"/>
  <c r="BU41" i="53"/>
  <c r="BM162" i="53" s="1"/>
  <c r="BT41" i="53"/>
  <c r="BL162" i="53" s="1"/>
  <c r="BS41" i="53"/>
  <c r="BK162" i="53" s="1"/>
  <c r="BR41" i="53"/>
  <c r="BJ162" i="53" s="1"/>
  <c r="BQ41" i="53"/>
  <c r="BI162" i="53" s="1"/>
  <c r="BP41" i="53"/>
  <c r="BH162" i="53" s="1"/>
  <c r="BO41" i="53"/>
  <c r="BG162" i="53" s="1"/>
  <c r="BN41" i="53"/>
  <c r="BF162" i="53" s="1"/>
  <c r="BM41" i="53"/>
  <c r="BE162" i="53" s="1"/>
  <c r="BJ41" i="53"/>
  <c r="BD162" i="53" s="1"/>
  <c r="BI41" i="53"/>
  <c r="BC162" i="53" s="1"/>
  <c r="BH41" i="53"/>
  <c r="BB162" i="53" s="1"/>
  <c r="BG41" i="53"/>
  <c r="BA162" i="53" s="1"/>
  <c r="BF41" i="53"/>
  <c r="AZ162" i="53" s="1"/>
  <c r="BE41" i="53"/>
  <c r="AY162" i="53" s="1"/>
  <c r="BD41" i="53"/>
  <c r="AX162" i="53" s="1"/>
  <c r="BC41" i="53"/>
  <c r="AW162" i="53" s="1"/>
  <c r="BB41" i="53"/>
  <c r="AV162" i="53" s="1"/>
  <c r="BA41" i="53"/>
  <c r="AU162" i="53" s="1"/>
  <c r="AZ41" i="53"/>
  <c r="AT162" i="53" s="1"/>
  <c r="AW41" i="53"/>
  <c r="AS162" i="53" s="1"/>
  <c r="AV41" i="53"/>
  <c r="AR162" i="53" s="1"/>
  <c r="AU41" i="53"/>
  <c r="AQ162" i="53" s="1"/>
  <c r="AT41" i="53"/>
  <c r="AP162" i="53" s="1"/>
  <c r="AS41" i="53"/>
  <c r="AO162" i="53" s="1"/>
  <c r="AR41" i="53"/>
  <c r="AN162" i="53" s="1"/>
  <c r="AQ41" i="53"/>
  <c r="AM162" i="53" s="1"/>
  <c r="AP41" i="53"/>
  <c r="AL162" i="53" s="1"/>
  <c r="AO41" i="53"/>
  <c r="AK162" i="53" s="1"/>
  <c r="AN41" i="53"/>
  <c r="AJ162" i="53" s="1"/>
  <c r="AM41" i="53"/>
  <c r="AI162" i="53" s="1"/>
  <c r="AJ41" i="53"/>
  <c r="AH162" i="53" s="1"/>
  <c r="AI41" i="53"/>
  <c r="AG162" i="53" s="1"/>
  <c r="AH41" i="53"/>
  <c r="AF162" i="53" s="1"/>
  <c r="AG41" i="53"/>
  <c r="AE162" i="53" s="1"/>
  <c r="AB217" i="53" s="1"/>
  <c r="AF41" i="53"/>
  <c r="AD162" i="53" s="1"/>
  <c r="AE41" i="53"/>
  <c r="AC162" i="53" s="1"/>
  <c r="AD41" i="53"/>
  <c r="AB162" i="53" s="1"/>
  <c r="AC41" i="53"/>
  <c r="AA162" i="53" s="1"/>
  <c r="N217" i="53" s="1"/>
  <c r="AB41" i="53"/>
  <c r="Z162" i="53" s="1"/>
  <c r="AA41" i="53"/>
  <c r="Y162" i="53" s="1"/>
  <c r="Z41" i="53"/>
  <c r="X162" i="53" s="1"/>
  <c r="W41" i="53"/>
  <c r="W162" i="53" s="1"/>
  <c r="V41" i="53"/>
  <c r="V162" i="53" s="1"/>
  <c r="U41" i="53"/>
  <c r="U162" i="53" s="1"/>
  <c r="T41" i="53"/>
  <c r="T162" i="53" s="1"/>
  <c r="S41" i="53"/>
  <c r="S162" i="53" s="1"/>
  <c r="R41" i="53"/>
  <c r="R162" i="53" s="1"/>
  <c r="Q41" i="53"/>
  <c r="Q162" i="53" s="1"/>
  <c r="P41" i="53"/>
  <c r="P162" i="53" s="1"/>
  <c r="O41" i="53"/>
  <c r="O162" i="53" s="1"/>
  <c r="N41" i="53"/>
  <c r="N162" i="53" s="1"/>
  <c r="M41" i="53"/>
  <c r="M162" i="53" s="1"/>
  <c r="CW40" i="53"/>
  <c r="CK152" i="53" s="1"/>
  <c r="CV40" i="53"/>
  <c r="CJ152" i="53" s="1"/>
  <c r="CU40" i="53"/>
  <c r="CI152" i="53" s="1"/>
  <c r="CT40" i="53"/>
  <c r="CH152" i="53" s="1"/>
  <c r="CS40" i="53"/>
  <c r="CG152" i="53" s="1"/>
  <c r="CR40" i="53"/>
  <c r="CF152" i="53" s="1"/>
  <c r="CQ40" i="53"/>
  <c r="CE152" i="53" s="1"/>
  <c r="CP40" i="53"/>
  <c r="CD152" i="53" s="1"/>
  <c r="S207" i="53" s="1"/>
  <c r="CO40" i="53"/>
  <c r="CC152" i="53" s="1"/>
  <c r="CN40" i="53"/>
  <c r="CB152" i="53" s="1"/>
  <c r="CM40" i="53"/>
  <c r="CA152" i="53" s="1"/>
  <c r="CJ40" i="53"/>
  <c r="BZ152" i="53" s="1"/>
  <c r="CI40" i="53"/>
  <c r="BY152" i="53" s="1"/>
  <c r="CH40" i="53"/>
  <c r="BX152" i="53" s="1"/>
  <c r="CG40" i="53"/>
  <c r="BW152" i="53" s="1"/>
  <c r="CF40" i="53"/>
  <c r="BV152" i="53" s="1"/>
  <c r="CE40" i="53"/>
  <c r="BU152" i="53" s="1"/>
  <c r="CD40" i="53"/>
  <c r="BT152" i="53" s="1"/>
  <c r="CC40" i="53"/>
  <c r="BS152" i="53" s="1"/>
  <c r="CB40" i="53"/>
  <c r="BR152" i="53" s="1"/>
  <c r="CA40" i="53"/>
  <c r="BQ152" i="53" s="1"/>
  <c r="BZ40" i="53"/>
  <c r="BP152" i="53" s="1"/>
  <c r="BW40" i="53"/>
  <c r="BO152" i="53" s="1"/>
  <c r="BV40" i="53"/>
  <c r="BN152" i="53" s="1"/>
  <c r="BU40" i="53"/>
  <c r="BM152" i="53" s="1"/>
  <c r="BT40" i="53"/>
  <c r="BL152" i="53" s="1"/>
  <c r="BS40" i="53"/>
  <c r="BK152" i="53" s="1"/>
  <c r="BR40" i="53"/>
  <c r="BJ152" i="53" s="1"/>
  <c r="BQ40" i="53"/>
  <c r="BI152" i="53" s="1"/>
  <c r="BP40" i="53"/>
  <c r="BH152" i="53" s="1"/>
  <c r="Q207" i="53" s="1"/>
  <c r="BO40" i="53"/>
  <c r="BG152" i="53" s="1"/>
  <c r="BN40" i="53"/>
  <c r="BF152" i="53" s="1"/>
  <c r="BM40" i="53"/>
  <c r="BJ40" i="53"/>
  <c r="BI40" i="53"/>
  <c r="BH40" i="53"/>
  <c r="BG40" i="53"/>
  <c r="BF40" i="53"/>
  <c r="BE40" i="53"/>
  <c r="BD40" i="53"/>
  <c r="BC40" i="53"/>
  <c r="BB40" i="53"/>
  <c r="BA40" i="53"/>
  <c r="AZ40" i="53"/>
  <c r="AW40" i="53"/>
  <c r="AV40" i="53"/>
  <c r="AU40" i="53"/>
  <c r="AT40" i="53"/>
  <c r="AS40" i="53"/>
  <c r="AR40" i="53"/>
  <c r="AQ40" i="53"/>
  <c r="AP40" i="53"/>
  <c r="AO40" i="53"/>
  <c r="AN40" i="53"/>
  <c r="AM40" i="53"/>
  <c r="AJ40" i="53"/>
  <c r="AH152" i="53" s="1"/>
  <c r="AI40" i="53"/>
  <c r="AG152" i="53" s="1"/>
  <c r="AH40" i="53"/>
  <c r="AF152" i="53" s="1"/>
  <c r="AG40" i="53"/>
  <c r="AE152" i="53" s="1"/>
  <c r="AF40" i="53"/>
  <c r="AD152" i="53" s="1"/>
  <c r="AE40" i="53"/>
  <c r="AC152" i="53" s="1"/>
  <c r="AD40" i="53"/>
  <c r="AB152" i="53" s="1"/>
  <c r="AC40" i="53"/>
  <c r="AA152" i="53" s="1"/>
  <c r="AB40" i="53"/>
  <c r="Z152" i="53" s="1"/>
  <c r="AA40" i="53"/>
  <c r="Y152" i="53" s="1"/>
  <c r="Z40" i="53"/>
  <c r="W40" i="53"/>
  <c r="V40" i="53"/>
  <c r="U40" i="53"/>
  <c r="T40" i="53"/>
  <c r="S40" i="53"/>
  <c r="R40" i="53"/>
  <c r="Q40" i="53"/>
  <c r="P40" i="53"/>
  <c r="O40" i="53"/>
  <c r="N40" i="53"/>
  <c r="M40" i="53"/>
  <c r="CW39" i="53"/>
  <c r="CV39" i="53"/>
  <c r="CU39" i="53"/>
  <c r="CT39" i="53"/>
  <c r="CS39" i="53"/>
  <c r="CR39" i="53"/>
  <c r="CQ39" i="53"/>
  <c r="CP39" i="53"/>
  <c r="CO39" i="53"/>
  <c r="CN39" i="53"/>
  <c r="CM39" i="53"/>
  <c r="CJ39" i="53"/>
  <c r="CI39" i="53"/>
  <c r="CH39" i="53"/>
  <c r="CG39" i="53"/>
  <c r="CF39" i="53"/>
  <c r="CE39" i="53"/>
  <c r="CD39" i="53"/>
  <c r="CC39" i="53"/>
  <c r="CB39" i="53"/>
  <c r="CA39" i="53"/>
  <c r="BZ39" i="53"/>
  <c r="BW39" i="53"/>
  <c r="BV39" i="53"/>
  <c r="BU39" i="53"/>
  <c r="BT39" i="53"/>
  <c r="BS39" i="53"/>
  <c r="BR39" i="53"/>
  <c r="BQ39" i="53"/>
  <c r="BP39" i="53"/>
  <c r="BO39" i="53"/>
  <c r="BN39" i="53"/>
  <c r="BM39" i="53"/>
  <c r="BJ39" i="53"/>
  <c r="BI39" i="53"/>
  <c r="BH39" i="53"/>
  <c r="BG39" i="53"/>
  <c r="BF39" i="53"/>
  <c r="BE39" i="53"/>
  <c r="BD39" i="53"/>
  <c r="BC39" i="53"/>
  <c r="BB39" i="53"/>
  <c r="BA39" i="53"/>
  <c r="AZ39" i="53"/>
  <c r="AW39" i="53"/>
  <c r="AV39" i="53"/>
  <c r="AU39" i="53"/>
  <c r="AT39" i="53"/>
  <c r="AS39" i="53"/>
  <c r="AR39" i="53"/>
  <c r="AQ39" i="53"/>
  <c r="AP39" i="53"/>
  <c r="AO39" i="53"/>
  <c r="AN39" i="53"/>
  <c r="AM39" i="53"/>
  <c r="AJ39" i="53"/>
  <c r="AI39" i="53"/>
  <c r="AH39" i="53"/>
  <c r="AG39" i="53"/>
  <c r="AF39" i="53"/>
  <c r="AE39" i="53"/>
  <c r="AD39" i="53"/>
  <c r="AC39" i="53"/>
  <c r="AB39" i="53"/>
  <c r="AA39" i="53"/>
  <c r="Z39" i="53"/>
  <c r="W39" i="53"/>
  <c r="V39" i="53"/>
  <c r="U39" i="53"/>
  <c r="T39" i="53"/>
  <c r="S39" i="53"/>
  <c r="R39" i="53"/>
  <c r="Q39" i="53"/>
  <c r="P39" i="53"/>
  <c r="O39" i="53"/>
  <c r="N39" i="53"/>
  <c r="M39" i="53"/>
  <c r="CW38" i="53"/>
  <c r="CV38" i="53"/>
  <c r="CU38" i="53"/>
  <c r="CT38" i="53"/>
  <c r="CS38" i="53"/>
  <c r="CR38" i="53"/>
  <c r="CQ38" i="53"/>
  <c r="CP38" i="53"/>
  <c r="CO38" i="53"/>
  <c r="CN38" i="53"/>
  <c r="CM38" i="53"/>
  <c r="CJ38" i="53"/>
  <c r="CI38" i="53"/>
  <c r="CH38" i="53"/>
  <c r="CG38" i="53"/>
  <c r="CF38" i="53"/>
  <c r="CE38" i="53"/>
  <c r="CD38" i="53"/>
  <c r="CC38" i="53"/>
  <c r="CB38" i="53"/>
  <c r="CA38" i="53"/>
  <c r="BZ38" i="53"/>
  <c r="BW38" i="53"/>
  <c r="BV38" i="53"/>
  <c r="BU38" i="53"/>
  <c r="BT38" i="53"/>
  <c r="BS38" i="53"/>
  <c r="BR38" i="53"/>
  <c r="BQ38" i="53"/>
  <c r="BP38" i="53"/>
  <c r="BO38" i="53"/>
  <c r="BN38" i="53"/>
  <c r="BM38" i="53"/>
  <c r="BJ38" i="53"/>
  <c r="BI38" i="53"/>
  <c r="BH38" i="53"/>
  <c r="BG38" i="53"/>
  <c r="BF38" i="53"/>
  <c r="BE38" i="53"/>
  <c r="BD38" i="53"/>
  <c r="BC38" i="53"/>
  <c r="BB38" i="53"/>
  <c r="BA38" i="53"/>
  <c r="AZ38" i="53"/>
  <c r="AW38" i="53"/>
  <c r="AV38" i="53"/>
  <c r="AU38" i="53"/>
  <c r="AT38" i="53"/>
  <c r="AS38" i="53"/>
  <c r="AR38" i="53"/>
  <c r="AQ38" i="53"/>
  <c r="AP38" i="53"/>
  <c r="AO38" i="53"/>
  <c r="AN38" i="53"/>
  <c r="AM38" i="53"/>
  <c r="AJ38" i="53"/>
  <c r="AI38" i="53"/>
  <c r="AH38" i="53"/>
  <c r="AG38" i="53"/>
  <c r="AF38" i="53"/>
  <c r="AE38" i="53"/>
  <c r="AD38" i="53"/>
  <c r="AC38" i="53"/>
  <c r="AB38" i="53"/>
  <c r="AA38" i="53"/>
  <c r="Z38" i="53"/>
  <c r="W38" i="53"/>
  <c r="V38" i="53"/>
  <c r="U38" i="53"/>
  <c r="T38" i="53"/>
  <c r="S38" i="53"/>
  <c r="R38" i="53"/>
  <c r="Q38" i="53"/>
  <c r="P38" i="53"/>
  <c r="O38" i="53"/>
  <c r="N38" i="53"/>
  <c r="M38" i="53"/>
  <c r="CW37" i="53"/>
  <c r="CK143" i="53" s="1"/>
  <c r="CV37" i="53"/>
  <c r="CJ143" i="53" s="1"/>
  <c r="CU37" i="53"/>
  <c r="CI143" i="53" s="1"/>
  <c r="CT37" i="53"/>
  <c r="CH143" i="53" s="1"/>
  <c r="CS37" i="53"/>
  <c r="CG143" i="53" s="1"/>
  <c r="CR37" i="53"/>
  <c r="CF143" i="53" s="1"/>
  <c r="CQ37" i="53"/>
  <c r="CE143" i="53" s="1"/>
  <c r="CP37" i="53"/>
  <c r="CD143" i="53" s="1"/>
  <c r="CO37" i="53"/>
  <c r="CC143" i="53" s="1"/>
  <c r="CN37" i="53"/>
  <c r="CB143" i="53" s="1"/>
  <c r="CM37" i="53"/>
  <c r="CA143" i="53" s="1"/>
  <c r="CJ37" i="53"/>
  <c r="BZ143" i="53" s="1"/>
  <c r="CI37" i="53"/>
  <c r="BY143" i="53" s="1"/>
  <c r="CH37" i="53"/>
  <c r="BX143" i="53" s="1"/>
  <c r="CG37" i="53"/>
  <c r="BW143" i="53" s="1"/>
  <c r="AF198" i="53" s="1"/>
  <c r="CF37" i="53"/>
  <c r="BV143" i="53" s="1"/>
  <c r="CE37" i="53"/>
  <c r="BU143" i="53" s="1"/>
  <c r="CD37" i="53"/>
  <c r="BT143" i="53" s="1"/>
  <c r="CC37" i="53"/>
  <c r="BS143" i="53" s="1"/>
  <c r="R198" i="53" s="1"/>
  <c r="CB37" i="53"/>
  <c r="BR143" i="53" s="1"/>
  <c r="CA37" i="53"/>
  <c r="BQ143" i="53" s="1"/>
  <c r="BZ37" i="53"/>
  <c r="BP143" i="53" s="1"/>
  <c r="Y198" i="53" s="1"/>
  <c r="BW37" i="53"/>
  <c r="BO143" i="53" s="1"/>
  <c r="BV37" i="53"/>
  <c r="BN143" i="53" s="1"/>
  <c r="BU37" i="53"/>
  <c r="BM143" i="53" s="1"/>
  <c r="BT37" i="53"/>
  <c r="BL143" i="53" s="1"/>
  <c r="BS37" i="53"/>
  <c r="BK143" i="53" s="1"/>
  <c r="BR37" i="53"/>
  <c r="BJ143" i="53" s="1"/>
  <c r="BQ37" i="53"/>
  <c r="BI143" i="53" s="1"/>
  <c r="BP37" i="53"/>
  <c r="BH143" i="53" s="1"/>
  <c r="BO37" i="53"/>
  <c r="BG143" i="53" s="1"/>
  <c r="BN37" i="53"/>
  <c r="BF143" i="53" s="1"/>
  <c r="BM37" i="53"/>
  <c r="BE143" i="53" s="1"/>
  <c r="BJ37" i="53"/>
  <c r="BD143" i="53" s="1"/>
  <c r="BI37" i="53"/>
  <c r="BC143" i="53" s="1"/>
  <c r="BH37" i="53"/>
  <c r="BB143" i="53" s="1"/>
  <c r="BG37" i="53"/>
  <c r="BA143" i="53" s="1"/>
  <c r="BF37" i="53"/>
  <c r="AZ143" i="53" s="1"/>
  <c r="BE37" i="53"/>
  <c r="AY143" i="53" s="1"/>
  <c r="BD37" i="53"/>
  <c r="AX143" i="53" s="1"/>
  <c r="BC37" i="53"/>
  <c r="AW143" i="53" s="1"/>
  <c r="P198" i="53" s="1"/>
  <c r="BB37" i="53"/>
  <c r="AV143" i="53" s="1"/>
  <c r="BA37" i="53"/>
  <c r="AU143" i="53" s="1"/>
  <c r="AZ37" i="53"/>
  <c r="AT143" i="53" s="1"/>
  <c r="AW37" i="53"/>
  <c r="AS143" i="53" s="1"/>
  <c r="AV37" i="53"/>
  <c r="AR143" i="53" s="1"/>
  <c r="AU37" i="53"/>
  <c r="AQ143" i="53" s="1"/>
  <c r="AT37" i="53"/>
  <c r="AP143" i="53" s="1"/>
  <c r="AS37" i="53"/>
  <c r="AO143" i="53" s="1"/>
  <c r="AR37" i="53"/>
  <c r="AN143" i="53" s="1"/>
  <c r="AQ37" i="53"/>
  <c r="AM143" i="53" s="1"/>
  <c r="AP37" i="53"/>
  <c r="AL143" i="53" s="1"/>
  <c r="AO37" i="53"/>
  <c r="AK143" i="53" s="1"/>
  <c r="AN37" i="53"/>
  <c r="AJ143" i="53" s="1"/>
  <c r="AM37" i="53"/>
  <c r="AI143" i="53" s="1"/>
  <c r="AJ37" i="53"/>
  <c r="AH143" i="53" s="1"/>
  <c r="AI37" i="53"/>
  <c r="AG143" i="53" s="1"/>
  <c r="AH37" i="53"/>
  <c r="AF143" i="53" s="1"/>
  <c r="AG37" i="53"/>
  <c r="AE143" i="53" s="1"/>
  <c r="AF37" i="53"/>
  <c r="AD143" i="53" s="1"/>
  <c r="AE37" i="53"/>
  <c r="AC143" i="53" s="1"/>
  <c r="AD37" i="53"/>
  <c r="AB143" i="53" s="1"/>
  <c r="AC37" i="53"/>
  <c r="AA143" i="53" s="1"/>
  <c r="N198" i="53" s="1"/>
  <c r="AB37" i="53"/>
  <c r="Z143" i="53" s="1"/>
  <c r="AA37" i="53"/>
  <c r="Y143" i="53" s="1"/>
  <c r="Z37" i="53"/>
  <c r="X143" i="53" s="1"/>
  <c r="W37" i="53"/>
  <c r="W143" i="53" s="1"/>
  <c r="V37" i="53"/>
  <c r="V143" i="53" s="1"/>
  <c r="U37" i="53"/>
  <c r="U143" i="53" s="1"/>
  <c r="T37" i="53"/>
  <c r="T143" i="53" s="1"/>
  <c r="S37" i="53"/>
  <c r="S143" i="53" s="1"/>
  <c r="R37" i="53"/>
  <c r="R143" i="53" s="1"/>
  <c r="Q37" i="53"/>
  <c r="Q143" i="53" s="1"/>
  <c r="P37" i="53"/>
  <c r="P143" i="53" s="1"/>
  <c r="O37" i="53"/>
  <c r="O143" i="53" s="1"/>
  <c r="N37" i="53"/>
  <c r="N143" i="53" s="1"/>
  <c r="M37" i="53"/>
  <c r="M143" i="53" s="1"/>
  <c r="CW36" i="53"/>
  <c r="CV36" i="53"/>
  <c r="CU36" i="53"/>
  <c r="CT36" i="53"/>
  <c r="CS36" i="53"/>
  <c r="CR36" i="53"/>
  <c r="CQ36" i="53"/>
  <c r="CP36" i="53"/>
  <c r="CO36" i="53"/>
  <c r="CN36" i="53"/>
  <c r="CM36" i="53"/>
  <c r="CJ36" i="53"/>
  <c r="CI36" i="53"/>
  <c r="CH36" i="53"/>
  <c r="CG36" i="53"/>
  <c r="CF36" i="53"/>
  <c r="CE36" i="53"/>
  <c r="CD36" i="53"/>
  <c r="CC36" i="53"/>
  <c r="CB36" i="53"/>
  <c r="CA36" i="53"/>
  <c r="BZ36" i="53"/>
  <c r="BW36" i="53"/>
  <c r="BV36" i="53"/>
  <c r="BU36" i="53"/>
  <c r="BT36" i="53"/>
  <c r="BS36" i="53"/>
  <c r="BR36" i="53"/>
  <c r="BQ36" i="53"/>
  <c r="BP36" i="53"/>
  <c r="BO36" i="53"/>
  <c r="BN36" i="53"/>
  <c r="BM36" i="53"/>
  <c r="BJ36" i="53"/>
  <c r="BI36" i="53"/>
  <c r="BH36" i="53"/>
  <c r="BG36" i="53"/>
  <c r="BF36" i="53"/>
  <c r="BE36" i="53"/>
  <c r="BD36" i="53"/>
  <c r="BC36" i="53"/>
  <c r="BB36" i="53"/>
  <c r="BA36" i="53"/>
  <c r="AZ36" i="53"/>
  <c r="AW36" i="53"/>
  <c r="AV36" i="53"/>
  <c r="AU36" i="53"/>
  <c r="AT36" i="53"/>
  <c r="AS36" i="53"/>
  <c r="AR36" i="53"/>
  <c r="AQ36" i="53"/>
  <c r="AP36" i="53"/>
  <c r="AO36" i="53"/>
  <c r="AN36" i="53"/>
  <c r="AM36" i="53"/>
  <c r="AJ36" i="53"/>
  <c r="AI36" i="53"/>
  <c r="AH36" i="53"/>
  <c r="AG36" i="53"/>
  <c r="AF36" i="53"/>
  <c r="AE36" i="53"/>
  <c r="AD36" i="53"/>
  <c r="AC36" i="53"/>
  <c r="AB36" i="53"/>
  <c r="AA36" i="53"/>
  <c r="Z36" i="53"/>
  <c r="W36" i="53"/>
  <c r="V36" i="53"/>
  <c r="U36" i="53"/>
  <c r="T36" i="53"/>
  <c r="S36" i="53"/>
  <c r="R36" i="53"/>
  <c r="Q36" i="53"/>
  <c r="P36" i="53"/>
  <c r="O36" i="53"/>
  <c r="N36" i="53"/>
  <c r="M36" i="53"/>
  <c r="CW35" i="53"/>
  <c r="CV35" i="53"/>
  <c r="CU35" i="53"/>
  <c r="CT35" i="53"/>
  <c r="CS35" i="53"/>
  <c r="CR35" i="53"/>
  <c r="CQ35" i="53"/>
  <c r="CP35" i="53"/>
  <c r="CO35" i="53"/>
  <c r="CN35" i="53"/>
  <c r="CM35" i="53"/>
  <c r="CJ35" i="53"/>
  <c r="CI35" i="53"/>
  <c r="CH35" i="53"/>
  <c r="CG35" i="53"/>
  <c r="CF35" i="53"/>
  <c r="CE35" i="53"/>
  <c r="CD35" i="53"/>
  <c r="CC35" i="53"/>
  <c r="CB35" i="53"/>
  <c r="CA35" i="53"/>
  <c r="BZ35" i="53"/>
  <c r="BW35" i="53"/>
  <c r="BV35" i="53"/>
  <c r="BU35" i="53"/>
  <c r="BT35" i="53"/>
  <c r="BS35" i="53"/>
  <c r="BR35" i="53"/>
  <c r="BQ35" i="53"/>
  <c r="BP35" i="53"/>
  <c r="BO35" i="53"/>
  <c r="BN35" i="53"/>
  <c r="BM35" i="53"/>
  <c r="BJ35" i="53"/>
  <c r="BI35" i="53"/>
  <c r="BH35" i="53"/>
  <c r="BG35" i="53"/>
  <c r="BF35" i="53"/>
  <c r="BE35" i="53"/>
  <c r="BD35" i="53"/>
  <c r="BC35" i="53"/>
  <c r="BB35" i="53"/>
  <c r="BA35" i="53"/>
  <c r="AZ35" i="53"/>
  <c r="AW35" i="53"/>
  <c r="AV35" i="53"/>
  <c r="AU35" i="53"/>
  <c r="AT35" i="53"/>
  <c r="AS35" i="53"/>
  <c r="AR35" i="53"/>
  <c r="AQ35" i="53"/>
  <c r="AP35" i="53"/>
  <c r="AO35" i="53"/>
  <c r="AN35" i="53"/>
  <c r="AM35" i="53"/>
  <c r="AJ35" i="53"/>
  <c r="AI35" i="53"/>
  <c r="AH35" i="53"/>
  <c r="AG35" i="53"/>
  <c r="AF35" i="53"/>
  <c r="AE35" i="53"/>
  <c r="AD35" i="53"/>
  <c r="AC35" i="53"/>
  <c r="AB35" i="53"/>
  <c r="AA35" i="53"/>
  <c r="Z35" i="53"/>
  <c r="W35" i="53"/>
  <c r="V35" i="53"/>
  <c r="U35" i="53"/>
  <c r="T35" i="53"/>
  <c r="S35" i="53"/>
  <c r="R35" i="53"/>
  <c r="Q35" i="53"/>
  <c r="P35" i="53"/>
  <c r="O35" i="53"/>
  <c r="N35" i="53"/>
  <c r="M35" i="53"/>
  <c r="CW34" i="53"/>
  <c r="CK166" i="53" s="1"/>
  <c r="CV34" i="53"/>
  <c r="CJ166" i="53" s="1"/>
  <c r="CU34" i="53"/>
  <c r="CI166" i="53" s="1"/>
  <c r="CT34" i="53"/>
  <c r="CH166" i="53" s="1"/>
  <c r="CS34" i="53"/>
  <c r="CG166" i="53" s="1"/>
  <c r="CR34" i="53"/>
  <c r="CF166" i="53" s="1"/>
  <c r="CQ34" i="53"/>
  <c r="CE166" i="53" s="1"/>
  <c r="CP34" i="53"/>
  <c r="CD166" i="53" s="1"/>
  <c r="S221" i="53" s="1"/>
  <c r="CO34" i="53"/>
  <c r="CC166" i="53" s="1"/>
  <c r="CN34" i="53"/>
  <c r="CB166" i="53" s="1"/>
  <c r="CM34" i="53"/>
  <c r="CA166" i="53" s="1"/>
  <c r="CJ34" i="53"/>
  <c r="BZ166" i="53" s="1"/>
  <c r="CI34" i="53"/>
  <c r="BY166" i="53" s="1"/>
  <c r="CH34" i="53"/>
  <c r="BX166" i="53" s="1"/>
  <c r="CG34" i="53"/>
  <c r="BW166" i="53" s="1"/>
  <c r="CF34" i="53"/>
  <c r="BV166" i="53" s="1"/>
  <c r="CE34" i="53"/>
  <c r="BU166" i="53" s="1"/>
  <c r="CD34" i="53"/>
  <c r="BT166" i="53" s="1"/>
  <c r="CC34" i="53"/>
  <c r="BS166" i="53" s="1"/>
  <c r="CB34" i="53"/>
  <c r="BR166" i="53" s="1"/>
  <c r="CA34" i="53"/>
  <c r="BQ166" i="53" s="1"/>
  <c r="BZ34" i="53"/>
  <c r="BP166" i="53" s="1"/>
  <c r="BW34" i="53"/>
  <c r="BO166" i="53" s="1"/>
  <c r="BV34" i="53"/>
  <c r="BN166" i="53" s="1"/>
  <c r="BU34" i="53"/>
  <c r="BM166" i="53" s="1"/>
  <c r="BT34" i="53"/>
  <c r="BL166" i="53" s="1"/>
  <c r="BS34" i="53"/>
  <c r="BK166" i="53" s="1"/>
  <c r="BR34" i="53"/>
  <c r="BJ166" i="53" s="1"/>
  <c r="BQ34" i="53"/>
  <c r="BI166" i="53" s="1"/>
  <c r="BP34" i="53"/>
  <c r="BH166" i="53" s="1"/>
  <c r="BO34" i="53"/>
  <c r="BG166" i="53" s="1"/>
  <c r="BN34" i="53"/>
  <c r="BF166" i="53" s="1"/>
  <c r="BM34" i="53"/>
  <c r="BE166" i="53" s="1"/>
  <c r="BJ34" i="53"/>
  <c r="BD166" i="53" s="1"/>
  <c r="BI34" i="53"/>
  <c r="BC166" i="53" s="1"/>
  <c r="BH34" i="53"/>
  <c r="BB166" i="53" s="1"/>
  <c r="BG34" i="53"/>
  <c r="BA166" i="53" s="1"/>
  <c r="BF34" i="53"/>
  <c r="AZ166" i="53" s="1"/>
  <c r="BE34" i="53"/>
  <c r="AY166" i="53" s="1"/>
  <c r="BD34" i="53"/>
  <c r="AX166" i="53" s="1"/>
  <c r="BC34" i="53"/>
  <c r="AW166" i="53" s="1"/>
  <c r="BB34" i="53"/>
  <c r="AV166" i="53" s="1"/>
  <c r="BA34" i="53"/>
  <c r="AU166" i="53" s="1"/>
  <c r="AZ34" i="53"/>
  <c r="AT166" i="53" s="1"/>
  <c r="AW34" i="53"/>
  <c r="AS166" i="53" s="1"/>
  <c r="AV34" i="53"/>
  <c r="AR166" i="53" s="1"/>
  <c r="AU34" i="53"/>
  <c r="AQ166" i="53" s="1"/>
  <c r="AT34" i="53"/>
  <c r="AP166" i="53" s="1"/>
  <c r="AC221" i="53" s="1"/>
  <c r="AS34" i="53"/>
  <c r="AO166" i="53" s="1"/>
  <c r="AR34" i="53"/>
  <c r="AN166" i="53" s="1"/>
  <c r="AQ34" i="53"/>
  <c r="AM166" i="53" s="1"/>
  <c r="AP34" i="53"/>
  <c r="AL166" i="53" s="1"/>
  <c r="O221" i="53" s="1"/>
  <c r="AO34" i="53"/>
  <c r="AK166" i="53" s="1"/>
  <c r="AN34" i="53"/>
  <c r="AJ166" i="53" s="1"/>
  <c r="AM34" i="53"/>
  <c r="AI166" i="53" s="1"/>
  <c r="AJ34" i="53"/>
  <c r="AH166" i="53" s="1"/>
  <c r="AI34" i="53"/>
  <c r="AG166" i="53" s="1"/>
  <c r="AH34" i="53"/>
  <c r="AF166" i="53" s="1"/>
  <c r="AG34" i="53"/>
  <c r="AE166" i="53" s="1"/>
  <c r="AF34" i="53"/>
  <c r="AD166" i="53" s="1"/>
  <c r="AE34" i="53"/>
  <c r="AC166" i="53" s="1"/>
  <c r="AD34" i="53"/>
  <c r="AB166" i="53" s="1"/>
  <c r="AC34" i="53"/>
  <c r="AA166" i="53" s="1"/>
  <c r="AB34" i="53"/>
  <c r="Z166" i="53" s="1"/>
  <c r="AA34" i="53"/>
  <c r="Y166" i="53" s="1"/>
  <c r="Z34" i="53"/>
  <c r="X166" i="53" s="1"/>
  <c r="W34" i="53"/>
  <c r="W166" i="53" s="1"/>
  <c r="V34" i="53"/>
  <c r="V166" i="53" s="1"/>
  <c r="U34" i="53"/>
  <c r="U166" i="53" s="1"/>
  <c r="T34" i="53"/>
  <c r="T166" i="53" s="1"/>
  <c r="S34" i="53"/>
  <c r="S166" i="53" s="1"/>
  <c r="R34" i="53"/>
  <c r="R166" i="53" s="1"/>
  <c r="Q34" i="53"/>
  <c r="Q166" i="53" s="1"/>
  <c r="P34" i="53"/>
  <c r="P166" i="53" s="1"/>
  <c r="M221" i="53" s="1"/>
  <c r="O34" i="53"/>
  <c r="O166" i="53" s="1"/>
  <c r="N34" i="53"/>
  <c r="N166" i="53" s="1"/>
  <c r="M34" i="53"/>
  <c r="M166" i="53" s="1"/>
  <c r="CW33" i="53"/>
  <c r="CK144" i="53" s="1"/>
  <c r="CV33" i="53"/>
  <c r="CU33" i="53"/>
  <c r="CI144" i="53" s="1"/>
  <c r="CT33" i="53"/>
  <c r="CS33" i="53"/>
  <c r="CG144" i="53" s="1"/>
  <c r="CR33" i="53"/>
  <c r="CQ33" i="53"/>
  <c r="CE144" i="53" s="1"/>
  <c r="CP33" i="53"/>
  <c r="CO33" i="53"/>
  <c r="CC144" i="53" s="1"/>
  <c r="CN33" i="53"/>
  <c r="CM33" i="53"/>
  <c r="CA144" i="53" s="1"/>
  <c r="CJ33" i="53"/>
  <c r="CI33" i="53"/>
  <c r="BY144" i="53" s="1"/>
  <c r="CH33" i="53"/>
  <c r="CG33" i="53"/>
  <c r="BW144" i="53" s="1"/>
  <c r="CF33" i="53"/>
  <c r="CE33" i="53"/>
  <c r="BU144" i="53" s="1"/>
  <c r="CD33" i="53"/>
  <c r="CC33" i="53"/>
  <c r="BS144" i="53" s="1"/>
  <c r="CB33" i="53"/>
  <c r="CA33" i="53"/>
  <c r="BQ144" i="53" s="1"/>
  <c r="BZ33" i="53"/>
  <c r="BW33" i="53"/>
  <c r="BO144" i="53" s="1"/>
  <c r="BV33" i="53"/>
  <c r="BU33" i="53"/>
  <c r="BM144" i="53" s="1"/>
  <c r="BT33" i="53"/>
  <c r="BS33" i="53"/>
  <c r="BK144" i="53" s="1"/>
  <c r="BR33" i="53"/>
  <c r="BQ33" i="53"/>
  <c r="BI144" i="53" s="1"/>
  <c r="BP33" i="53"/>
  <c r="BO33" i="53"/>
  <c r="BG144" i="53" s="1"/>
  <c r="BN33" i="53"/>
  <c r="BM33" i="53"/>
  <c r="BE144" i="53" s="1"/>
  <c r="BJ33" i="53"/>
  <c r="BI33" i="53"/>
  <c r="BC144" i="53" s="1"/>
  <c r="BH33" i="53"/>
  <c r="BG33" i="53"/>
  <c r="BA144" i="53" s="1"/>
  <c r="BF33" i="53"/>
  <c r="BE33" i="53"/>
  <c r="AY144" i="53" s="1"/>
  <c r="BD33" i="53"/>
  <c r="BC33" i="53"/>
  <c r="AW144" i="53" s="1"/>
  <c r="BB33" i="53"/>
  <c r="BA33" i="53"/>
  <c r="AU144" i="53" s="1"/>
  <c r="AZ33" i="53"/>
  <c r="AW33" i="53"/>
  <c r="AS144" i="53" s="1"/>
  <c r="AV33" i="53"/>
  <c r="AU33" i="53"/>
  <c r="AQ144" i="53" s="1"/>
  <c r="AT33" i="53"/>
  <c r="AS33" i="53"/>
  <c r="AO144" i="53" s="1"/>
  <c r="AR33" i="53"/>
  <c r="AQ33" i="53"/>
  <c r="AM144" i="53" s="1"/>
  <c r="AP33" i="53"/>
  <c r="AO33" i="53"/>
  <c r="AK144" i="53" s="1"/>
  <c r="AN33" i="53"/>
  <c r="AM33" i="53"/>
  <c r="AI144" i="53" s="1"/>
  <c r="AJ33" i="53"/>
  <c r="AI33" i="53"/>
  <c r="AG144" i="53" s="1"/>
  <c r="AH33" i="53"/>
  <c r="AG33" i="53"/>
  <c r="AE144" i="53" s="1"/>
  <c r="AB199" i="53" s="1"/>
  <c r="AF33" i="53"/>
  <c r="AE33" i="53"/>
  <c r="AC144" i="53" s="1"/>
  <c r="AD33" i="53"/>
  <c r="AC33" i="53"/>
  <c r="AA144" i="53" s="1"/>
  <c r="AB33" i="53"/>
  <c r="AA33" i="53"/>
  <c r="Y144" i="53" s="1"/>
  <c r="Z33" i="53"/>
  <c r="W33" i="53"/>
  <c r="W144" i="53" s="1"/>
  <c r="V33" i="53"/>
  <c r="U33" i="53"/>
  <c r="U144" i="53" s="1"/>
  <c r="T33" i="53"/>
  <c r="S33" i="53"/>
  <c r="S144" i="53" s="1"/>
  <c r="R33" i="53"/>
  <c r="Q33" i="53"/>
  <c r="Q144" i="53" s="1"/>
  <c r="P33" i="53"/>
  <c r="O33" i="53"/>
  <c r="O144" i="53" s="1"/>
  <c r="N33" i="53"/>
  <c r="M33" i="53"/>
  <c r="M144" i="53" s="1"/>
  <c r="CW32" i="53"/>
  <c r="CK154" i="53" s="1"/>
  <c r="CV32" i="53"/>
  <c r="CJ154" i="53" s="1"/>
  <c r="CU32" i="53"/>
  <c r="CI154" i="53" s="1"/>
  <c r="CT32" i="53"/>
  <c r="CH154" i="53" s="1"/>
  <c r="CS32" i="53"/>
  <c r="CG154" i="53" s="1"/>
  <c r="CR32" i="53"/>
  <c r="CF154" i="53" s="1"/>
  <c r="CQ32" i="53"/>
  <c r="CE154" i="53" s="1"/>
  <c r="CP32" i="53"/>
  <c r="CD154" i="53" s="1"/>
  <c r="S209" i="53" s="1"/>
  <c r="CO32" i="53"/>
  <c r="CC154" i="53" s="1"/>
  <c r="CN32" i="53"/>
  <c r="CB154" i="53" s="1"/>
  <c r="CM32" i="53"/>
  <c r="CA154" i="53" s="1"/>
  <c r="CJ32" i="53"/>
  <c r="BZ154" i="53" s="1"/>
  <c r="CI32" i="53"/>
  <c r="BY154" i="53" s="1"/>
  <c r="CH32" i="53"/>
  <c r="BX154" i="53" s="1"/>
  <c r="CG32" i="53"/>
  <c r="BW154" i="53" s="1"/>
  <c r="CF32" i="53"/>
  <c r="BV154" i="53" s="1"/>
  <c r="CE32" i="53"/>
  <c r="BU154" i="53" s="1"/>
  <c r="CD32" i="53"/>
  <c r="BT154" i="53" s="1"/>
  <c r="CC32" i="53"/>
  <c r="BS154" i="53" s="1"/>
  <c r="CB32" i="53"/>
  <c r="BR154" i="53" s="1"/>
  <c r="CA32" i="53"/>
  <c r="BQ154" i="53" s="1"/>
  <c r="BZ32" i="53"/>
  <c r="BP154" i="53" s="1"/>
  <c r="Y209" i="53" s="1"/>
  <c r="BW32" i="53"/>
  <c r="BO154" i="53" s="1"/>
  <c r="BV32" i="53"/>
  <c r="BN154" i="53" s="1"/>
  <c r="BU32" i="53"/>
  <c r="BM154" i="53" s="1"/>
  <c r="BT32" i="53"/>
  <c r="BL154" i="53" s="1"/>
  <c r="BS32" i="53"/>
  <c r="BK154" i="53" s="1"/>
  <c r="BR32" i="53"/>
  <c r="BJ154" i="53" s="1"/>
  <c r="BQ32" i="53"/>
  <c r="BI154" i="53" s="1"/>
  <c r="BP32" i="53"/>
  <c r="BH154" i="53" s="1"/>
  <c r="Q209" i="53" s="1"/>
  <c r="BO32" i="53"/>
  <c r="BG154" i="53" s="1"/>
  <c r="BN32" i="53"/>
  <c r="BF154" i="53" s="1"/>
  <c r="BM32" i="53"/>
  <c r="BE154" i="53" s="1"/>
  <c r="BJ32" i="53"/>
  <c r="BD154" i="53" s="1"/>
  <c r="BI32" i="53"/>
  <c r="BC154" i="53" s="1"/>
  <c r="BH32" i="53"/>
  <c r="BB154" i="53" s="1"/>
  <c r="BG32" i="53"/>
  <c r="BA154" i="53" s="1"/>
  <c r="BF32" i="53"/>
  <c r="AZ154" i="53" s="1"/>
  <c r="BE32" i="53"/>
  <c r="AY154" i="53" s="1"/>
  <c r="BD32" i="53"/>
  <c r="AX154" i="53" s="1"/>
  <c r="BC32" i="53"/>
  <c r="AW154" i="53" s="1"/>
  <c r="BB32" i="53"/>
  <c r="AV154" i="53" s="1"/>
  <c r="BA32" i="53"/>
  <c r="AU154" i="53" s="1"/>
  <c r="AZ32" i="53"/>
  <c r="AT154" i="53" s="1"/>
  <c r="AW32" i="53"/>
  <c r="AS154" i="53" s="1"/>
  <c r="AV32" i="53"/>
  <c r="AR154" i="53" s="1"/>
  <c r="AU32" i="53"/>
  <c r="AQ154" i="53" s="1"/>
  <c r="AT32" i="53"/>
  <c r="AP154" i="53" s="1"/>
  <c r="AS32" i="53"/>
  <c r="AO154" i="53" s="1"/>
  <c r="AR32" i="53"/>
  <c r="AN154" i="53" s="1"/>
  <c r="AQ32" i="53"/>
  <c r="AM154" i="53" s="1"/>
  <c r="AP32" i="53"/>
  <c r="AL154" i="53" s="1"/>
  <c r="AO32" i="53"/>
  <c r="AK154" i="53" s="1"/>
  <c r="AN32" i="53"/>
  <c r="AJ154" i="53" s="1"/>
  <c r="AM32" i="53"/>
  <c r="AI154" i="53" s="1"/>
  <c r="AJ32" i="53"/>
  <c r="AH154" i="53" s="1"/>
  <c r="AI32" i="53"/>
  <c r="AG154" i="53" s="1"/>
  <c r="AH32" i="53"/>
  <c r="AF154" i="53" s="1"/>
  <c r="AG32" i="53"/>
  <c r="AE154" i="53" s="1"/>
  <c r="AF32" i="53"/>
  <c r="AD154" i="53" s="1"/>
  <c r="AE32" i="53"/>
  <c r="AC154" i="53" s="1"/>
  <c r="AD32" i="53"/>
  <c r="AB154" i="53" s="1"/>
  <c r="AC32" i="53"/>
  <c r="AA154" i="53" s="1"/>
  <c r="AB32" i="53"/>
  <c r="Z154" i="53" s="1"/>
  <c r="AA32" i="53"/>
  <c r="Y154" i="53" s="1"/>
  <c r="Z32" i="53"/>
  <c r="X154" i="53" s="1"/>
  <c r="W32" i="53"/>
  <c r="W154" i="53" s="1"/>
  <c r="V32" i="53"/>
  <c r="V154" i="53" s="1"/>
  <c r="U32" i="53"/>
  <c r="U154" i="53" s="1"/>
  <c r="T32" i="53"/>
  <c r="T154" i="53" s="1"/>
  <c r="AA209" i="53" s="1"/>
  <c r="S32" i="53"/>
  <c r="S154" i="53" s="1"/>
  <c r="R32" i="53"/>
  <c r="R154" i="53" s="1"/>
  <c r="Q32" i="53"/>
  <c r="Q154" i="53" s="1"/>
  <c r="P32" i="53"/>
  <c r="P154" i="53" s="1"/>
  <c r="M209" i="53" s="1"/>
  <c r="O32" i="53"/>
  <c r="O154" i="53" s="1"/>
  <c r="N32" i="53"/>
  <c r="N154" i="53" s="1"/>
  <c r="M32" i="53"/>
  <c r="M154" i="53" s="1"/>
  <c r="CW31" i="53"/>
  <c r="CV31" i="53"/>
  <c r="CU31" i="53"/>
  <c r="CT31" i="53"/>
  <c r="CS31" i="53"/>
  <c r="CR31" i="53"/>
  <c r="CQ31" i="53"/>
  <c r="CP31" i="53"/>
  <c r="CO31" i="53"/>
  <c r="CN31" i="53"/>
  <c r="CM31" i="53"/>
  <c r="CJ31" i="53"/>
  <c r="CI31" i="53"/>
  <c r="CH31" i="53"/>
  <c r="CG31" i="53"/>
  <c r="CF31" i="53"/>
  <c r="CE31" i="53"/>
  <c r="CD31" i="53"/>
  <c r="CC31" i="53"/>
  <c r="CB31" i="53"/>
  <c r="CA31" i="53"/>
  <c r="BZ31" i="53"/>
  <c r="BW31" i="53"/>
  <c r="BV31" i="53"/>
  <c r="BU31" i="53"/>
  <c r="BT31" i="53"/>
  <c r="BS31" i="53"/>
  <c r="BR31" i="53"/>
  <c r="BQ31" i="53"/>
  <c r="BP31" i="53"/>
  <c r="BO31" i="53"/>
  <c r="BN31" i="53"/>
  <c r="BM31" i="53"/>
  <c r="BJ31" i="53"/>
  <c r="BI31" i="53"/>
  <c r="BH31" i="53"/>
  <c r="BG31" i="53"/>
  <c r="BF31" i="53"/>
  <c r="BE31" i="53"/>
  <c r="BD31" i="53"/>
  <c r="BC31" i="53"/>
  <c r="BB31" i="53"/>
  <c r="BA31" i="53"/>
  <c r="AZ31" i="53"/>
  <c r="AW31" i="53"/>
  <c r="AV31" i="53"/>
  <c r="AU31" i="53"/>
  <c r="AT31" i="53"/>
  <c r="AS31" i="53"/>
  <c r="AR31" i="53"/>
  <c r="AQ31" i="53"/>
  <c r="AP31" i="53"/>
  <c r="AO31" i="53"/>
  <c r="AN31" i="53"/>
  <c r="AM31" i="53"/>
  <c r="AJ31" i="53"/>
  <c r="AI31" i="53"/>
  <c r="AH31" i="53"/>
  <c r="AG31" i="53"/>
  <c r="AF31" i="53"/>
  <c r="AE31" i="53"/>
  <c r="AD31" i="53"/>
  <c r="AC31" i="53"/>
  <c r="AB31" i="53"/>
  <c r="AA31" i="53"/>
  <c r="Z31" i="53"/>
  <c r="W31" i="53"/>
  <c r="V31" i="53"/>
  <c r="U31" i="53"/>
  <c r="T31" i="53"/>
  <c r="S31" i="53"/>
  <c r="R31" i="53"/>
  <c r="Q31" i="53"/>
  <c r="P31" i="53"/>
  <c r="O31" i="53"/>
  <c r="N31" i="53"/>
  <c r="M31" i="53"/>
  <c r="CW30" i="53"/>
  <c r="CK155" i="53" s="1"/>
  <c r="CV30" i="53"/>
  <c r="CJ155" i="53" s="1"/>
  <c r="CU30" i="53"/>
  <c r="CI155" i="53" s="1"/>
  <c r="CT30" i="53"/>
  <c r="CH155" i="53" s="1"/>
  <c r="AG210" i="53" s="1"/>
  <c r="CS30" i="53"/>
  <c r="CG155" i="53" s="1"/>
  <c r="CR30" i="53"/>
  <c r="CF155" i="53" s="1"/>
  <c r="CQ30" i="53"/>
  <c r="CE155" i="53" s="1"/>
  <c r="CP30" i="53"/>
  <c r="CD155" i="53" s="1"/>
  <c r="S210" i="53" s="1"/>
  <c r="CO30" i="53"/>
  <c r="CC155" i="53" s="1"/>
  <c r="CN30" i="53"/>
  <c r="CB155" i="53" s="1"/>
  <c r="CM30" i="53"/>
  <c r="CA155" i="53" s="1"/>
  <c r="CJ30" i="53"/>
  <c r="BZ155" i="53" s="1"/>
  <c r="CI30" i="53"/>
  <c r="BY155" i="53" s="1"/>
  <c r="CH30" i="53"/>
  <c r="BX155" i="53" s="1"/>
  <c r="CG30" i="53"/>
  <c r="BW155" i="53" s="1"/>
  <c r="CF30" i="53"/>
  <c r="BV155" i="53" s="1"/>
  <c r="CE30" i="53"/>
  <c r="BU155" i="53" s="1"/>
  <c r="CD30" i="53"/>
  <c r="BT155" i="53" s="1"/>
  <c r="CC30" i="53"/>
  <c r="BS155" i="53" s="1"/>
  <c r="CB30" i="53"/>
  <c r="BR155" i="53" s="1"/>
  <c r="CA30" i="53"/>
  <c r="BQ155" i="53" s="1"/>
  <c r="BZ30" i="53"/>
  <c r="BP155" i="53" s="1"/>
  <c r="BW30" i="53"/>
  <c r="BO155" i="53" s="1"/>
  <c r="BV30" i="53"/>
  <c r="BN155" i="53" s="1"/>
  <c r="BU30" i="53"/>
  <c r="BM155" i="53" s="1"/>
  <c r="BT30" i="53"/>
  <c r="BL155" i="53" s="1"/>
  <c r="BS30" i="53"/>
  <c r="BK155" i="53" s="1"/>
  <c r="BR30" i="53"/>
  <c r="BJ155" i="53" s="1"/>
  <c r="BQ30" i="53"/>
  <c r="BI155" i="53" s="1"/>
  <c r="BP30" i="53"/>
  <c r="BH155" i="53" s="1"/>
  <c r="BO30" i="53"/>
  <c r="BG155" i="53" s="1"/>
  <c r="BN30" i="53"/>
  <c r="BF155" i="53" s="1"/>
  <c r="BM30" i="53"/>
  <c r="BE155" i="53" s="1"/>
  <c r="BJ30" i="53"/>
  <c r="BD155" i="53" s="1"/>
  <c r="BI30" i="53"/>
  <c r="BC155" i="53" s="1"/>
  <c r="BH30" i="53"/>
  <c r="BB155" i="53" s="1"/>
  <c r="BG30" i="53"/>
  <c r="BA155" i="53" s="1"/>
  <c r="BF30" i="53"/>
  <c r="AZ155" i="53" s="1"/>
  <c r="BE30" i="53"/>
  <c r="AY155" i="53" s="1"/>
  <c r="BD30" i="53"/>
  <c r="AX155" i="53" s="1"/>
  <c r="BC30" i="53"/>
  <c r="AW155" i="53" s="1"/>
  <c r="BB30" i="53"/>
  <c r="AV155" i="53" s="1"/>
  <c r="BA30" i="53"/>
  <c r="AU155" i="53" s="1"/>
  <c r="AZ30" i="53"/>
  <c r="AT155" i="53" s="1"/>
  <c r="AW30" i="53"/>
  <c r="AS155" i="53" s="1"/>
  <c r="AV30" i="53"/>
  <c r="AR155" i="53" s="1"/>
  <c r="AU30" i="53"/>
  <c r="AQ155" i="53" s="1"/>
  <c r="AT30" i="53"/>
  <c r="AP155" i="53" s="1"/>
  <c r="AS30" i="53"/>
  <c r="AO155" i="53" s="1"/>
  <c r="AR30" i="53"/>
  <c r="AN155" i="53" s="1"/>
  <c r="AQ30" i="53"/>
  <c r="AM155" i="53" s="1"/>
  <c r="AP30" i="53"/>
  <c r="AL155" i="53" s="1"/>
  <c r="O210" i="53" s="1"/>
  <c r="AO30" i="53"/>
  <c r="AK155" i="53" s="1"/>
  <c r="AN30" i="53"/>
  <c r="AJ155" i="53" s="1"/>
  <c r="AM30" i="53"/>
  <c r="AI155" i="53" s="1"/>
  <c r="AJ30" i="53"/>
  <c r="AH155" i="53" s="1"/>
  <c r="AI30" i="53"/>
  <c r="AG155" i="53" s="1"/>
  <c r="AH30" i="53"/>
  <c r="AF155" i="53" s="1"/>
  <c r="AG30" i="53"/>
  <c r="AE155" i="53" s="1"/>
  <c r="AF30" i="53"/>
  <c r="AD155" i="53" s="1"/>
  <c r="AE30" i="53"/>
  <c r="AC155" i="53" s="1"/>
  <c r="AD30" i="53"/>
  <c r="AB155" i="53" s="1"/>
  <c r="AC30" i="53"/>
  <c r="AA155" i="53" s="1"/>
  <c r="AB30" i="53"/>
  <c r="Z155" i="53" s="1"/>
  <c r="AA30" i="53"/>
  <c r="Y155" i="53" s="1"/>
  <c r="Z30" i="53"/>
  <c r="X155" i="53" s="1"/>
  <c r="W30" i="53"/>
  <c r="W155" i="53" s="1"/>
  <c r="V30" i="53"/>
  <c r="V155" i="53" s="1"/>
  <c r="U30" i="53"/>
  <c r="U155" i="53" s="1"/>
  <c r="T30" i="53"/>
  <c r="T155" i="53" s="1"/>
  <c r="S30" i="53"/>
  <c r="S155" i="53" s="1"/>
  <c r="R30" i="53"/>
  <c r="R155" i="53" s="1"/>
  <c r="Q30" i="53"/>
  <c r="Q155" i="53" s="1"/>
  <c r="P30" i="53"/>
  <c r="P155" i="53" s="1"/>
  <c r="O30" i="53"/>
  <c r="O155" i="53" s="1"/>
  <c r="N30" i="53"/>
  <c r="N155" i="53" s="1"/>
  <c r="M30" i="53"/>
  <c r="M155" i="53" s="1"/>
  <c r="CW29" i="53"/>
  <c r="CV29" i="53"/>
  <c r="CU29" i="53"/>
  <c r="CT29" i="53"/>
  <c r="CS29" i="53"/>
  <c r="CR29" i="53"/>
  <c r="CQ29" i="53"/>
  <c r="CP29" i="53"/>
  <c r="CO29" i="53"/>
  <c r="CN29" i="53"/>
  <c r="CM29" i="53"/>
  <c r="CJ29" i="53"/>
  <c r="CI29" i="53"/>
  <c r="CH29" i="53"/>
  <c r="CG29" i="53"/>
  <c r="CF29" i="53"/>
  <c r="CE29" i="53"/>
  <c r="CD29" i="53"/>
  <c r="CC29" i="53"/>
  <c r="CB29" i="53"/>
  <c r="CA29" i="53"/>
  <c r="BZ29" i="53"/>
  <c r="BW29" i="53"/>
  <c r="BV29" i="53"/>
  <c r="BU29" i="53"/>
  <c r="BT29" i="53"/>
  <c r="BS29" i="53"/>
  <c r="BR29" i="53"/>
  <c r="BQ29" i="53"/>
  <c r="BP29" i="53"/>
  <c r="BO29" i="53"/>
  <c r="BN29" i="53"/>
  <c r="BM29" i="53"/>
  <c r="BJ29" i="53"/>
  <c r="BI29" i="53"/>
  <c r="BH29" i="53"/>
  <c r="BG29" i="53"/>
  <c r="BF29" i="53"/>
  <c r="BE29" i="53"/>
  <c r="BD29" i="53"/>
  <c r="BC29" i="53"/>
  <c r="BB29" i="53"/>
  <c r="BA29" i="53"/>
  <c r="AZ29" i="53"/>
  <c r="AW29" i="53"/>
  <c r="AV29" i="53"/>
  <c r="AU29" i="53"/>
  <c r="AT29" i="53"/>
  <c r="AS29" i="53"/>
  <c r="AR29" i="53"/>
  <c r="AQ29" i="53"/>
  <c r="AP29" i="53"/>
  <c r="AO29" i="53"/>
  <c r="AN29" i="53"/>
  <c r="AM29" i="53"/>
  <c r="AJ29" i="53"/>
  <c r="AI29" i="53"/>
  <c r="AH29" i="53"/>
  <c r="AG29" i="53"/>
  <c r="AF29" i="53"/>
  <c r="AE29" i="53"/>
  <c r="AD29" i="53"/>
  <c r="AC29" i="53"/>
  <c r="AB29" i="53"/>
  <c r="AA29" i="53"/>
  <c r="Z29" i="53"/>
  <c r="W29" i="53"/>
  <c r="V29" i="53"/>
  <c r="U29" i="53"/>
  <c r="T29" i="53"/>
  <c r="S29" i="53"/>
  <c r="R29" i="53"/>
  <c r="Q29" i="53"/>
  <c r="P29" i="53"/>
  <c r="O29" i="53"/>
  <c r="N29" i="53"/>
  <c r="M29" i="53"/>
  <c r="CW28" i="53"/>
  <c r="CV28" i="53"/>
  <c r="CU28" i="53"/>
  <c r="CT28" i="53"/>
  <c r="CS28" i="53"/>
  <c r="CR28" i="53"/>
  <c r="CQ28" i="53"/>
  <c r="CP28" i="53"/>
  <c r="CO28" i="53"/>
  <c r="CN28" i="53"/>
  <c r="CM28" i="53"/>
  <c r="CJ28" i="53"/>
  <c r="CI28" i="53"/>
  <c r="CH28" i="53"/>
  <c r="CG28" i="53"/>
  <c r="CF28" i="53"/>
  <c r="CE28" i="53"/>
  <c r="CD28" i="53"/>
  <c r="CC28" i="53"/>
  <c r="CB28" i="53"/>
  <c r="CA28" i="53"/>
  <c r="BZ28" i="53"/>
  <c r="BW28" i="53"/>
  <c r="BV28" i="53"/>
  <c r="BU28" i="53"/>
  <c r="BT28" i="53"/>
  <c r="BS28" i="53"/>
  <c r="BR28" i="53"/>
  <c r="BQ28" i="53"/>
  <c r="BP28" i="53"/>
  <c r="BO28" i="53"/>
  <c r="BN28" i="53"/>
  <c r="BM28" i="53"/>
  <c r="BJ28" i="53"/>
  <c r="BI28" i="53"/>
  <c r="BH28" i="53"/>
  <c r="BG28" i="53"/>
  <c r="BF28" i="53"/>
  <c r="BE28" i="53"/>
  <c r="BD28" i="53"/>
  <c r="BC28" i="53"/>
  <c r="BB28" i="53"/>
  <c r="BA28" i="53"/>
  <c r="AZ28" i="53"/>
  <c r="AW28" i="53"/>
  <c r="AV28" i="53"/>
  <c r="AU28" i="53"/>
  <c r="AT28" i="53"/>
  <c r="AS28" i="53"/>
  <c r="AR28" i="53"/>
  <c r="AQ28" i="53"/>
  <c r="AP28" i="53"/>
  <c r="AO28" i="53"/>
  <c r="AN28" i="53"/>
  <c r="AM28" i="53"/>
  <c r="AJ28" i="53"/>
  <c r="AI28" i="53"/>
  <c r="AH28" i="53"/>
  <c r="AG28" i="53"/>
  <c r="AF28" i="53"/>
  <c r="AE28" i="53"/>
  <c r="AD28" i="53"/>
  <c r="AC28" i="53"/>
  <c r="AB28" i="53"/>
  <c r="AA28" i="53"/>
  <c r="Z28" i="53"/>
  <c r="W28" i="53"/>
  <c r="V28" i="53"/>
  <c r="U28" i="53"/>
  <c r="T28" i="53"/>
  <c r="S28" i="53"/>
  <c r="R28" i="53"/>
  <c r="Q28" i="53"/>
  <c r="P28" i="53"/>
  <c r="O28" i="53"/>
  <c r="N28" i="53"/>
  <c r="M28" i="53"/>
  <c r="CW27" i="53"/>
  <c r="CK136" i="53" s="1"/>
  <c r="CV27" i="53"/>
  <c r="CJ136" i="53" s="1"/>
  <c r="CU27" i="53"/>
  <c r="CI136" i="53" s="1"/>
  <c r="CT27" i="53"/>
  <c r="CH136" i="53" s="1"/>
  <c r="AG191" i="53" s="1"/>
  <c r="CS27" i="53"/>
  <c r="CG136" i="53" s="1"/>
  <c r="CR27" i="53"/>
  <c r="CF136" i="53" s="1"/>
  <c r="CQ27" i="53"/>
  <c r="CE136" i="53" s="1"/>
  <c r="CP27" i="53"/>
  <c r="CD136" i="53" s="1"/>
  <c r="CO27" i="53"/>
  <c r="CC136" i="53" s="1"/>
  <c r="CN27" i="53"/>
  <c r="CB136" i="53" s="1"/>
  <c r="CM27" i="53"/>
  <c r="CA136" i="53" s="1"/>
  <c r="CJ27" i="53"/>
  <c r="BZ136" i="53" s="1"/>
  <c r="CI27" i="53"/>
  <c r="BY136" i="53" s="1"/>
  <c r="CH27" i="53"/>
  <c r="BX136" i="53" s="1"/>
  <c r="CG27" i="53"/>
  <c r="BW136" i="53" s="1"/>
  <c r="CF27" i="53"/>
  <c r="BV136" i="53" s="1"/>
  <c r="CE27" i="53"/>
  <c r="BU136" i="53" s="1"/>
  <c r="CD27" i="53"/>
  <c r="BT136" i="53" s="1"/>
  <c r="CC27" i="53"/>
  <c r="BS136" i="53" s="1"/>
  <c r="CB27" i="53"/>
  <c r="BR136" i="53" s="1"/>
  <c r="CA27" i="53"/>
  <c r="BQ136" i="53" s="1"/>
  <c r="BZ27" i="53"/>
  <c r="BP136" i="53" s="1"/>
  <c r="BW27" i="53"/>
  <c r="BO136" i="53" s="1"/>
  <c r="BV27" i="53"/>
  <c r="BN136" i="53" s="1"/>
  <c r="BU27" i="53"/>
  <c r="BM136" i="53" s="1"/>
  <c r="BT27" i="53"/>
  <c r="BL136" i="53" s="1"/>
  <c r="BS27" i="53"/>
  <c r="BK136" i="53" s="1"/>
  <c r="BR27" i="53"/>
  <c r="BJ136" i="53" s="1"/>
  <c r="BQ27" i="53"/>
  <c r="BI136" i="53" s="1"/>
  <c r="BP27" i="53"/>
  <c r="BH136" i="53" s="1"/>
  <c r="BO27" i="53"/>
  <c r="BG136" i="53" s="1"/>
  <c r="BN27" i="53"/>
  <c r="BF136" i="53" s="1"/>
  <c r="BM27" i="53"/>
  <c r="BE136" i="53" s="1"/>
  <c r="BJ27" i="53"/>
  <c r="BD136" i="53" s="1"/>
  <c r="BI27" i="53"/>
  <c r="BC136" i="53" s="1"/>
  <c r="BH27" i="53"/>
  <c r="BB136" i="53" s="1"/>
  <c r="BG27" i="53"/>
  <c r="BA136" i="53" s="1"/>
  <c r="AD191" i="53" s="1"/>
  <c r="BF27" i="53"/>
  <c r="AZ136" i="53" s="1"/>
  <c r="BE27" i="53"/>
  <c r="AY136" i="53" s="1"/>
  <c r="BD27" i="53"/>
  <c r="AX136" i="53" s="1"/>
  <c r="BC27" i="53"/>
  <c r="AW136" i="53" s="1"/>
  <c r="P191" i="53" s="1"/>
  <c r="BB27" i="53"/>
  <c r="AV136" i="53" s="1"/>
  <c r="BA27" i="53"/>
  <c r="AU136" i="53" s="1"/>
  <c r="AZ27" i="53"/>
  <c r="AT136" i="53" s="1"/>
  <c r="W191" i="53" s="1"/>
  <c r="AW27" i="53"/>
  <c r="AS136" i="53" s="1"/>
  <c r="AV27" i="53"/>
  <c r="AR136" i="53" s="1"/>
  <c r="AU27" i="53"/>
  <c r="AQ136" i="53" s="1"/>
  <c r="AT27" i="53"/>
  <c r="AP136" i="53" s="1"/>
  <c r="AS27" i="53"/>
  <c r="AO136" i="53" s="1"/>
  <c r="AR27" i="53"/>
  <c r="AN136" i="53" s="1"/>
  <c r="AQ27" i="53"/>
  <c r="AM136" i="53" s="1"/>
  <c r="AP27" i="53"/>
  <c r="AL136" i="53" s="1"/>
  <c r="AO27" i="53"/>
  <c r="AK136" i="53" s="1"/>
  <c r="AN27" i="53"/>
  <c r="AJ136" i="53" s="1"/>
  <c r="AM27" i="53"/>
  <c r="AI136" i="53" s="1"/>
  <c r="AJ27" i="53"/>
  <c r="AH136" i="53" s="1"/>
  <c r="AI27" i="53"/>
  <c r="AG136" i="53" s="1"/>
  <c r="AH27" i="53"/>
  <c r="AF136" i="53" s="1"/>
  <c r="AG27" i="53"/>
  <c r="AE136" i="53" s="1"/>
  <c r="AF27" i="53"/>
  <c r="AD136" i="53" s="1"/>
  <c r="AE27" i="53"/>
  <c r="AC136" i="53" s="1"/>
  <c r="AD27" i="53"/>
  <c r="AB136" i="53" s="1"/>
  <c r="AC27" i="53"/>
  <c r="AA136" i="53" s="1"/>
  <c r="AB27" i="53"/>
  <c r="Z136" i="53" s="1"/>
  <c r="AA27" i="53"/>
  <c r="Y136" i="53" s="1"/>
  <c r="Z27" i="53"/>
  <c r="X136" i="53" s="1"/>
  <c r="W27" i="53"/>
  <c r="W136" i="53" s="1"/>
  <c r="V27" i="53"/>
  <c r="V136" i="53" s="1"/>
  <c r="U27" i="53"/>
  <c r="U136" i="53" s="1"/>
  <c r="T27" i="53"/>
  <c r="T136" i="53" s="1"/>
  <c r="S27" i="53"/>
  <c r="S136" i="53" s="1"/>
  <c r="R27" i="53"/>
  <c r="R136" i="53" s="1"/>
  <c r="Q27" i="53"/>
  <c r="Q136" i="53" s="1"/>
  <c r="P27" i="53"/>
  <c r="P136" i="53" s="1"/>
  <c r="O27" i="53"/>
  <c r="O136" i="53" s="1"/>
  <c r="N27" i="53"/>
  <c r="N136" i="53" s="1"/>
  <c r="M27" i="53"/>
  <c r="M136" i="53" s="1"/>
  <c r="CW26" i="53"/>
  <c r="CV26" i="53"/>
  <c r="CU26" i="53"/>
  <c r="CT26" i="53"/>
  <c r="CS26" i="53"/>
  <c r="CR26" i="53"/>
  <c r="CQ26" i="53"/>
  <c r="CP26" i="53"/>
  <c r="CO26" i="53"/>
  <c r="CN26" i="53"/>
  <c r="CM26" i="53"/>
  <c r="CJ26" i="53"/>
  <c r="CI26" i="53"/>
  <c r="CH26" i="53"/>
  <c r="CG26" i="53"/>
  <c r="CF26" i="53"/>
  <c r="CE26" i="53"/>
  <c r="CD26" i="53"/>
  <c r="CC26" i="53"/>
  <c r="CB26" i="53"/>
  <c r="CA26" i="53"/>
  <c r="BZ26" i="53"/>
  <c r="BW26" i="53"/>
  <c r="BV26" i="53"/>
  <c r="BU26" i="53"/>
  <c r="BT26" i="53"/>
  <c r="BS26" i="53"/>
  <c r="BR26" i="53"/>
  <c r="BQ26" i="53"/>
  <c r="BP26" i="53"/>
  <c r="BO26" i="53"/>
  <c r="BN26" i="53"/>
  <c r="BM26" i="53"/>
  <c r="BJ26" i="53"/>
  <c r="BI26" i="53"/>
  <c r="BH26" i="53"/>
  <c r="BG26" i="53"/>
  <c r="BF26" i="53"/>
  <c r="BE26" i="53"/>
  <c r="BD26" i="53"/>
  <c r="BC26" i="53"/>
  <c r="BB26" i="53"/>
  <c r="BA26" i="53"/>
  <c r="AZ26" i="53"/>
  <c r="AW26" i="53"/>
  <c r="AV26" i="53"/>
  <c r="AU26" i="53"/>
  <c r="AT26" i="53"/>
  <c r="AS26" i="53"/>
  <c r="AR26" i="53"/>
  <c r="AQ26" i="53"/>
  <c r="AP26" i="53"/>
  <c r="AO26" i="53"/>
  <c r="AN26" i="53"/>
  <c r="AM26" i="53"/>
  <c r="AJ26" i="53"/>
  <c r="AI26" i="53"/>
  <c r="AH26" i="53"/>
  <c r="AG26" i="53"/>
  <c r="AF26" i="53"/>
  <c r="AE26" i="53"/>
  <c r="AD26" i="53"/>
  <c r="AC26" i="53"/>
  <c r="AB26" i="53"/>
  <c r="AA26" i="53"/>
  <c r="Z26" i="53"/>
  <c r="W26" i="53"/>
  <c r="V26" i="53"/>
  <c r="U26" i="53"/>
  <c r="T26" i="53"/>
  <c r="S26" i="53"/>
  <c r="R26" i="53"/>
  <c r="Q26" i="53"/>
  <c r="P26" i="53"/>
  <c r="O26" i="53"/>
  <c r="N26" i="53"/>
  <c r="M26" i="53"/>
  <c r="CW25" i="53"/>
  <c r="CV25" i="53"/>
  <c r="CU25" i="53"/>
  <c r="CT25" i="53"/>
  <c r="CS25" i="53"/>
  <c r="CR25" i="53"/>
  <c r="CQ25" i="53"/>
  <c r="CP25" i="53"/>
  <c r="CO25" i="53"/>
  <c r="CN25" i="53"/>
  <c r="CM25" i="53"/>
  <c r="CJ25" i="53"/>
  <c r="CI25" i="53"/>
  <c r="CH25" i="53"/>
  <c r="CG25" i="53"/>
  <c r="CF25" i="53"/>
  <c r="CE25" i="53"/>
  <c r="CD25" i="53"/>
  <c r="CC25" i="53"/>
  <c r="CB25" i="53"/>
  <c r="CA25" i="53"/>
  <c r="BZ25" i="53"/>
  <c r="BW25" i="53"/>
  <c r="BV25" i="53"/>
  <c r="BU25" i="53"/>
  <c r="BT25" i="53"/>
  <c r="BS25" i="53"/>
  <c r="BR25" i="53"/>
  <c r="BQ25" i="53"/>
  <c r="BP25" i="53"/>
  <c r="BO25" i="53"/>
  <c r="BN25" i="53"/>
  <c r="BM25" i="53"/>
  <c r="BJ25" i="53"/>
  <c r="BI25" i="53"/>
  <c r="BH25" i="53"/>
  <c r="BG25" i="53"/>
  <c r="BF25" i="53"/>
  <c r="BE25" i="53"/>
  <c r="BD25" i="53"/>
  <c r="BC25" i="53"/>
  <c r="BB25" i="53"/>
  <c r="BA25" i="53"/>
  <c r="AZ25" i="53"/>
  <c r="AW25" i="53"/>
  <c r="AV25" i="53"/>
  <c r="AU25" i="53"/>
  <c r="AT25" i="53"/>
  <c r="AS25" i="53"/>
  <c r="AR25" i="53"/>
  <c r="AQ25" i="53"/>
  <c r="AP25" i="53"/>
  <c r="AO25" i="53"/>
  <c r="AN25" i="53"/>
  <c r="AM25" i="53"/>
  <c r="AJ25" i="53"/>
  <c r="AI25" i="53"/>
  <c r="AH25" i="53"/>
  <c r="AG25" i="53"/>
  <c r="AF25" i="53"/>
  <c r="AE25" i="53"/>
  <c r="AD25" i="53"/>
  <c r="AC25" i="53"/>
  <c r="AB25" i="53"/>
  <c r="AA25" i="53"/>
  <c r="Z25" i="53"/>
  <c r="W25" i="53"/>
  <c r="V25" i="53"/>
  <c r="U25" i="53"/>
  <c r="T25" i="53"/>
  <c r="S25" i="53"/>
  <c r="R25" i="53"/>
  <c r="Q25" i="53"/>
  <c r="P25" i="53"/>
  <c r="O25" i="53"/>
  <c r="N25" i="53"/>
  <c r="M25" i="53"/>
  <c r="CW24" i="53"/>
  <c r="CK153" i="53" s="1"/>
  <c r="CV24" i="53"/>
  <c r="CJ153" i="53" s="1"/>
  <c r="CU24" i="53"/>
  <c r="CI153" i="53" s="1"/>
  <c r="CT24" i="53"/>
  <c r="CH153" i="53" s="1"/>
  <c r="CS24" i="53"/>
  <c r="CG153" i="53" s="1"/>
  <c r="CR24" i="53"/>
  <c r="CF153" i="53" s="1"/>
  <c r="CQ24" i="53"/>
  <c r="CE153" i="53" s="1"/>
  <c r="CP24" i="53"/>
  <c r="CD153" i="53" s="1"/>
  <c r="S208" i="53" s="1"/>
  <c r="CO24" i="53"/>
  <c r="CC153" i="53" s="1"/>
  <c r="CN24" i="53"/>
  <c r="CB153" i="53" s="1"/>
  <c r="CM24" i="53"/>
  <c r="CA153" i="53" s="1"/>
  <c r="CJ24" i="53"/>
  <c r="BZ153" i="53" s="1"/>
  <c r="CI24" i="53"/>
  <c r="BY153" i="53" s="1"/>
  <c r="CH24" i="53"/>
  <c r="BX153" i="53" s="1"/>
  <c r="CG24" i="53"/>
  <c r="BW153" i="53" s="1"/>
  <c r="CF24" i="53"/>
  <c r="BV153" i="53" s="1"/>
  <c r="CE24" i="53"/>
  <c r="BU153" i="53" s="1"/>
  <c r="CD24" i="53"/>
  <c r="BT153" i="53" s="1"/>
  <c r="CC24" i="53"/>
  <c r="BS153" i="53" s="1"/>
  <c r="CB24" i="53"/>
  <c r="BR153" i="53" s="1"/>
  <c r="CA24" i="53"/>
  <c r="BQ153" i="53" s="1"/>
  <c r="BZ24" i="53"/>
  <c r="BP153" i="53" s="1"/>
  <c r="BW24" i="53"/>
  <c r="BO153" i="53" s="1"/>
  <c r="BV24" i="53"/>
  <c r="BN153" i="53" s="1"/>
  <c r="BU24" i="53"/>
  <c r="BM153" i="53" s="1"/>
  <c r="BT24" i="53"/>
  <c r="BL153" i="53" s="1"/>
  <c r="BS24" i="53"/>
  <c r="BK153" i="53" s="1"/>
  <c r="BR24" i="53"/>
  <c r="BJ153" i="53" s="1"/>
  <c r="BQ24" i="53"/>
  <c r="BI153" i="53" s="1"/>
  <c r="BP24" i="53"/>
  <c r="BH153" i="53" s="1"/>
  <c r="BO24" i="53"/>
  <c r="BG153" i="53" s="1"/>
  <c r="BN24" i="53"/>
  <c r="BF153" i="53" s="1"/>
  <c r="BM24" i="53"/>
  <c r="BE153" i="53" s="1"/>
  <c r="BJ24" i="53"/>
  <c r="BD153" i="53" s="1"/>
  <c r="BI24" i="53"/>
  <c r="BC153" i="53" s="1"/>
  <c r="BH24" i="53"/>
  <c r="BB153" i="53" s="1"/>
  <c r="BG24" i="53"/>
  <c r="BA153" i="53" s="1"/>
  <c r="BF24" i="53"/>
  <c r="AZ153" i="53" s="1"/>
  <c r="BE24" i="53"/>
  <c r="AY153" i="53" s="1"/>
  <c r="BD24" i="53"/>
  <c r="AX153" i="53" s="1"/>
  <c r="BC24" i="53"/>
  <c r="AW153" i="53" s="1"/>
  <c r="BB24" i="53"/>
  <c r="AV153" i="53" s="1"/>
  <c r="BA24" i="53"/>
  <c r="AU153" i="53" s="1"/>
  <c r="AZ24" i="53"/>
  <c r="AT153" i="53" s="1"/>
  <c r="AW24" i="53"/>
  <c r="AS153" i="53" s="1"/>
  <c r="AV24" i="53"/>
  <c r="AR153" i="53" s="1"/>
  <c r="AU24" i="53"/>
  <c r="AQ153" i="53" s="1"/>
  <c r="AT24" i="53"/>
  <c r="AP153" i="53" s="1"/>
  <c r="AS24" i="53"/>
  <c r="AO153" i="53" s="1"/>
  <c r="AR24" i="53"/>
  <c r="AN153" i="53" s="1"/>
  <c r="AQ24" i="53"/>
  <c r="AM153" i="53" s="1"/>
  <c r="AP24" i="53"/>
  <c r="AL153" i="53" s="1"/>
  <c r="AO24" i="53"/>
  <c r="AK153" i="53" s="1"/>
  <c r="AN24" i="53"/>
  <c r="AJ153" i="53" s="1"/>
  <c r="AM24" i="53"/>
  <c r="AI153" i="53" s="1"/>
  <c r="AJ24" i="53"/>
  <c r="AH153" i="53" s="1"/>
  <c r="AI24" i="53"/>
  <c r="AG153" i="53" s="1"/>
  <c r="AH24" i="53"/>
  <c r="AF153" i="53" s="1"/>
  <c r="AG24" i="53"/>
  <c r="AE153" i="53" s="1"/>
  <c r="AF24" i="53"/>
  <c r="AD153" i="53" s="1"/>
  <c r="AE24" i="53"/>
  <c r="AC153" i="53" s="1"/>
  <c r="AD24" i="53"/>
  <c r="AB153" i="53" s="1"/>
  <c r="AC24" i="53"/>
  <c r="AA153" i="53" s="1"/>
  <c r="AB24" i="53"/>
  <c r="Z153" i="53" s="1"/>
  <c r="AA24" i="53"/>
  <c r="Y153" i="53" s="1"/>
  <c r="Z24" i="53"/>
  <c r="X153" i="53" s="1"/>
  <c r="W24" i="53"/>
  <c r="W153" i="53" s="1"/>
  <c r="V24" i="53"/>
  <c r="V153" i="53" s="1"/>
  <c r="U24" i="53"/>
  <c r="U153" i="53" s="1"/>
  <c r="T24" i="53"/>
  <c r="T153" i="53" s="1"/>
  <c r="AA208" i="53" s="1"/>
  <c r="S24" i="53"/>
  <c r="S153" i="53" s="1"/>
  <c r="R24" i="53"/>
  <c r="R153" i="53" s="1"/>
  <c r="Q24" i="53"/>
  <c r="Q153" i="53" s="1"/>
  <c r="P24" i="53"/>
  <c r="P153" i="53" s="1"/>
  <c r="O24" i="53"/>
  <c r="O153" i="53" s="1"/>
  <c r="N24" i="53"/>
  <c r="N153" i="53" s="1"/>
  <c r="M24" i="53"/>
  <c r="M153" i="53" s="1"/>
  <c r="CW23" i="53"/>
  <c r="CV23" i="53"/>
  <c r="CU23" i="53"/>
  <c r="CT23" i="53"/>
  <c r="CS23" i="53"/>
  <c r="CR23" i="53"/>
  <c r="CQ23" i="53"/>
  <c r="CP23" i="53"/>
  <c r="CO23" i="53"/>
  <c r="CN23" i="53"/>
  <c r="CM23" i="53"/>
  <c r="CJ23" i="53"/>
  <c r="CI23" i="53"/>
  <c r="CH23" i="53"/>
  <c r="CG23" i="53"/>
  <c r="CF23" i="53"/>
  <c r="CE23" i="53"/>
  <c r="CD23" i="53"/>
  <c r="CC23" i="53"/>
  <c r="CB23" i="53"/>
  <c r="CA23" i="53"/>
  <c r="BZ23" i="53"/>
  <c r="BW23" i="53"/>
  <c r="BV23" i="53"/>
  <c r="BU23" i="53"/>
  <c r="BT23" i="53"/>
  <c r="BS23" i="53"/>
  <c r="BR23" i="53"/>
  <c r="BQ23" i="53"/>
  <c r="BP23" i="53"/>
  <c r="BO23" i="53"/>
  <c r="BN23" i="53"/>
  <c r="BM23" i="53"/>
  <c r="BJ23" i="53"/>
  <c r="BI23" i="53"/>
  <c r="BH23" i="53"/>
  <c r="BG23" i="53"/>
  <c r="BF23" i="53"/>
  <c r="BE23" i="53"/>
  <c r="BD23" i="53"/>
  <c r="BC23" i="53"/>
  <c r="BB23" i="53"/>
  <c r="BA23" i="53"/>
  <c r="AZ23" i="53"/>
  <c r="AW23" i="53"/>
  <c r="AV23" i="53"/>
  <c r="AU23" i="53"/>
  <c r="AT23" i="53"/>
  <c r="AS23" i="53"/>
  <c r="AR23" i="53"/>
  <c r="AQ23" i="53"/>
  <c r="AP23" i="53"/>
  <c r="AO23" i="53"/>
  <c r="AN23" i="53"/>
  <c r="AM23" i="53"/>
  <c r="AJ23" i="53"/>
  <c r="AI23" i="53"/>
  <c r="AH23" i="53"/>
  <c r="AG23" i="53"/>
  <c r="AF23" i="53"/>
  <c r="AE23" i="53"/>
  <c r="AD23" i="53"/>
  <c r="AC23" i="53"/>
  <c r="AB23" i="53"/>
  <c r="AA23" i="53"/>
  <c r="Z23" i="53"/>
  <c r="W23" i="53"/>
  <c r="V23" i="53"/>
  <c r="U23" i="53"/>
  <c r="T23" i="53"/>
  <c r="S23" i="53"/>
  <c r="R23" i="53"/>
  <c r="Q23" i="53"/>
  <c r="P23" i="53"/>
  <c r="O23" i="53"/>
  <c r="N23" i="53"/>
  <c r="M23" i="53"/>
  <c r="CW22" i="53"/>
  <c r="CV22" i="53"/>
  <c r="CU22" i="53"/>
  <c r="CT22" i="53"/>
  <c r="CS22" i="53"/>
  <c r="CR22" i="53"/>
  <c r="CQ22" i="53"/>
  <c r="CP22" i="53"/>
  <c r="CO22" i="53"/>
  <c r="CN22" i="53"/>
  <c r="CM22" i="53"/>
  <c r="CJ22" i="53"/>
  <c r="CI22" i="53"/>
  <c r="CH22" i="53"/>
  <c r="CG22" i="53"/>
  <c r="CF22" i="53"/>
  <c r="CE22" i="53"/>
  <c r="CD22" i="53"/>
  <c r="CC22" i="53"/>
  <c r="CB22" i="53"/>
  <c r="CA22" i="53"/>
  <c r="BZ22" i="53"/>
  <c r="BW22" i="53"/>
  <c r="BV22" i="53"/>
  <c r="BU22" i="53"/>
  <c r="BT22" i="53"/>
  <c r="BS22" i="53"/>
  <c r="BR22" i="53"/>
  <c r="BQ22" i="53"/>
  <c r="BP22" i="53"/>
  <c r="BO22" i="53"/>
  <c r="BN22" i="53"/>
  <c r="BM22" i="53"/>
  <c r="BJ22" i="53"/>
  <c r="BI22" i="53"/>
  <c r="BH22" i="53"/>
  <c r="BG22" i="53"/>
  <c r="BF22" i="53"/>
  <c r="BE22" i="53"/>
  <c r="BD22" i="53"/>
  <c r="BC22" i="53"/>
  <c r="BB22" i="53"/>
  <c r="BA22" i="53"/>
  <c r="AZ22" i="53"/>
  <c r="AW22" i="53"/>
  <c r="AV22" i="53"/>
  <c r="AU22" i="53"/>
  <c r="AT22" i="53"/>
  <c r="AS22" i="53"/>
  <c r="AR22" i="53"/>
  <c r="AQ22" i="53"/>
  <c r="AP22" i="53"/>
  <c r="AO22" i="53"/>
  <c r="AN22" i="53"/>
  <c r="AM22" i="53"/>
  <c r="AJ22" i="53"/>
  <c r="AI22" i="53"/>
  <c r="AH22" i="53"/>
  <c r="AG22" i="53"/>
  <c r="AF22" i="53"/>
  <c r="AE22" i="53"/>
  <c r="AD22" i="53"/>
  <c r="AC22" i="53"/>
  <c r="AB22" i="53"/>
  <c r="AA22" i="53"/>
  <c r="Z22" i="53"/>
  <c r="W22" i="53"/>
  <c r="V22" i="53"/>
  <c r="U22" i="53"/>
  <c r="T22" i="53"/>
  <c r="S22" i="53"/>
  <c r="R22" i="53"/>
  <c r="Q22" i="53"/>
  <c r="P22" i="53"/>
  <c r="O22" i="53"/>
  <c r="N22" i="53"/>
  <c r="M22" i="53"/>
  <c r="CW21" i="53"/>
  <c r="CV21" i="53"/>
  <c r="CU21" i="53"/>
  <c r="CT21" i="53"/>
  <c r="CS21" i="53"/>
  <c r="CR21" i="53"/>
  <c r="CQ21" i="53"/>
  <c r="CP21" i="53"/>
  <c r="CO21" i="53"/>
  <c r="CN21" i="53"/>
  <c r="CM21" i="53"/>
  <c r="CJ21" i="53"/>
  <c r="CI21" i="53"/>
  <c r="CH21" i="53"/>
  <c r="CG21" i="53"/>
  <c r="CF21" i="53"/>
  <c r="CE21" i="53"/>
  <c r="CD21" i="53"/>
  <c r="CC21" i="53"/>
  <c r="CB21" i="53"/>
  <c r="CA21" i="53"/>
  <c r="BZ21" i="53"/>
  <c r="BW21" i="53"/>
  <c r="BV21" i="53"/>
  <c r="BU21" i="53"/>
  <c r="BT21" i="53"/>
  <c r="BS21" i="53"/>
  <c r="BR21" i="53"/>
  <c r="BQ21" i="53"/>
  <c r="BP21" i="53"/>
  <c r="BO21" i="53"/>
  <c r="BN21" i="53"/>
  <c r="BM21" i="53"/>
  <c r="BJ21" i="53"/>
  <c r="BI21" i="53"/>
  <c r="BH21" i="53"/>
  <c r="BG21" i="53"/>
  <c r="BF21" i="53"/>
  <c r="BE21" i="53"/>
  <c r="BD21" i="53"/>
  <c r="BC21" i="53"/>
  <c r="BB21" i="53"/>
  <c r="BA21" i="53"/>
  <c r="AZ21" i="53"/>
  <c r="AW21" i="53"/>
  <c r="AV21" i="53"/>
  <c r="AU21" i="53"/>
  <c r="AT21" i="53"/>
  <c r="AS21" i="53"/>
  <c r="AR21" i="53"/>
  <c r="AQ21" i="53"/>
  <c r="AP21" i="53"/>
  <c r="AO21" i="53"/>
  <c r="AN21" i="53"/>
  <c r="AM21" i="53"/>
  <c r="AJ21" i="53"/>
  <c r="AI21" i="53"/>
  <c r="AH21" i="53"/>
  <c r="AG21" i="53"/>
  <c r="AF21" i="53"/>
  <c r="AE21" i="53"/>
  <c r="AD21" i="53"/>
  <c r="AC21" i="53"/>
  <c r="AB21" i="53"/>
  <c r="AA21" i="53"/>
  <c r="Z21" i="53"/>
  <c r="W21" i="53"/>
  <c r="V21" i="53"/>
  <c r="U21" i="53"/>
  <c r="T21" i="53"/>
  <c r="S21" i="53"/>
  <c r="R21" i="53"/>
  <c r="Q21" i="53"/>
  <c r="P21" i="53"/>
  <c r="O21" i="53"/>
  <c r="N21" i="53"/>
  <c r="M21" i="53"/>
  <c r="CW20" i="53"/>
  <c r="CV20" i="53"/>
  <c r="CU20" i="53"/>
  <c r="CT20" i="53"/>
  <c r="CS20" i="53"/>
  <c r="CR20" i="53"/>
  <c r="CQ20" i="53"/>
  <c r="CP20" i="53"/>
  <c r="CO20" i="53"/>
  <c r="CN20" i="53"/>
  <c r="CM20" i="53"/>
  <c r="CJ20" i="53"/>
  <c r="CI20" i="53"/>
  <c r="CH20" i="53"/>
  <c r="CG20" i="53"/>
  <c r="CF20" i="53"/>
  <c r="CE20" i="53"/>
  <c r="CD20" i="53"/>
  <c r="CC20" i="53"/>
  <c r="CB20" i="53"/>
  <c r="CA20" i="53"/>
  <c r="BZ20" i="53"/>
  <c r="BW20" i="53"/>
  <c r="BV20" i="53"/>
  <c r="BU20" i="53"/>
  <c r="BT20" i="53"/>
  <c r="BS20" i="53"/>
  <c r="BR20" i="53"/>
  <c r="BQ20" i="53"/>
  <c r="BP20" i="53"/>
  <c r="BO20" i="53"/>
  <c r="BN20" i="53"/>
  <c r="BM20" i="53"/>
  <c r="BJ20" i="53"/>
  <c r="BD170" i="53" s="1"/>
  <c r="BD163" i="53" s="1"/>
  <c r="BI20" i="53"/>
  <c r="BC170" i="53" s="1"/>
  <c r="BC163" i="53" s="1"/>
  <c r="BH20" i="53"/>
  <c r="BB170" i="53" s="1"/>
  <c r="BB163" i="53" s="1"/>
  <c r="BG20" i="53"/>
  <c r="BA170" i="53" s="1"/>
  <c r="BF20" i="53"/>
  <c r="AZ170" i="53" s="1"/>
  <c r="AZ163" i="53" s="1"/>
  <c r="BE20" i="53"/>
  <c r="AY170" i="53" s="1"/>
  <c r="AY163" i="53" s="1"/>
  <c r="BD20" i="53"/>
  <c r="AX170" i="53" s="1"/>
  <c r="AX163" i="53" s="1"/>
  <c r="BC20" i="53"/>
  <c r="AW170" i="53" s="1"/>
  <c r="BB20" i="53"/>
  <c r="AV170" i="53" s="1"/>
  <c r="AV163" i="53" s="1"/>
  <c r="BA20" i="53"/>
  <c r="AU170" i="53" s="1"/>
  <c r="AU163" i="53" s="1"/>
  <c r="AZ20" i="53"/>
  <c r="AT170" i="53" s="1"/>
  <c r="AW20" i="53"/>
  <c r="AS170" i="53" s="1"/>
  <c r="AS163" i="53" s="1"/>
  <c r="AV20" i="53"/>
  <c r="AR170" i="53" s="1"/>
  <c r="AR163" i="53" s="1"/>
  <c r="AU20" i="53"/>
  <c r="AQ170" i="53" s="1"/>
  <c r="AQ163" i="53" s="1"/>
  <c r="AT20" i="53"/>
  <c r="AP170" i="53" s="1"/>
  <c r="AS20" i="53"/>
  <c r="AO170" i="53" s="1"/>
  <c r="AO163" i="53" s="1"/>
  <c r="AR20" i="53"/>
  <c r="AN170" i="53" s="1"/>
  <c r="AN163" i="53" s="1"/>
  <c r="AQ20" i="53"/>
  <c r="AM170" i="53" s="1"/>
  <c r="AM163" i="53" s="1"/>
  <c r="AP20" i="53"/>
  <c r="AL170" i="53" s="1"/>
  <c r="AO20" i="53"/>
  <c r="AK170" i="53" s="1"/>
  <c r="AK163" i="53" s="1"/>
  <c r="AN20" i="53"/>
  <c r="AJ170" i="53" s="1"/>
  <c r="AJ163" i="53" s="1"/>
  <c r="AM20" i="53"/>
  <c r="AI170" i="53" s="1"/>
  <c r="AJ20" i="53"/>
  <c r="AH170" i="53" s="1"/>
  <c r="AI20" i="53"/>
  <c r="AG170" i="53" s="1"/>
  <c r="AH20" i="53"/>
  <c r="AF170" i="53" s="1"/>
  <c r="AG20" i="53"/>
  <c r="AE170" i="53" s="1"/>
  <c r="AF20" i="53"/>
  <c r="AD170" i="53" s="1"/>
  <c r="AE20" i="53"/>
  <c r="AC170" i="53" s="1"/>
  <c r="AD20" i="53"/>
  <c r="AB170" i="53" s="1"/>
  <c r="AC20" i="53"/>
  <c r="AA170" i="53" s="1"/>
  <c r="AB20" i="53"/>
  <c r="Z170" i="53" s="1"/>
  <c r="AA20" i="53"/>
  <c r="Y170" i="53" s="1"/>
  <c r="Z20" i="53"/>
  <c r="X170" i="53" s="1"/>
  <c r="W20" i="53"/>
  <c r="W170" i="53" s="1"/>
  <c r="W163" i="53" s="1"/>
  <c r="V20" i="53"/>
  <c r="V170" i="53" s="1"/>
  <c r="V163" i="53" s="1"/>
  <c r="U20" i="53"/>
  <c r="U170" i="53" s="1"/>
  <c r="U163" i="53" s="1"/>
  <c r="T20" i="53"/>
  <c r="T170" i="53" s="1"/>
  <c r="S20" i="53"/>
  <c r="S170" i="53" s="1"/>
  <c r="S163" i="53" s="1"/>
  <c r="R20" i="53"/>
  <c r="R170" i="53" s="1"/>
  <c r="R163" i="53" s="1"/>
  <c r="Q20" i="53"/>
  <c r="Q170" i="53" s="1"/>
  <c r="Q163" i="53" s="1"/>
  <c r="P20" i="53"/>
  <c r="P170" i="53" s="1"/>
  <c r="O20" i="53"/>
  <c r="O170" i="53" s="1"/>
  <c r="O163" i="53" s="1"/>
  <c r="N20" i="53"/>
  <c r="N170" i="53" s="1"/>
  <c r="N163" i="53" s="1"/>
  <c r="M20" i="53"/>
  <c r="M170" i="53" s="1"/>
  <c r="CW19" i="53"/>
  <c r="CV19" i="53"/>
  <c r="CU19" i="53"/>
  <c r="CT19" i="53"/>
  <c r="CH169" i="53" s="1"/>
  <c r="CS19" i="53"/>
  <c r="CR19" i="53"/>
  <c r="CQ19" i="53"/>
  <c r="CP19" i="53"/>
  <c r="CO19" i="53"/>
  <c r="CN19" i="53"/>
  <c r="CM19" i="53"/>
  <c r="CJ19" i="53"/>
  <c r="BZ169" i="53" s="1"/>
  <c r="CI19" i="53"/>
  <c r="BY169" i="53" s="1"/>
  <c r="CH19" i="53"/>
  <c r="CG19" i="53"/>
  <c r="CF19" i="53"/>
  <c r="CE19" i="53"/>
  <c r="CD19" i="53"/>
  <c r="CC19" i="53"/>
  <c r="CB19" i="53"/>
  <c r="CA19" i="53"/>
  <c r="BQ169" i="53" s="1"/>
  <c r="BZ19" i="53"/>
  <c r="BW19" i="53"/>
  <c r="BV19" i="53"/>
  <c r="BU19" i="53"/>
  <c r="BT19" i="53"/>
  <c r="BS19" i="53"/>
  <c r="BR19" i="53"/>
  <c r="BJ169" i="53" s="1"/>
  <c r="BQ19" i="53"/>
  <c r="BP19" i="53"/>
  <c r="BO19" i="53"/>
  <c r="BN19" i="53"/>
  <c r="BM19" i="53"/>
  <c r="BJ19" i="53"/>
  <c r="BI19" i="53"/>
  <c r="BH19" i="53"/>
  <c r="BB169" i="53" s="1"/>
  <c r="BG19" i="53"/>
  <c r="BA169" i="53" s="1"/>
  <c r="BF19" i="53"/>
  <c r="BE19" i="53"/>
  <c r="BD19" i="53"/>
  <c r="BC19" i="53"/>
  <c r="BB19" i="53"/>
  <c r="BA19" i="53"/>
  <c r="AZ19" i="53"/>
  <c r="AW19" i="53"/>
  <c r="AS169" i="53" s="1"/>
  <c r="AV19" i="53"/>
  <c r="AU19" i="53"/>
  <c r="AT19" i="53"/>
  <c r="AS19" i="53"/>
  <c r="AR19" i="53"/>
  <c r="AQ19" i="53"/>
  <c r="AP19" i="53"/>
  <c r="AL169" i="53" s="1"/>
  <c r="AO19" i="53"/>
  <c r="AN19" i="53"/>
  <c r="AM19" i="53"/>
  <c r="AJ19" i="53"/>
  <c r="AI19" i="53"/>
  <c r="AH19" i="53"/>
  <c r="AG19" i="53"/>
  <c r="AF19" i="53"/>
  <c r="AD169" i="53" s="1"/>
  <c r="AE19" i="53"/>
  <c r="AC169" i="53" s="1"/>
  <c r="AD19" i="53"/>
  <c r="AC19" i="53"/>
  <c r="AB19" i="53"/>
  <c r="AA19" i="53"/>
  <c r="Z19" i="53"/>
  <c r="W19" i="53"/>
  <c r="V19" i="53"/>
  <c r="U19" i="53"/>
  <c r="U169" i="53" s="1"/>
  <c r="T19" i="53"/>
  <c r="S19" i="53"/>
  <c r="R19" i="53"/>
  <c r="Q19" i="53"/>
  <c r="P19" i="53"/>
  <c r="O19" i="53"/>
  <c r="N19" i="53"/>
  <c r="N169" i="53" s="1"/>
  <c r="M19" i="53"/>
  <c r="CW18" i="53"/>
  <c r="CV18" i="53"/>
  <c r="CU18" i="53"/>
  <c r="CT18" i="53"/>
  <c r="CS18" i="53"/>
  <c r="CR18" i="53"/>
  <c r="CQ18" i="53"/>
  <c r="CP18" i="53"/>
  <c r="CO18" i="53"/>
  <c r="CN18" i="53"/>
  <c r="CM18" i="53"/>
  <c r="CJ18" i="53"/>
  <c r="CI18" i="53"/>
  <c r="CH18" i="53"/>
  <c r="CG18" i="53"/>
  <c r="CF18" i="53"/>
  <c r="CE18" i="53"/>
  <c r="CD18" i="53"/>
  <c r="CC18" i="53"/>
  <c r="CB18" i="53"/>
  <c r="CA18" i="53"/>
  <c r="BZ18" i="53"/>
  <c r="BW18" i="53"/>
  <c r="BV18" i="53"/>
  <c r="BU18" i="53"/>
  <c r="BT18" i="53"/>
  <c r="BS18" i="53"/>
  <c r="BR18" i="53"/>
  <c r="BQ18" i="53"/>
  <c r="BP18" i="53"/>
  <c r="BO18" i="53"/>
  <c r="BN18" i="53"/>
  <c r="BM18" i="53"/>
  <c r="BJ18" i="53"/>
  <c r="BI18" i="53"/>
  <c r="BH18" i="53"/>
  <c r="BG18" i="53"/>
  <c r="BF18" i="53"/>
  <c r="BE18" i="53"/>
  <c r="BD18" i="53"/>
  <c r="BC18" i="53"/>
  <c r="BB18" i="53"/>
  <c r="BA18" i="53"/>
  <c r="AZ18" i="53"/>
  <c r="AW18" i="53"/>
  <c r="AV18" i="53"/>
  <c r="AU18" i="53"/>
  <c r="AT18" i="53"/>
  <c r="AS18" i="53"/>
  <c r="AR18" i="53"/>
  <c r="AQ18" i="53"/>
  <c r="AP18" i="53"/>
  <c r="AO18" i="53"/>
  <c r="AN18" i="53"/>
  <c r="AM18" i="53"/>
  <c r="AJ18" i="53"/>
  <c r="AI18" i="53"/>
  <c r="AH18" i="53"/>
  <c r="AG18" i="53"/>
  <c r="AF18" i="53"/>
  <c r="AE18" i="53"/>
  <c r="AD18" i="53"/>
  <c r="AC18" i="53"/>
  <c r="AB18" i="53"/>
  <c r="AA18" i="53"/>
  <c r="Z18" i="53"/>
  <c r="W18" i="53"/>
  <c r="V18" i="53"/>
  <c r="U18" i="53"/>
  <c r="T18" i="53"/>
  <c r="S18" i="53"/>
  <c r="R18" i="53"/>
  <c r="Q18" i="53"/>
  <c r="P18" i="53"/>
  <c r="O18" i="53"/>
  <c r="N18" i="53"/>
  <c r="M18" i="53"/>
  <c r="CW17" i="53"/>
  <c r="CK146" i="53" s="1"/>
  <c r="CV17" i="53"/>
  <c r="CJ146" i="53" s="1"/>
  <c r="CU17" i="53"/>
  <c r="CI146" i="53" s="1"/>
  <c r="CT17" i="53"/>
  <c r="CH146" i="53" s="1"/>
  <c r="CS17" i="53"/>
  <c r="CG146" i="53" s="1"/>
  <c r="CR17" i="53"/>
  <c r="CF146" i="53" s="1"/>
  <c r="CQ17" i="53"/>
  <c r="CE146" i="53" s="1"/>
  <c r="CP17" i="53"/>
  <c r="CD146" i="53" s="1"/>
  <c r="CO17" i="53"/>
  <c r="CC146" i="53" s="1"/>
  <c r="CN17" i="53"/>
  <c r="CB146" i="53" s="1"/>
  <c r="CM17" i="53"/>
  <c r="CA146" i="53" s="1"/>
  <c r="CJ17" i="53"/>
  <c r="BZ146" i="53" s="1"/>
  <c r="CI17" i="53"/>
  <c r="BY146" i="53" s="1"/>
  <c r="CH17" i="53"/>
  <c r="BX146" i="53" s="1"/>
  <c r="CG17" i="53"/>
  <c r="BW146" i="53" s="1"/>
  <c r="CF17" i="53"/>
  <c r="BV146" i="53" s="1"/>
  <c r="CE17" i="53"/>
  <c r="BU146" i="53" s="1"/>
  <c r="CD17" i="53"/>
  <c r="BT146" i="53" s="1"/>
  <c r="CC17" i="53"/>
  <c r="BS146" i="53" s="1"/>
  <c r="CB17" i="53"/>
  <c r="BR146" i="53" s="1"/>
  <c r="CA17" i="53"/>
  <c r="BQ146" i="53" s="1"/>
  <c r="BZ17" i="53"/>
  <c r="BP146" i="53" s="1"/>
  <c r="BW17" i="53"/>
  <c r="BO146" i="53" s="1"/>
  <c r="BV17" i="53"/>
  <c r="BN146" i="53" s="1"/>
  <c r="BU17" i="53"/>
  <c r="BM146" i="53" s="1"/>
  <c r="BT17" i="53"/>
  <c r="BL146" i="53" s="1"/>
  <c r="BS17" i="53"/>
  <c r="BK146" i="53" s="1"/>
  <c r="BR17" i="53"/>
  <c r="BJ146" i="53" s="1"/>
  <c r="BQ17" i="53"/>
  <c r="BI146" i="53" s="1"/>
  <c r="BP17" i="53"/>
  <c r="BH146" i="53" s="1"/>
  <c r="BO17" i="53"/>
  <c r="BG146" i="53" s="1"/>
  <c r="BN17" i="53"/>
  <c r="BF146" i="53" s="1"/>
  <c r="BM17" i="53"/>
  <c r="BE146" i="53" s="1"/>
  <c r="BJ17" i="53"/>
  <c r="BD146" i="53" s="1"/>
  <c r="BI17" i="53"/>
  <c r="BC146" i="53" s="1"/>
  <c r="BH17" i="53"/>
  <c r="BB146" i="53" s="1"/>
  <c r="BG17" i="53"/>
  <c r="BA146" i="53" s="1"/>
  <c r="BF17" i="53"/>
  <c r="AZ146" i="53" s="1"/>
  <c r="BE17" i="53"/>
  <c r="AY146" i="53" s="1"/>
  <c r="BD17" i="53"/>
  <c r="AX146" i="53" s="1"/>
  <c r="BC17" i="53"/>
  <c r="AW146" i="53" s="1"/>
  <c r="BB17" i="53"/>
  <c r="AV146" i="53" s="1"/>
  <c r="BA17" i="53"/>
  <c r="AU146" i="53" s="1"/>
  <c r="AZ17" i="53"/>
  <c r="AT146" i="53" s="1"/>
  <c r="AW17" i="53"/>
  <c r="AS146" i="53" s="1"/>
  <c r="AV17" i="53"/>
  <c r="AR146" i="53" s="1"/>
  <c r="AU17" i="53"/>
  <c r="AQ146" i="53" s="1"/>
  <c r="AT17" i="53"/>
  <c r="AP146" i="53" s="1"/>
  <c r="AS17" i="53"/>
  <c r="AO146" i="53" s="1"/>
  <c r="AR17" i="53"/>
  <c r="AN146" i="53" s="1"/>
  <c r="AQ17" i="53"/>
  <c r="AM146" i="53" s="1"/>
  <c r="AP17" i="53"/>
  <c r="AL146" i="53" s="1"/>
  <c r="AO17" i="53"/>
  <c r="AK146" i="53" s="1"/>
  <c r="AN17" i="53"/>
  <c r="AJ146" i="53" s="1"/>
  <c r="AM17" i="53"/>
  <c r="AI146" i="53" s="1"/>
  <c r="AJ17" i="53"/>
  <c r="AH146" i="53" s="1"/>
  <c r="AI17" i="53"/>
  <c r="AG146" i="53" s="1"/>
  <c r="AH17" i="53"/>
  <c r="AF146" i="53" s="1"/>
  <c r="AG17" i="53"/>
  <c r="AE146" i="53" s="1"/>
  <c r="AB201" i="53" s="1"/>
  <c r="AF17" i="53"/>
  <c r="AD146" i="53" s="1"/>
  <c r="AE17" i="53"/>
  <c r="AC146" i="53" s="1"/>
  <c r="AD17" i="53"/>
  <c r="AB146" i="53" s="1"/>
  <c r="AC17" i="53"/>
  <c r="AA146" i="53" s="1"/>
  <c r="N201" i="53" s="1"/>
  <c r="AB17" i="53"/>
  <c r="Z146" i="53" s="1"/>
  <c r="AA17" i="53"/>
  <c r="Y146" i="53" s="1"/>
  <c r="Z17" i="53"/>
  <c r="X146" i="53" s="1"/>
  <c r="W17" i="53"/>
  <c r="W146" i="53" s="1"/>
  <c r="V17" i="53"/>
  <c r="V146" i="53" s="1"/>
  <c r="U17" i="53"/>
  <c r="U146" i="53" s="1"/>
  <c r="T17" i="53"/>
  <c r="T146" i="53" s="1"/>
  <c r="S17" i="53"/>
  <c r="S146" i="53" s="1"/>
  <c r="R17" i="53"/>
  <c r="R146" i="53" s="1"/>
  <c r="Q17" i="53"/>
  <c r="Q146" i="53" s="1"/>
  <c r="P17" i="53"/>
  <c r="P146" i="53" s="1"/>
  <c r="O17" i="53"/>
  <c r="O146" i="53" s="1"/>
  <c r="N17" i="53"/>
  <c r="N146" i="53" s="1"/>
  <c r="M17" i="53"/>
  <c r="M146" i="53" s="1"/>
  <c r="CW16" i="53"/>
  <c r="CK132" i="53" s="1"/>
  <c r="CV16" i="53"/>
  <c r="CJ132" i="53" s="1"/>
  <c r="CU16" i="53"/>
  <c r="CI132" i="53" s="1"/>
  <c r="CT16" i="53"/>
  <c r="CH132" i="53" s="1"/>
  <c r="CS16" i="53"/>
  <c r="CG132" i="53" s="1"/>
  <c r="CR16" i="53"/>
  <c r="CF132" i="53" s="1"/>
  <c r="CQ16" i="53"/>
  <c r="CE132" i="53" s="1"/>
  <c r="CP16" i="53"/>
  <c r="CD132" i="53" s="1"/>
  <c r="CO16" i="53"/>
  <c r="CC132" i="53" s="1"/>
  <c r="CN16" i="53"/>
  <c r="CB132" i="53" s="1"/>
  <c r="CM16" i="53"/>
  <c r="CA132" i="53" s="1"/>
  <c r="CJ16" i="53"/>
  <c r="BZ132" i="53" s="1"/>
  <c r="CI16" i="53"/>
  <c r="BY132" i="53" s="1"/>
  <c r="CH16" i="53"/>
  <c r="BX132" i="53" s="1"/>
  <c r="CG16" i="53"/>
  <c r="BW132" i="53" s="1"/>
  <c r="CF16" i="53"/>
  <c r="BV132" i="53" s="1"/>
  <c r="CE16" i="53"/>
  <c r="BU132" i="53" s="1"/>
  <c r="CD16" i="53"/>
  <c r="BT132" i="53" s="1"/>
  <c r="CC16" i="53"/>
  <c r="BS132" i="53" s="1"/>
  <c r="CB16" i="53"/>
  <c r="BR132" i="53" s="1"/>
  <c r="CA16" i="53"/>
  <c r="BQ132" i="53" s="1"/>
  <c r="BZ16" i="53"/>
  <c r="BP132" i="53" s="1"/>
  <c r="BW16" i="53"/>
  <c r="BO132" i="53" s="1"/>
  <c r="BV16" i="53"/>
  <c r="BN132" i="53" s="1"/>
  <c r="BU16" i="53"/>
  <c r="BM132" i="53" s="1"/>
  <c r="BT16" i="53"/>
  <c r="BL132" i="53" s="1"/>
  <c r="BS16" i="53"/>
  <c r="BK132" i="53" s="1"/>
  <c r="BR16" i="53"/>
  <c r="BJ132" i="53" s="1"/>
  <c r="BQ16" i="53"/>
  <c r="BI132" i="53" s="1"/>
  <c r="BP16" i="53"/>
  <c r="BH132" i="53" s="1"/>
  <c r="Q187" i="53" s="1"/>
  <c r="BO16" i="53"/>
  <c r="BG132" i="53" s="1"/>
  <c r="BN16" i="53"/>
  <c r="BF132" i="53" s="1"/>
  <c r="BM16" i="53"/>
  <c r="BE132" i="53" s="1"/>
  <c r="BJ16" i="53"/>
  <c r="BD132" i="53" s="1"/>
  <c r="BI16" i="53"/>
  <c r="BC132" i="53" s="1"/>
  <c r="BH16" i="53"/>
  <c r="BB132" i="53" s="1"/>
  <c r="BG16" i="53"/>
  <c r="BA132" i="53" s="1"/>
  <c r="BF16" i="53"/>
  <c r="AZ132" i="53" s="1"/>
  <c r="BE16" i="53"/>
  <c r="AY132" i="53" s="1"/>
  <c r="BD16" i="53"/>
  <c r="AX132" i="53" s="1"/>
  <c r="BC16" i="53"/>
  <c r="AW132" i="53" s="1"/>
  <c r="BB16" i="53"/>
  <c r="AV132" i="53" s="1"/>
  <c r="BA16" i="53"/>
  <c r="AU132" i="53" s="1"/>
  <c r="AZ16" i="53"/>
  <c r="AT132" i="53" s="1"/>
  <c r="AW16" i="53"/>
  <c r="AS132" i="53" s="1"/>
  <c r="AV16" i="53"/>
  <c r="AR132" i="53" s="1"/>
  <c r="AU16" i="53"/>
  <c r="AQ132" i="53" s="1"/>
  <c r="AT16" i="53"/>
  <c r="AP132" i="53" s="1"/>
  <c r="AS16" i="53"/>
  <c r="AO132" i="53" s="1"/>
  <c r="AR16" i="53"/>
  <c r="AN132" i="53" s="1"/>
  <c r="AQ16" i="53"/>
  <c r="AM132" i="53" s="1"/>
  <c r="AP16" i="53"/>
  <c r="AL132" i="53" s="1"/>
  <c r="AO16" i="53"/>
  <c r="AK132" i="53" s="1"/>
  <c r="AN16" i="53"/>
  <c r="AJ132" i="53" s="1"/>
  <c r="AM16" i="53"/>
  <c r="AI132" i="53" s="1"/>
  <c r="AJ16" i="53"/>
  <c r="AH132" i="53" s="1"/>
  <c r="AI16" i="53"/>
  <c r="AG132" i="53" s="1"/>
  <c r="AH16" i="53"/>
  <c r="AF132" i="53" s="1"/>
  <c r="AG16" i="53"/>
  <c r="AE132" i="53" s="1"/>
  <c r="AF16" i="53"/>
  <c r="AD132" i="53" s="1"/>
  <c r="AE16" i="53"/>
  <c r="AC132" i="53" s="1"/>
  <c r="AD16" i="53"/>
  <c r="AB132" i="53" s="1"/>
  <c r="AC16" i="53"/>
  <c r="AA132" i="53" s="1"/>
  <c r="AB16" i="53"/>
  <c r="Z132" i="53" s="1"/>
  <c r="AA16" i="53"/>
  <c r="Y132" i="53" s="1"/>
  <c r="Z16" i="53"/>
  <c r="X132" i="53" s="1"/>
  <c r="W16" i="53"/>
  <c r="W132" i="53" s="1"/>
  <c r="V16" i="53"/>
  <c r="V132" i="53" s="1"/>
  <c r="U16" i="53"/>
  <c r="U132" i="53" s="1"/>
  <c r="T16" i="53"/>
  <c r="T132" i="53" s="1"/>
  <c r="AA187" i="53" s="1"/>
  <c r="S16" i="53"/>
  <c r="S132" i="53" s="1"/>
  <c r="R16" i="53"/>
  <c r="R132" i="53" s="1"/>
  <c r="Q16" i="53"/>
  <c r="Q132" i="53" s="1"/>
  <c r="P16" i="53"/>
  <c r="P132" i="53" s="1"/>
  <c r="O16" i="53"/>
  <c r="O132" i="53" s="1"/>
  <c r="N16" i="53"/>
  <c r="N132" i="53" s="1"/>
  <c r="M16" i="53"/>
  <c r="M132" i="53" s="1"/>
  <c r="CW15" i="53"/>
  <c r="CK167" i="53" s="1"/>
  <c r="CV15" i="53"/>
  <c r="CJ167" i="53" s="1"/>
  <c r="CU15" i="53"/>
  <c r="CI167" i="53" s="1"/>
  <c r="CT15" i="53"/>
  <c r="CH167" i="53" s="1"/>
  <c r="CS15" i="53"/>
  <c r="CG167" i="53" s="1"/>
  <c r="CR15" i="53"/>
  <c r="CF167" i="53" s="1"/>
  <c r="CQ15" i="53"/>
  <c r="CE167" i="53" s="1"/>
  <c r="CP15" i="53"/>
  <c r="CD167" i="53" s="1"/>
  <c r="CO15" i="53"/>
  <c r="CC167" i="53" s="1"/>
  <c r="CN15" i="53"/>
  <c r="CB167" i="53" s="1"/>
  <c r="CM15" i="53"/>
  <c r="CA167" i="53" s="1"/>
  <c r="CJ15" i="53"/>
  <c r="BZ167" i="53" s="1"/>
  <c r="CI15" i="53"/>
  <c r="BY167" i="53" s="1"/>
  <c r="CH15" i="53"/>
  <c r="BX167" i="53" s="1"/>
  <c r="CG15" i="53"/>
  <c r="BW167" i="53" s="1"/>
  <c r="CF15" i="53"/>
  <c r="BV167" i="53" s="1"/>
  <c r="CE15" i="53"/>
  <c r="BU167" i="53" s="1"/>
  <c r="CD15" i="53"/>
  <c r="BT167" i="53" s="1"/>
  <c r="CC15" i="53"/>
  <c r="BS167" i="53" s="1"/>
  <c r="R222" i="53" s="1"/>
  <c r="CB15" i="53"/>
  <c r="BR167" i="53" s="1"/>
  <c r="CA15" i="53"/>
  <c r="BQ167" i="53" s="1"/>
  <c r="BZ15" i="53"/>
  <c r="BP167" i="53" s="1"/>
  <c r="BW15" i="53"/>
  <c r="BO167" i="53" s="1"/>
  <c r="BV15" i="53"/>
  <c r="BN167" i="53" s="1"/>
  <c r="BU15" i="53"/>
  <c r="BM167" i="53" s="1"/>
  <c r="BT15" i="53"/>
  <c r="BL167" i="53" s="1"/>
  <c r="BS15" i="53"/>
  <c r="BK167" i="53" s="1"/>
  <c r="BR15" i="53"/>
  <c r="BJ167" i="53" s="1"/>
  <c r="BQ15" i="53"/>
  <c r="BI167" i="53" s="1"/>
  <c r="BP15" i="53"/>
  <c r="BH167" i="53" s="1"/>
  <c r="BO15" i="53"/>
  <c r="BG167" i="53" s="1"/>
  <c r="BN15" i="53"/>
  <c r="BF167" i="53" s="1"/>
  <c r="BM15" i="53"/>
  <c r="BE167" i="53" s="1"/>
  <c r="BJ15" i="53"/>
  <c r="BD167" i="53" s="1"/>
  <c r="BI15" i="53"/>
  <c r="BC167" i="53" s="1"/>
  <c r="BH15" i="53"/>
  <c r="BB167" i="53" s="1"/>
  <c r="BG15" i="53"/>
  <c r="BA167" i="53" s="1"/>
  <c r="BF15" i="53"/>
  <c r="AZ167" i="53" s="1"/>
  <c r="BE15" i="53"/>
  <c r="AY167" i="53" s="1"/>
  <c r="BD15" i="53"/>
  <c r="AX167" i="53" s="1"/>
  <c r="BC15" i="53"/>
  <c r="AW167" i="53" s="1"/>
  <c r="P222" i="53" s="1"/>
  <c r="BB15" i="53"/>
  <c r="AV167" i="53" s="1"/>
  <c r="BA15" i="53"/>
  <c r="AU167" i="53" s="1"/>
  <c r="AZ15" i="53"/>
  <c r="AT167" i="53" s="1"/>
  <c r="AW15" i="53"/>
  <c r="AS167" i="53" s="1"/>
  <c r="AV15" i="53"/>
  <c r="AR167" i="53" s="1"/>
  <c r="AU15" i="53"/>
  <c r="AQ167" i="53" s="1"/>
  <c r="AT15" i="53"/>
  <c r="AP167" i="53" s="1"/>
  <c r="AS15" i="53"/>
  <c r="AO167" i="53" s="1"/>
  <c r="AR15" i="53"/>
  <c r="AN167" i="53" s="1"/>
  <c r="AQ15" i="53"/>
  <c r="AM167" i="53" s="1"/>
  <c r="AP15" i="53"/>
  <c r="AL167" i="53" s="1"/>
  <c r="AO15" i="53"/>
  <c r="AK167" i="53" s="1"/>
  <c r="AN15" i="53"/>
  <c r="AJ167" i="53" s="1"/>
  <c r="AM15" i="53"/>
  <c r="AI167" i="53" s="1"/>
  <c r="AJ15" i="53"/>
  <c r="AH167" i="53" s="1"/>
  <c r="AI15" i="53"/>
  <c r="AG167" i="53" s="1"/>
  <c r="AH15" i="53"/>
  <c r="AF167" i="53" s="1"/>
  <c r="AG15" i="53"/>
  <c r="AE167" i="53" s="1"/>
  <c r="AF15" i="53"/>
  <c r="AD167" i="53" s="1"/>
  <c r="AE15" i="53"/>
  <c r="AC167" i="53" s="1"/>
  <c r="AD15" i="53"/>
  <c r="AB167" i="53" s="1"/>
  <c r="AC15" i="53"/>
  <c r="AA167" i="53" s="1"/>
  <c r="AB15" i="53"/>
  <c r="Z167" i="53" s="1"/>
  <c r="AA15" i="53"/>
  <c r="Y167" i="53" s="1"/>
  <c r="Z15" i="53"/>
  <c r="X167" i="53" s="1"/>
  <c r="W15" i="53"/>
  <c r="W167" i="53" s="1"/>
  <c r="V15" i="53"/>
  <c r="V167" i="53" s="1"/>
  <c r="U15" i="53"/>
  <c r="U167" i="53" s="1"/>
  <c r="T15" i="53"/>
  <c r="T167" i="53" s="1"/>
  <c r="S15" i="53"/>
  <c r="S167" i="53" s="1"/>
  <c r="R15" i="53"/>
  <c r="R167" i="53" s="1"/>
  <c r="Q15" i="53"/>
  <c r="Q167" i="53" s="1"/>
  <c r="P15" i="53"/>
  <c r="P167" i="53" s="1"/>
  <c r="O15" i="53"/>
  <c r="O167" i="53" s="1"/>
  <c r="N15" i="53"/>
  <c r="N167" i="53" s="1"/>
  <c r="M15" i="53"/>
  <c r="M167" i="53" s="1"/>
  <c r="CW14" i="53"/>
  <c r="CK159" i="53" s="1"/>
  <c r="CV14" i="53"/>
  <c r="CJ159" i="53" s="1"/>
  <c r="CU14" i="53"/>
  <c r="CI159" i="53" s="1"/>
  <c r="CT14" i="53"/>
  <c r="CH159" i="53" s="1"/>
  <c r="CS14" i="53"/>
  <c r="CG159" i="53" s="1"/>
  <c r="CR14" i="53"/>
  <c r="CF159" i="53" s="1"/>
  <c r="CQ14" i="53"/>
  <c r="CE159" i="53" s="1"/>
  <c r="CP14" i="53"/>
  <c r="CD159" i="53" s="1"/>
  <c r="S214" i="53" s="1"/>
  <c r="CO14" i="53"/>
  <c r="CC159" i="53" s="1"/>
  <c r="CN14" i="53"/>
  <c r="CB159" i="53" s="1"/>
  <c r="CM14" i="53"/>
  <c r="CA159" i="53" s="1"/>
  <c r="CJ14" i="53"/>
  <c r="BZ159" i="53" s="1"/>
  <c r="CI14" i="53"/>
  <c r="BY159" i="53" s="1"/>
  <c r="CH14" i="53"/>
  <c r="BX159" i="53" s="1"/>
  <c r="CG14" i="53"/>
  <c r="BW159" i="53" s="1"/>
  <c r="CF14" i="53"/>
  <c r="BV159" i="53" s="1"/>
  <c r="CE14" i="53"/>
  <c r="BU159" i="53" s="1"/>
  <c r="CD14" i="53"/>
  <c r="BT159" i="53" s="1"/>
  <c r="CC14" i="53"/>
  <c r="BS159" i="53" s="1"/>
  <c r="CB14" i="53"/>
  <c r="BR159" i="53" s="1"/>
  <c r="CA14" i="53"/>
  <c r="BQ159" i="53" s="1"/>
  <c r="BZ14" i="53"/>
  <c r="BP159" i="53" s="1"/>
  <c r="BW14" i="53"/>
  <c r="BO159" i="53" s="1"/>
  <c r="BV14" i="53"/>
  <c r="BN159" i="53" s="1"/>
  <c r="BU14" i="53"/>
  <c r="BM159" i="53" s="1"/>
  <c r="BT14" i="53"/>
  <c r="BL159" i="53" s="1"/>
  <c r="BS14" i="53"/>
  <c r="BK159" i="53" s="1"/>
  <c r="BR14" i="53"/>
  <c r="BJ159" i="53" s="1"/>
  <c r="BQ14" i="53"/>
  <c r="BI159" i="53" s="1"/>
  <c r="BP14" i="53"/>
  <c r="BH159" i="53" s="1"/>
  <c r="Q214" i="53" s="1"/>
  <c r="BO14" i="53"/>
  <c r="BG159" i="53" s="1"/>
  <c r="BN14" i="53"/>
  <c r="BF159" i="53" s="1"/>
  <c r="BM14" i="53"/>
  <c r="BE159" i="53" s="1"/>
  <c r="BJ14" i="53"/>
  <c r="BD159" i="53" s="1"/>
  <c r="BI14" i="53"/>
  <c r="BC159" i="53" s="1"/>
  <c r="BH14" i="53"/>
  <c r="BB159" i="53" s="1"/>
  <c r="BG14" i="53"/>
  <c r="BA159" i="53" s="1"/>
  <c r="BF14" i="53"/>
  <c r="AZ159" i="53" s="1"/>
  <c r="BE14" i="53"/>
  <c r="AY159" i="53" s="1"/>
  <c r="BD14" i="53"/>
  <c r="AX159" i="53" s="1"/>
  <c r="BC14" i="53"/>
  <c r="AW159" i="53" s="1"/>
  <c r="BB14" i="53"/>
  <c r="AV159" i="53" s="1"/>
  <c r="BA14" i="53"/>
  <c r="AU159" i="53" s="1"/>
  <c r="AZ14" i="53"/>
  <c r="AT159" i="53" s="1"/>
  <c r="AW14" i="53"/>
  <c r="AS159" i="53" s="1"/>
  <c r="AV14" i="53"/>
  <c r="AR159" i="53" s="1"/>
  <c r="AU14" i="53"/>
  <c r="AQ159" i="53" s="1"/>
  <c r="AT14" i="53"/>
  <c r="AP159" i="53" s="1"/>
  <c r="AS14" i="53"/>
  <c r="AO159" i="53" s="1"/>
  <c r="AR14" i="53"/>
  <c r="AN159" i="53" s="1"/>
  <c r="AQ14" i="53"/>
  <c r="AM159" i="53" s="1"/>
  <c r="AP14" i="53"/>
  <c r="AL159" i="53" s="1"/>
  <c r="AO14" i="53"/>
  <c r="AK159" i="53" s="1"/>
  <c r="AN14" i="53"/>
  <c r="AJ159" i="53" s="1"/>
  <c r="AM14" i="53"/>
  <c r="AI159" i="53" s="1"/>
  <c r="AJ14" i="53"/>
  <c r="AH159" i="53" s="1"/>
  <c r="AI14" i="53"/>
  <c r="AG159" i="53" s="1"/>
  <c r="AH14" i="53"/>
  <c r="AF159" i="53" s="1"/>
  <c r="AG14" i="53"/>
  <c r="AE159" i="53" s="1"/>
  <c r="AF14" i="53"/>
  <c r="AD159" i="53" s="1"/>
  <c r="AE14" i="53"/>
  <c r="AC159" i="53" s="1"/>
  <c r="AD14" i="53"/>
  <c r="AB159" i="53" s="1"/>
  <c r="AC14" i="53"/>
  <c r="AA159" i="53" s="1"/>
  <c r="AB14" i="53"/>
  <c r="Z159" i="53" s="1"/>
  <c r="AA14" i="53"/>
  <c r="Y159" i="53" s="1"/>
  <c r="Z14" i="53"/>
  <c r="X159" i="53" s="1"/>
  <c r="W14" i="53"/>
  <c r="W159" i="53" s="1"/>
  <c r="V14" i="53"/>
  <c r="V159" i="53" s="1"/>
  <c r="U14" i="53"/>
  <c r="U159" i="53" s="1"/>
  <c r="T14" i="53"/>
  <c r="T159" i="53" s="1"/>
  <c r="S14" i="53"/>
  <c r="S159" i="53" s="1"/>
  <c r="R14" i="53"/>
  <c r="R159" i="53" s="1"/>
  <c r="Q14" i="53"/>
  <c r="Q159" i="53" s="1"/>
  <c r="P14" i="53"/>
  <c r="P159" i="53" s="1"/>
  <c r="O14" i="53"/>
  <c r="O159" i="53" s="1"/>
  <c r="N14" i="53"/>
  <c r="N159" i="53" s="1"/>
  <c r="M14" i="53"/>
  <c r="M159" i="53" s="1"/>
  <c r="CW13" i="53"/>
  <c r="CV13" i="53"/>
  <c r="CU13" i="53"/>
  <c r="CT13" i="53"/>
  <c r="CS13" i="53"/>
  <c r="CR13" i="53"/>
  <c r="CQ13" i="53"/>
  <c r="CP13" i="53"/>
  <c r="CO13" i="53"/>
  <c r="CN13" i="53"/>
  <c r="CM13" i="53"/>
  <c r="CJ13" i="53"/>
  <c r="CI13" i="53"/>
  <c r="CH13" i="53"/>
  <c r="CG13" i="53"/>
  <c r="CF13" i="53"/>
  <c r="CE13" i="53"/>
  <c r="CD13" i="53"/>
  <c r="CC13" i="53"/>
  <c r="CB13" i="53"/>
  <c r="CA13" i="53"/>
  <c r="BZ13" i="53"/>
  <c r="BW13" i="53"/>
  <c r="BV13" i="53"/>
  <c r="BU13" i="53"/>
  <c r="BT13" i="53"/>
  <c r="BS13" i="53"/>
  <c r="BR13" i="53"/>
  <c r="BQ13" i="53"/>
  <c r="BP13" i="53"/>
  <c r="BO13" i="53"/>
  <c r="BN13" i="53"/>
  <c r="BM13" i="53"/>
  <c r="BJ13" i="53"/>
  <c r="BI13" i="53"/>
  <c r="BH13" i="53"/>
  <c r="BG13" i="53"/>
  <c r="BF13" i="53"/>
  <c r="BE13" i="53"/>
  <c r="BD13" i="53"/>
  <c r="BC13" i="53"/>
  <c r="BB13" i="53"/>
  <c r="BA13" i="53"/>
  <c r="AZ13" i="53"/>
  <c r="AW13" i="53"/>
  <c r="AV13" i="53"/>
  <c r="AU13" i="53"/>
  <c r="AT13" i="53"/>
  <c r="AS13" i="53"/>
  <c r="AR13" i="53"/>
  <c r="AQ13" i="53"/>
  <c r="AP13" i="53"/>
  <c r="AO13" i="53"/>
  <c r="AN13" i="53"/>
  <c r="AM13" i="53"/>
  <c r="AJ13" i="53"/>
  <c r="AI13" i="53"/>
  <c r="AH13" i="53"/>
  <c r="AG13" i="53"/>
  <c r="AF13" i="53"/>
  <c r="AE13" i="53"/>
  <c r="AD13" i="53"/>
  <c r="AC13" i="53"/>
  <c r="AB13" i="53"/>
  <c r="AA13" i="53"/>
  <c r="Z13" i="53"/>
  <c r="W13" i="53"/>
  <c r="V13" i="53"/>
  <c r="U13" i="53"/>
  <c r="T13" i="53"/>
  <c r="S13" i="53"/>
  <c r="R13" i="53"/>
  <c r="Q13" i="53"/>
  <c r="P13" i="53"/>
  <c r="O13" i="53"/>
  <c r="N13" i="53"/>
  <c r="M13" i="53"/>
  <c r="CW12" i="53"/>
  <c r="CK134" i="53" s="1"/>
  <c r="CV12" i="53"/>
  <c r="CJ134" i="53" s="1"/>
  <c r="CU12" i="53"/>
  <c r="CI134" i="53" s="1"/>
  <c r="CT12" i="53"/>
  <c r="CH134" i="53" s="1"/>
  <c r="CS12" i="53"/>
  <c r="CG134" i="53" s="1"/>
  <c r="CR12" i="53"/>
  <c r="CF134" i="53" s="1"/>
  <c r="CQ12" i="53"/>
  <c r="CE134" i="53" s="1"/>
  <c r="CP12" i="53"/>
  <c r="CD134" i="53" s="1"/>
  <c r="CO12" i="53"/>
  <c r="CC134" i="53" s="1"/>
  <c r="CN12" i="53"/>
  <c r="CB134" i="53" s="1"/>
  <c r="CM12" i="53"/>
  <c r="CA134" i="53" s="1"/>
  <c r="CJ12" i="53"/>
  <c r="BZ134" i="53" s="1"/>
  <c r="CI12" i="53"/>
  <c r="BY134" i="53" s="1"/>
  <c r="CH12" i="53"/>
  <c r="BX134" i="53" s="1"/>
  <c r="CG12" i="53"/>
  <c r="BW134" i="53" s="1"/>
  <c r="CF12" i="53"/>
  <c r="BV134" i="53" s="1"/>
  <c r="CE12" i="53"/>
  <c r="BU134" i="53" s="1"/>
  <c r="CD12" i="53"/>
  <c r="BT134" i="53" s="1"/>
  <c r="CC12" i="53"/>
  <c r="BS134" i="53" s="1"/>
  <c r="CB12" i="53"/>
  <c r="BR134" i="53" s="1"/>
  <c r="CA12" i="53"/>
  <c r="BQ134" i="53" s="1"/>
  <c r="BZ12" i="53"/>
  <c r="BP134" i="53" s="1"/>
  <c r="BW12" i="53"/>
  <c r="BO134" i="53" s="1"/>
  <c r="BV12" i="53"/>
  <c r="BN134" i="53" s="1"/>
  <c r="BU12" i="53"/>
  <c r="BM134" i="53" s="1"/>
  <c r="BT12" i="53"/>
  <c r="BL134" i="53" s="1"/>
  <c r="AE189" i="53" s="1"/>
  <c r="BS12" i="53"/>
  <c r="BK134" i="53" s="1"/>
  <c r="BR12" i="53"/>
  <c r="BJ134" i="53" s="1"/>
  <c r="BQ12" i="53"/>
  <c r="BI134" i="53" s="1"/>
  <c r="BP12" i="53"/>
  <c r="BH134" i="53" s="1"/>
  <c r="BO12" i="53"/>
  <c r="BG134" i="53" s="1"/>
  <c r="BN12" i="53"/>
  <c r="BF134" i="53" s="1"/>
  <c r="BM12" i="53"/>
  <c r="BE134" i="53" s="1"/>
  <c r="BJ12" i="53"/>
  <c r="BD134" i="53" s="1"/>
  <c r="BI12" i="53"/>
  <c r="BC134" i="53" s="1"/>
  <c r="BH12" i="53"/>
  <c r="BB134" i="53" s="1"/>
  <c r="BG12" i="53"/>
  <c r="BA134" i="53" s="1"/>
  <c r="BF12" i="53"/>
  <c r="AZ134" i="53" s="1"/>
  <c r="BE12" i="53"/>
  <c r="AY134" i="53" s="1"/>
  <c r="BD12" i="53"/>
  <c r="AX134" i="53" s="1"/>
  <c r="BC12" i="53"/>
  <c r="AW134" i="53" s="1"/>
  <c r="BB12" i="53"/>
  <c r="AV134" i="53" s="1"/>
  <c r="BA12" i="53"/>
  <c r="AU134" i="53" s="1"/>
  <c r="AZ12" i="53"/>
  <c r="AT134" i="53" s="1"/>
  <c r="AW12" i="53"/>
  <c r="AS134" i="53" s="1"/>
  <c r="AV12" i="53"/>
  <c r="AR134" i="53" s="1"/>
  <c r="AU12" i="53"/>
  <c r="AQ134" i="53" s="1"/>
  <c r="AT12" i="53"/>
  <c r="AP134" i="53" s="1"/>
  <c r="AS12" i="53"/>
  <c r="AO134" i="53" s="1"/>
  <c r="AR12" i="53"/>
  <c r="AN134" i="53" s="1"/>
  <c r="AQ12" i="53"/>
  <c r="AM134" i="53" s="1"/>
  <c r="AP12" i="53"/>
  <c r="AL134" i="53" s="1"/>
  <c r="O189" i="53" s="1"/>
  <c r="AO12" i="53"/>
  <c r="AK134" i="53" s="1"/>
  <c r="AN12" i="53"/>
  <c r="AJ134" i="53" s="1"/>
  <c r="AM12" i="53"/>
  <c r="AI134" i="53" s="1"/>
  <c r="AJ12" i="53"/>
  <c r="AH134" i="53" s="1"/>
  <c r="AI12" i="53"/>
  <c r="AG134" i="53" s="1"/>
  <c r="AH12" i="53"/>
  <c r="AF134" i="53" s="1"/>
  <c r="AG12" i="53"/>
  <c r="AE134" i="53" s="1"/>
  <c r="AF12" i="53"/>
  <c r="AD134" i="53" s="1"/>
  <c r="AE12" i="53"/>
  <c r="AC134" i="53" s="1"/>
  <c r="AD12" i="53"/>
  <c r="AB134" i="53" s="1"/>
  <c r="AC12" i="53"/>
  <c r="AA134" i="53" s="1"/>
  <c r="AB12" i="53"/>
  <c r="Z134" i="53" s="1"/>
  <c r="AA12" i="53"/>
  <c r="Y134" i="53" s="1"/>
  <c r="Z12" i="53"/>
  <c r="X134" i="53" s="1"/>
  <c r="W12" i="53"/>
  <c r="W134" i="53" s="1"/>
  <c r="V12" i="53"/>
  <c r="V134" i="53" s="1"/>
  <c r="U12" i="53"/>
  <c r="U134" i="53" s="1"/>
  <c r="T12" i="53"/>
  <c r="T134" i="53" s="1"/>
  <c r="S12" i="53"/>
  <c r="S134" i="53" s="1"/>
  <c r="R12" i="53"/>
  <c r="R134" i="53" s="1"/>
  <c r="Q12" i="53"/>
  <c r="Q134" i="53" s="1"/>
  <c r="P12" i="53"/>
  <c r="P134" i="53" s="1"/>
  <c r="M189" i="53" s="1"/>
  <c r="O12" i="53"/>
  <c r="O134" i="53" s="1"/>
  <c r="N12" i="53"/>
  <c r="N134" i="53" s="1"/>
  <c r="M12" i="53"/>
  <c r="M134" i="53" s="1"/>
  <c r="CW11" i="53"/>
  <c r="CV11" i="53"/>
  <c r="CU11" i="53"/>
  <c r="CT11" i="53"/>
  <c r="CS11" i="53"/>
  <c r="CR11" i="53"/>
  <c r="CQ11" i="53"/>
  <c r="CP11" i="53"/>
  <c r="CO11" i="53"/>
  <c r="CN11" i="53"/>
  <c r="CM11" i="53"/>
  <c r="CJ11" i="53"/>
  <c r="CI11" i="53"/>
  <c r="CH11" i="53"/>
  <c r="CG11" i="53"/>
  <c r="CF11" i="53"/>
  <c r="CE11" i="53"/>
  <c r="CD11" i="53"/>
  <c r="CC11" i="53"/>
  <c r="CB11" i="53"/>
  <c r="CA11" i="53"/>
  <c r="BZ11" i="53"/>
  <c r="BW11" i="53"/>
  <c r="BV11" i="53"/>
  <c r="BU11" i="53"/>
  <c r="BT11" i="53"/>
  <c r="BS11" i="53"/>
  <c r="BR11" i="53"/>
  <c r="BQ11" i="53"/>
  <c r="BP11" i="53"/>
  <c r="BO11" i="53"/>
  <c r="BN11" i="53"/>
  <c r="BM11" i="53"/>
  <c r="BJ11" i="53"/>
  <c r="BI11" i="53"/>
  <c r="BH11" i="53"/>
  <c r="BG11" i="53"/>
  <c r="BF11" i="53"/>
  <c r="BE11" i="53"/>
  <c r="BD11" i="53"/>
  <c r="BC11" i="53"/>
  <c r="BB11" i="53"/>
  <c r="BA11" i="53"/>
  <c r="AZ11" i="53"/>
  <c r="AW11" i="53"/>
  <c r="AV11" i="53"/>
  <c r="AU11" i="53"/>
  <c r="AT11" i="53"/>
  <c r="AS11" i="53"/>
  <c r="AR11" i="53"/>
  <c r="AQ11" i="53"/>
  <c r="AP11" i="53"/>
  <c r="AO11" i="53"/>
  <c r="AN11" i="53"/>
  <c r="AM11" i="53"/>
  <c r="AJ11" i="53"/>
  <c r="AI11" i="53"/>
  <c r="AH11" i="53"/>
  <c r="AG11" i="53"/>
  <c r="AF11" i="53"/>
  <c r="AE11" i="53"/>
  <c r="AD11" i="53"/>
  <c r="AC11" i="53"/>
  <c r="AB11" i="53"/>
  <c r="AA11" i="53"/>
  <c r="Z11" i="53"/>
  <c r="W11" i="53"/>
  <c r="V11" i="53"/>
  <c r="U11" i="53"/>
  <c r="T11" i="53"/>
  <c r="S11" i="53"/>
  <c r="R11" i="53"/>
  <c r="Q11" i="53"/>
  <c r="P11" i="53"/>
  <c r="O11" i="53"/>
  <c r="N11" i="53"/>
  <c r="M11" i="53"/>
  <c r="CW10" i="53"/>
  <c r="CK133" i="53" s="1"/>
  <c r="CV10" i="53"/>
  <c r="CJ133" i="53" s="1"/>
  <c r="CU10" i="53"/>
  <c r="CI133" i="53" s="1"/>
  <c r="CT10" i="53"/>
  <c r="CH133" i="53" s="1"/>
  <c r="CS10" i="53"/>
  <c r="CG133" i="53" s="1"/>
  <c r="CR10" i="53"/>
  <c r="CF133" i="53" s="1"/>
  <c r="CQ10" i="53"/>
  <c r="CE133" i="53" s="1"/>
  <c r="CP10" i="53"/>
  <c r="CD133" i="53" s="1"/>
  <c r="CO10" i="53"/>
  <c r="CC133" i="53" s="1"/>
  <c r="CN10" i="53"/>
  <c r="CB133" i="53" s="1"/>
  <c r="CM10" i="53"/>
  <c r="CA133" i="53" s="1"/>
  <c r="CJ10" i="53"/>
  <c r="BZ133" i="53" s="1"/>
  <c r="CI10" i="53"/>
  <c r="BY133" i="53" s="1"/>
  <c r="CH10" i="53"/>
  <c r="BX133" i="53" s="1"/>
  <c r="CG10" i="53"/>
  <c r="BW133" i="53" s="1"/>
  <c r="CF10" i="53"/>
  <c r="BV133" i="53" s="1"/>
  <c r="CE10" i="53"/>
  <c r="BU133" i="53" s="1"/>
  <c r="CD10" i="53"/>
  <c r="BT133" i="53" s="1"/>
  <c r="CC10" i="53"/>
  <c r="BS133" i="53" s="1"/>
  <c r="CB10" i="53"/>
  <c r="BR133" i="53" s="1"/>
  <c r="CA10" i="53"/>
  <c r="BQ133" i="53" s="1"/>
  <c r="BZ10" i="53"/>
  <c r="BP133" i="53" s="1"/>
  <c r="BW10" i="53"/>
  <c r="BO133" i="53" s="1"/>
  <c r="BV10" i="53"/>
  <c r="BN133" i="53" s="1"/>
  <c r="BU10" i="53"/>
  <c r="BM133" i="53" s="1"/>
  <c r="BT10" i="53"/>
  <c r="BL133" i="53" s="1"/>
  <c r="BS10" i="53"/>
  <c r="BK133" i="53" s="1"/>
  <c r="BR10" i="53"/>
  <c r="BJ133" i="53" s="1"/>
  <c r="BQ10" i="53"/>
  <c r="BI133" i="53" s="1"/>
  <c r="BP10" i="53"/>
  <c r="BH133" i="53" s="1"/>
  <c r="BO10" i="53"/>
  <c r="BG133" i="53" s="1"/>
  <c r="BN10" i="53"/>
  <c r="BF133" i="53" s="1"/>
  <c r="BM10" i="53"/>
  <c r="BE133" i="53" s="1"/>
  <c r="BJ10" i="53"/>
  <c r="BD133" i="53" s="1"/>
  <c r="BI10" i="53"/>
  <c r="BC133" i="53" s="1"/>
  <c r="BH10" i="53"/>
  <c r="BB133" i="53" s="1"/>
  <c r="BG10" i="53"/>
  <c r="BA133" i="53" s="1"/>
  <c r="BF10" i="53"/>
  <c r="AZ133" i="53" s="1"/>
  <c r="BE10" i="53"/>
  <c r="AY133" i="53" s="1"/>
  <c r="BD10" i="53"/>
  <c r="AX133" i="53" s="1"/>
  <c r="BC10" i="53"/>
  <c r="AW133" i="53" s="1"/>
  <c r="BB10" i="53"/>
  <c r="AV133" i="53" s="1"/>
  <c r="BA10" i="53"/>
  <c r="AU133" i="53" s="1"/>
  <c r="AZ10" i="53"/>
  <c r="AT133" i="53" s="1"/>
  <c r="AW10" i="53"/>
  <c r="AS133" i="53" s="1"/>
  <c r="AV10" i="53"/>
  <c r="AR133" i="53" s="1"/>
  <c r="AU10" i="53"/>
  <c r="AQ133" i="53" s="1"/>
  <c r="AT10" i="53"/>
  <c r="AP133" i="53" s="1"/>
  <c r="AC188" i="53" s="1"/>
  <c r="AS10" i="53"/>
  <c r="AO133" i="53" s="1"/>
  <c r="AR10" i="53"/>
  <c r="AN133" i="53" s="1"/>
  <c r="AQ10" i="53"/>
  <c r="AM133" i="53" s="1"/>
  <c r="AP10" i="53"/>
  <c r="AL133" i="53" s="1"/>
  <c r="AO10" i="53"/>
  <c r="AK133" i="53" s="1"/>
  <c r="AN10" i="53"/>
  <c r="AJ133" i="53" s="1"/>
  <c r="AM10" i="53"/>
  <c r="AI133" i="53" s="1"/>
  <c r="AJ10" i="53"/>
  <c r="AH133" i="53" s="1"/>
  <c r="AI10" i="53"/>
  <c r="AG133" i="53" s="1"/>
  <c r="AH10" i="53"/>
  <c r="AF133" i="53" s="1"/>
  <c r="AG10" i="53"/>
  <c r="AE133" i="53" s="1"/>
  <c r="AF10" i="53"/>
  <c r="AD133" i="53" s="1"/>
  <c r="AE10" i="53"/>
  <c r="AC133" i="53" s="1"/>
  <c r="AD10" i="53"/>
  <c r="AB133" i="53" s="1"/>
  <c r="AC10" i="53"/>
  <c r="AA133" i="53" s="1"/>
  <c r="AB10" i="53"/>
  <c r="Z133" i="53" s="1"/>
  <c r="AA10" i="53"/>
  <c r="Y133" i="53" s="1"/>
  <c r="Z10" i="53"/>
  <c r="X133" i="53" s="1"/>
  <c r="W10" i="53"/>
  <c r="W133" i="53" s="1"/>
  <c r="V10" i="53"/>
  <c r="V133" i="53" s="1"/>
  <c r="U10" i="53"/>
  <c r="U133" i="53" s="1"/>
  <c r="T10" i="53"/>
  <c r="T133" i="53" s="1"/>
  <c r="S10" i="53"/>
  <c r="S133" i="53" s="1"/>
  <c r="R10" i="53"/>
  <c r="R133" i="53" s="1"/>
  <c r="Q10" i="53"/>
  <c r="Q133" i="53" s="1"/>
  <c r="P10" i="53"/>
  <c r="P133" i="53" s="1"/>
  <c r="O10" i="53"/>
  <c r="O133" i="53" s="1"/>
  <c r="N10" i="53"/>
  <c r="N133" i="53" s="1"/>
  <c r="M10" i="53"/>
  <c r="M133" i="53" s="1"/>
  <c r="CW9" i="53"/>
  <c r="CV9" i="53"/>
  <c r="CU9" i="53"/>
  <c r="CT9" i="53"/>
  <c r="CS9" i="53"/>
  <c r="CR9" i="53"/>
  <c r="CQ9" i="53"/>
  <c r="CP9" i="53"/>
  <c r="CO9" i="53"/>
  <c r="CN9" i="53"/>
  <c r="CM9" i="53"/>
  <c r="CJ9" i="53"/>
  <c r="CI9" i="53"/>
  <c r="CH9" i="53"/>
  <c r="CG9" i="53"/>
  <c r="CF9" i="53"/>
  <c r="CE9" i="53"/>
  <c r="CD9" i="53"/>
  <c r="CC9" i="53"/>
  <c r="CB9" i="53"/>
  <c r="CA9" i="53"/>
  <c r="BZ9" i="53"/>
  <c r="BW9" i="53"/>
  <c r="BV9" i="53"/>
  <c r="BU9" i="53"/>
  <c r="BT9" i="53"/>
  <c r="BS9" i="53"/>
  <c r="BR9" i="53"/>
  <c r="BQ9" i="53"/>
  <c r="BP9" i="53"/>
  <c r="BO9" i="53"/>
  <c r="BN9" i="53"/>
  <c r="BM9" i="53"/>
  <c r="BJ9" i="53"/>
  <c r="BI9" i="53"/>
  <c r="BH9" i="53"/>
  <c r="BG9" i="53"/>
  <c r="BF9" i="53"/>
  <c r="BE9" i="53"/>
  <c r="BD9" i="53"/>
  <c r="BC9" i="53"/>
  <c r="BB9" i="53"/>
  <c r="BA9" i="53"/>
  <c r="AZ9" i="53"/>
  <c r="AW9" i="53"/>
  <c r="AV9" i="53"/>
  <c r="AU9" i="53"/>
  <c r="AT9" i="53"/>
  <c r="AS9" i="53"/>
  <c r="AR9" i="53"/>
  <c r="AQ9" i="53"/>
  <c r="AP9" i="53"/>
  <c r="AO9" i="53"/>
  <c r="AN9" i="53"/>
  <c r="AM9" i="53"/>
  <c r="AJ9" i="53"/>
  <c r="AI9" i="53"/>
  <c r="AH9" i="53"/>
  <c r="AG9" i="53"/>
  <c r="AF9" i="53"/>
  <c r="AE9" i="53"/>
  <c r="AD9" i="53"/>
  <c r="AC9" i="53"/>
  <c r="AB9" i="53"/>
  <c r="AA9" i="53"/>
  <c r="Z9" i="53"/>
  <c r="W9" i="53"/>
  <c r="V9" i="53"/>
  <c r="U9" i="53"/>
  <c r="T9" i="53"/>
  <c r="S9" i="53"/>
  <c r="R9" i="53"/>
  <c r="Q9" i="53"/>
  <c r="P9" i="53"/>
  <c r="O9" i="53"/>
  <c r="N9" i="53"/>
  <c r="M9" i="53"/>
  <c r="CW8" i="53"/>
  <c r="CK160" i="53" s="1"/>
  <c r="CV8" i="53"/>
  <c r="CJ160" i="53" s="1"/>
  <c r="CU8" i="53"/>
  <c r="CI160" i="53" s="1"/>
  <c r="CT8" i="53"/>
  <c r="CH160" i="53" s="1"/>
  <c r="CS8" i="53"/>
  <c r="CG160" i="53" s="1"/>
  <c r="CR8" i="53"/>
  <c r="CF160" i="53" s="1"/>
  <c r="CQ8" i="53"/>
  <c r="CE160" i="53" s="1"/>
  <c r="CP8" i="53"/>
  <c r="CD160" i="53" s="1"/>
  <c r="S215" i="53" s="1"/>
  <c r="CO8" i="53"/>
  <c r="CC160" i="53" s="1"/>
  <c r="CN8" i="53"/>
  <c r="CB160" i="53" s="1"/>
  <c r="CM8" i="53"/>
  <c r="CA160" i="53" s="1"/>
  <c r="CJ8" i="53"/>
  <c r="BZ160" i="53" s="1"/>
  <c r="CI8" i="53"/>
  <c r="BY160" i="53" s="1"/>
  <c r="CH8" i="53"/>
  <c r="BX160" i="53" s="1"/>
  <c r="CG8" i="53"/>
  <c r="BW160" i="53" s="1"/>
  <c r="CF8" i="53"/>
  <c r="BV160" i="53" s="1"/>
  <c r="CE8" i="53"/>
  <c r="BU160" i="53" s="1"/>
  <c r="CD8" i="53"/>
  <c r="BT160" i="53" s="1"/>
  <c r="CC8" i="53"/>
  <c r="BS160" i="53" s="1"/>
  <c r="CB8" i="53"/>
  <c r="BR160" i="53" s="1"/>
  <c r="CA8" i="53"/>
  <c r="BQ160" i="53" s="1"/>
  <c r="BZ8" i="53"/>
  <c r="BP160" i="53" s="1"/>
  <c r="BW8" i="53"/>
  <c r="BO160" i="53" s="1"/>
  <c r="BV8" i="53"/>
  <c r="BN160" i="53" s="1"/>
  <c r="BU8" i="53"/>
  <c r="BM160" i="53" s="1"/>
  <c r="BT8" i="53"/>
  <c r="BL160" i="53" s="1"/>
  <c r="BS8" i="53"/>
  <c r="BK160" i="53" s="1"/>
  <c r="BR8" i="53"/>
  <c r="BJ160" i="53" s="1"/>
  <c r="BQ8" i="53"/>
  <c r="BI160" i="53" s="1"/>
  <c r="BP8" i="53"/>
  <c r="BH160" i="53" s="1"/>
  <c r="Q215" i="53" s="1"/>
  <c r="BO8" i="53"/>
  <c r="BG160" i="53" s="1"/>
  <c r="BN8" i="53"/>
  <c r="BF160" i="53" s="1"/>
  <c r="BM8" i="53"/>
  <c r="BE160" i="53" s="1"/>
  <c r="BJ8" i="53"/>
  <c r="BD160" i="53" s="1"/>
  <c r="BI8" i="53"/>
  <c r="BC160" i="53" s="1"/>
  <c r="BH8" i="53"/>
  <c r="BB160" i="53" s="1"/>
  <c r="BG8" i="53"/>
  <c r="BA160" i="53" s="1"/>
  <c r="BF8" i="53"/>
  <c r="AZ160" i="53" s="1"/>
  <c r="BE8" i="53"/>
  <c r="AY160" i="53" s="1"/>
  <c r="BD8" i="53"/>
  <c r="AX160" i="53" s="1"/>
  <c r="BC8" i="53"/>
  <c r="AW160" i="53" s="1"/>
  <c r="BB8" i="53"/>
  <c r="AV160" i="53" s="1"/>
  <c r="BA8" i="53"/>
  <c r="AU160" i="53" s="1"/>
  <c r="AZ8" i="53"/>
  <c r="AT160" i="53" s="1"/>
  <c r="AW8" i="53"/>
  <c r="AS160" i="53" s="1"/>
  <c r="AV8" i="53"/>
  <c r="AR160" i="53" s="1"/>
  <c r="AU8" i="53"/>
  <c r="AQ160" i="53" s="1"/>
  <c r="AT8" i="53"/>
  <c r="AP160" i="53" s="1"/>
  <c r="AS8" i="53"/>
  <c r="AO160" i="53" s="1"/>
  <c r="AR8" i="53"/>
  <c r="AN160" i="53" s="1"/>
  <c r="AQ8" i="53"/>
  <c r="AM160" i="53" s="1"/>
  <c r="AP8" i="53"/>
  <c r="AL160" i="53" s="1"/>
  <c r="AO8" i="53"/>
  <c r="AK160" i="53" s="1"/>
  <c r="AN8" i="53"/>
  <c r="AJ160" i="53" s="1"/>
  <c r="AM8" i="53"/>
  <c r="AI160" i="53" s="1"/>
  <c r="AJ8" i="53"/>
  <c r="AH160" i="53" s="1"/>
  <c r="AI8" i="53"/>
  <c r="AG160" i="53" s="1"/>
  <c r="AH8" i="53"/>
  <c r="AF160" i="53" s="1"/>
  <c r="AG8" i="53"/>
  <c r="AE160" i="53" s="1"/>
  <c r="AF8" i="53"/>
  <c r="AD160" i="53" s="1"/>
  <c r="AE8" i="53"/>
  <c r="AC160" i="53" s="1"/>
  <c r="AD8" i="53"/>
  <c r="AB160" i="53" s="1"/>
  <c r="AC8" i="53"/>
  <c r="AA160" i="53" s="1"/>
  <c r="AB8" i="53"/>
  <c r="Z160" i="53" s="1"/>
  <c r="AA8" i="53"/>
  <c r="Y160" i="53" s="1"/>
  <c r="Z8" i="53"/>
  <c r="X160" i="53" s="1"/>
  <c r="W8" i="53"/>
  <c r="W160" i="53" s="1"/>
  <c r="V8" i="53"/>
  <c r="V160" i="53" s="1"/>
  <c r="U8" i="53"/>
  <c r="U160" i="53" s="1"/>
  <c r="T8" i="53"/>
  <c r="T160" i="53" s="1"/>
  <c r="S8" i="53"/>
  <c r="S160" i="53" s="1"/>
  <c r="R8" i="53"/>
  <c r="R160" i="53" s="1"/>
  <c r="Q8" i="53"/>
  <c r="Q160" i="53" s="1"/>
  <c r="P8" i="53"/>
  <c r="P160" i="53" s="1"/>
  <c r="M215" i="53" s="1"/>
  <c r="O8" i="53"/>
  <c r="O160" i="53" s="1"/>
  <c r="N8" i="53"/>
  <c r="N160" i="53" s="1"/>
  <c r="M8" i="53"/>
  <c r="M160" i="53" s="1"/>
  <c r="CW7" i="53"/>
  <c r="CK141" i="53" s="1"/>
  <c r="CV7" i="53"/>
  <c r="CJ141" i="53" s="1"/>
  <c r="CU7" i="53"/>
  <c r="CI141" i="53" s="1"/>
  <c r="CT7" i="53"/>
  <c r="CH141" i="53" s="1"/>
  <c r="CS7" i="53"/>
  <c r="CG141" i="53" s="1"/>
  <c r="CR7" i="53"/>
  <c r="CQ7" i="53"/>
  <c r="CP7" i="53"/>
  <c r="CD141" i="53" s="1"/>
  <c r="CO7" i="53"/>
  <c r="CC141" i="53" s="1"/>
  <c r="CN7" i="53"/>
  <c r="CB141" i="53" s="1"/>
  <c r="CM7" i="53"/>
  <c r="CA141" i="53" s="1"/>
  <c r="CJ7" i="53"/>
  <c r="BZ141" i="53" s="1"/>
  <c r="CI7" i="53"/>
  <c r="BY141" i="53" s="1"/>
  <c r="CH7" i="53"/>
  <c r="BX141" i="53" s="1"/>
  <c r="CG7" i="53"/>
  <c r="CF7" i="53"/>
  <c r="BV141" i="53" s="1"/>
  <c r="CE7" i="53"/>
  <c r="BU141" i="53" s="1"/>
  <c r="CD7" i="53"/>
  <c r="BT141" i="53" s="1"/>
  <c r="CC7" i="53"/>
  <c r="BS141" i="53" s="1"/>
  <c r="R196" i="53" s="1"/>
  <c r="CB7" i="53"/>
  <c r="BR141" i="53" s="1"/>
  <c r="CA7" i="53"/>
  <c r="BQ141" i="53" s="1"/>
  <c r="BZ7" i="53"/>
  <c r="BP141" i="53" s="1"/>
  <c r="BW7" i="53"/>
  <c r="BV7" i="53"/>
  <c r="BN141" i="53" s="1"/>
  <c r="BU7" i="53"/>
  <c r="BM141" i="53" s="1"/>
  <c r="BT7" i="53"/>
  <c r="BL141" i="53" s="1"/>
  <c r="BS7" i="53"/>
  <c r="BK141" i="53" s="1"/>
  <c r="BR7" i="53"/>
  <c r="BJ141" i="53" s="1"/>
  <c r="BQ7" i="53"/>
  <c r="BI141" i="53" s="1"/>
  <c r="BP7" i="53"/>
  <c r="BH141" i="53" s="1"/>
  <c r="BO7" i="53"/>
  <c r="BN7" i="53"/>
  <c r="BF141" i="53" s="1"/>
  <c r="BM7" i="53"/>
  <c r="BE141" i="53" s="1"/>
  <c r="BJ7" i="53"/>
  <c r="BD141" i="53" s="1"/>
  <c r="BI7" i="53"/>
  <c r="BC141" i="53" s="1"/>
  <c r="BH7" i="53"/>
  <c r="BB141" i="53" s="1"/>
  <c r="BG7" i="53"/>
  <c r="BA141" i="53" s="1"/>
  <c r="BF7" i="53"/>
  <c r="AZ141" i="53" s="1"/>
  <c r="BE7" i="53"/>
  <c r="BD7" i="53"/>
  <c r="AX141" i="53" s="1"/>
  <c r="BC7" i="53"/>
  <c r="AW141" i="53" s="1"/>
  <c r="BB7" i="53"/>
  <c r="AV141" i="53" s="1"/>
  <c r="BA7" i="53"/>
  <c r="AU141" i="53" s="1"/>
  <c r="AZ7" i="53"/>
  <c r="AT141" i="53" s="1"/>
  <c r="AW7" i="53"/>
  <c r="AS141" i="53" s="1"/>
  <c r="AV7" i="53"/>
  <c r="AR141" i="53" s="1"/>
  <c r="AU7" i="53"/>
  <c r="AT7" i="53"/>
  <c r="AP141" i="53" s="1"/>
  <c r="AS7" i="53"/>
  <c r="AO141" i="53" s="1"/>
  <c r="AR7" i="53"/>
  <c r="AN141" i="53" s="1"/>
  <c r="AQ7" i="53"/>
  <c r="AM141" i="53" s="1"/>
  <c r="AP7" i="53"/>
  <c r="AL141" i="53" s="1"/>
  <c r="AO7" i="53"/>
  <c r="AK141" i="53" s="1"/>
  <c r="AN7" i="53"/>
  <c r="AJ141" i="53" s="1"/>
  <c r="AM7" i="53"/>
  <c r="AJ7" i="53"/>
  <c r="AH141" i="53" s="1"/>
  <c r="AI7" i="53"/>
  <c r="AG141" i="53" s="1"/>
  <c r="AH7" i="53"/>
  <c r="AF141" i="53" s="1"/>
  <c r="AG7" i="53"/>
  <c r="AE141" i="53" s="1"/>
  <c r="AF7" i="53"/>
  <c r="AD141" i="53" s="1"/>
  <c r="AE7" i="53"/>
  <c r="AC141" i="53" s="1"/>
  <c r="AD7" i="53"/>
  <c r="AB141" i="53" s="1"/>
  <c r="AC7" i="53"/>
  <c r="AB7" i="53"/>
  <c r="Z141" i="53" s="1"/>
  <c r="AA7" i="53"/>
  <c r="Y141" i="53" s="1"/>
  <c r="Z7" i="53"/>
  <c r="X141" i="53" s="1"/>
  <c r="W7" i="53"/>
  <c r="W141" i="53" s="1"/>
  <c r="V7" i="53"/>
  <c r="V141" i="53" s="1"/>
  <c r="U7" i="53"/>
  <c r="U141" i="53" s="1"/>
  <c r="T7" i="53"/>
  <c r="T141" i="53" s="1"/>
  <c r="S7" i="53"/>
  <c r="R7" i="53"/>
  <c r="R141" i="53" s="1"/>
  <c r="Q7" i="53"/>
  <c r="Q141" i="53" s="1"/>
  <c r="P7" i="53"/>
  <c r="P141" i="53" s="1"/>
  <c r="O7" i="53"/>
  <c r="O141" i="53" s="1"/>
  <c r="N7" i="53"/>
  <c r="N141" i="53" s="1"/>
  <c r="M7" i="53"/>
  <c r="M141" i="53" s="1"/>
  <c r="CW6" i="53"/>
  <c r="CV6" i="53"/>
  <c r="CU6" i="53"/>
  <c r="CT6" i="53"/>
  <c r="CS6" i="53"/>
  <c r="CR6" i="53"/>
  <c r="CQ6" i="53"/>
  <c r="CP6" i="53"/>
  <c r="CO6" i="53"/>
  <c r="CN6" i="53"/>
  <c r="CM6" i="53"/>
  <c r="CJ6" i="53"/>
  <c r="CI6" i="53"/>
  <c r="CH6" i="53"/>
  <c r="CG6" i="53"/>
  <c r="CF6" i="53"/>
  <c r="CE6" i="53"/>
  <c r="CD6" i="53"/>
  <c r="CC6" i="53"/>
  <c r="CB6" i="53"/>
  <c r="CA6" i="53"/>
  <c r="BZ6" i="53"/>
  <c r="BW6" i="53"/>
  <c r="BV6" i="53"/>
  <c r="BU6" i="53"/>
  <c r="BT6" i="53"/>
  <c r="BS6" i="53"/>
  <c r="BR6" i="53"/>
  <c r="BQ6" i="53"/>
  <c r="BP6" i="53"/>
  <c r="BO6" i="53"/>
  <c r="BN6" i="53"/>
  <c r="BM6" i="53"/>
  <c r="BJ6" i="53"/>
  <c r="BI6" i="53"/>
  <c r="BH6" i="53"/>
  <c r="BG6" i="53"/>
  <c r="BF6" i="53"/>
  <c r="BE6" i="53"/>
  <c r="BD6" i="53"/>
  <c r="BC6" i="53"/>
  <c r="BB6" i="53"/>
  <c r="BA6" i="53"/>
  <c r="AZ6" i="53"/>
  <c r="AW6" i="53"/>
  <c r="AV6" i="53"/>
  <c r="AU6" i="53"/>
  <c r="AT6" i="53"/>
  <c r="AS6" i="53"/>
  <c r="AR6" i="53"/>
  <c r="AQ6" i="53"/>
  <c r="AP6" i="53"/>
  <c r="AO6" i="53"/>
  <c r="AN6" i="53"/>
  <c r="AM6" i="53"/>
  <c r="AJ6" i="53"/>
  <c r="AI6" i="53"/>
  <c r="AH6" i="53"/>
  <c r="AG6" i="53"/>
  <c r="AF6" i="53"/>
  <c r="AE6" i="53"/>
  <c r="AD6" i="53"/>
  <c r="AC6" i="53"/>
  <c r="AB6" i="53"/>
  <c r="AA6" i="53"/>
  <c r="Z6" i="53"/>
  <c r="W6" i="53"/>
  <c r="V6" i="53"/>
  <c r="U6" i="53"/>
  <c r="T6" i="53"/>
  <c r="S6" i="53"/>
  <c r="R6" i="53"/>
  <c r="Q6" i="53"/>
  <c r="P6" i="53"/>
  <c r="O6" i="53"/>
  <c r="N6" i="53"/>
  <c r="M6" i="53"/>
  <c r="CW5" i="53"/>
  <c r="CK131" i="53" s="1"/>
  <c r="CV5" i="53"/>
  <c r="CJ131" i="53" s="1"/>
  <c r="CU5" i="53"/>
  <c r="CI131" i="53" s="1"/>
  <c r="CT5" i="53"/>
  <c r="CH131" i="53" s="1"/>
  <c r="CS5" i="53"/>
  <c r="CG131" i="53" s="1"/>
  <c r="CR5" i="53"/>
  <c r="CF131" i="53" s="1"/>
  <c r="CQ5" i="53"/>
  <c r="CE131" i="53" s="1"/>
  <c r="CP5" i="53"/>
  <c r="CD131" i="53" s="1"/>
  <c r="CO5" i="53"/>
  <c r="CC131" i="53" s="1"/>
  <c r="CN5" i="53"/>
  <c r="CB131" i="53" s="1"/>
  <c r="CM5" i="53"/>
  <c r="CA131" i="53" s="1"/>
  <c r="CJ5" i="53"/>
  <c r="BZ131" i="53" s="1"/>
  <c r="CI5" i="53"/>
  <c r="BY131" i="53" s="1"/>
  <c r="CH5" i="53"/>
  <c r="BX131" i="53" s="1"/>
  <c r="CG5" i="53"/>
  <c r="BW131" i="53" s="1"/>
  <c r="CF5" i="53"/>
  <c r="BV131" i="53" s="1"/>
  <c r="CE5" i="53"/>
  <c r="BU131" i="53" s="1"/>
  <c r="CD5" i="53"/>
  <c r="BT131" i="53" s="1"/>
  <c r="CC5" i="53"/>
  <c r="BS131" i="53" s="1"/>
  <c r="CB5" i="53"/>
  <c r="BR131" i="53" s="1"/>
  <c r="CA5" i="53"/>
  <c r="BQ131" i="53" s="1"/>
  <c r="BZ5" i="53"/>
  <c r="BP131" i="53" s="1"/>
  <c r="BW5" i="53"/>
  <c r="BO131" i="53" s="1"/>
  <c r="BV5" i="53"/>
  <c r="BN131" i="53" s="1"/>
  <c r="BU5" i="53"/>
  <c r="BM131" i="53" s="1"/>
  <c r="BT5" i="53"/>
  <c r="BL131" i="53" s="1"/>
  <c r="BS5" i="53"/>
  <c r="BK131" i="53" s="1"/>
  <c r="BR5" i="53"/>
  <c r="BJ131" i="53" s="1"/>
  <c r="BQ5" i="53"/>
  <c r="BI131" i="53" s="1"/>
  <c r="BP5" i="53"/>
  <c r="BH131" i="53" s="1"/>
  <c r="BO5" i="53"/>
  <c r="BG131" i="53" s="1"/>
  <c r="BN5" i="53"/>
  <c r="BF131" i="53" s="1"/>
  <c r="BM5" i="53"/>
  <c r="BE131" i="53" s="1"/>
  <c r="BJ5" i="53"/>
  <c r="BD131" i="53" s="1"/>
  <c r="BI5" i="53"/>
  <c r="BC131" i="53" s="1"/>
  <c r="BH5" i="53"/>
  <c r="BB131" i="53" s="1"/>
  <c r="BG5" i="53"/>
  <c r="BA131" i="53" s="1"/>
  <c r="BF5" i="53"/>
  <c r="AZ131" i="53" s="1"/>
  <c r="BE5" i="53"/>
  <c r="AY131" i="53" s="1"/>
  <c r="BD5" i="53"/>
  <c r="AX131" i="53" s="1"/>
  <c r="BC5" i="53"/>
  <c r="AW131" i="53" s="1"/>
  <c r="BB5" i="53"/>
  <c r="AV131" i="53" s="1"/>
  <c r="BA5" i="53"/>
  <c r="AU131" i="53" s="1"/>
  <c r="AZ5" i="53"/>
  <c r="AT131" i="53" s="1"/>
  <c r="AW5" i="53"/>
  <c r="AS131" i="53" s="1"/>
  <c r="AV5" i="53"/>
  <c r="AR131" i="53" s="1"/>
  <c r="AU5" i="53"/>
  <c r="AQ131" i="53" s="1"/>
  <c r="AT5" i="53"/>
  <c r="AP131" i="53" s="1"/>
  <c r="AS5" i="53"/>
  <c r="AO131" i="53" s="1"/>
  <c r="AR5" i="53"/>
  <c r="AN131" i="53" s="1"/>
  <c r="AQ5" i="53"/>
  <c r="AM131" i="53" s="1"/>
  <c r="AP5" i="53"/>
  <c r="AL131" i="53" s="1"/>
  <c r="AO5" i="53"/>
  <c r="AK131" i="53" s="1"/>
  <c r="AN5" i="53"/>
  <c r="AJ131" i="53" s="1"/>
  <c r="AM5" i="53"/>
  <c r="AI131" i="53" s="1"/>
  <c r="AJ5" i="53"/>
  <c r="AH131" i="53" s="1"/>
  <c r="AI5" i="53"/>
  <c r="AG131" i="53" s="1"/>
  <c r="AH5" i="53"/>
  <c r="AF131" i="53" s="1"/>
  <c r="AG5" i="53"/>
  <c r="AE131" i="53" s="1"/>
  <c r="AF5" i="53"/>
  <c r="AD131" i="53" s="1"/>
  <c r="AE5" i="53"/>
  <c r="AC131" i="53" s="1"/>
  <c r="AD5" i="53"/>
  <c r="AB131" i="53" s="1"/>
  <c r="AC5" i="53"/>
  <c r="AA131" i="53" s="1"/>
  <c r="AB5" i="53"/>
  <c r="Z131" i="53" s="1"/>
  <c r="AA5" i="53"/>
  <c r="Y131" i="53" s="1"/>
  <c r="Z5" i="53"/>
  <c r="X131" i="53" s="1"/>
  <c r="W5" i="53"/>
  <c r="W131" i="53" s="1"/>
  <c r="V5" i="53"/>
  <c r="V131" i="53" s="1"/>
  <c r="U5" i="53"/>
  <c r="U131" i="53" s="1"/>
  <c r="T5" i="53"/>
  <c r="T131" i="53" s="1"/>
  <c r="S5" i="53"/>
  <c r="S131" i="53" s="1"/>
  <c r="R5" i="53"/>
  <c r="R131" i="53" s="1"/>
  <c r="Q5" i="53"/>
  <c r="Q131" i="53" s="1"/>
  <c r="P5" i="53"/>
  <c r="P131" i="53" s="1"/>
  <c r="O5" i="53"/>
  <c r="O131" i="53" s="1"/>
  <c r="N5" i="53"/>
  <c r="N131" i="53" s="1"/>
  <c r="M5" i="53"/>
  <c r="M131" i="53" s="1"/>
  <c r="CW4" i="53"/>
  <c r="CK149" i="53" s="1"/>
  <c r="CV4" i="53"/>
  <c r="CJ149" i="53" s="1"/>
  <c r="CU4" i="53"/>
  <c r="CI149" i="53" s="1"/>
  <c r="CT4" i="53"/>
  <c r="CH149" i="53" s="1"/>
  <c r="CS4" i="53"/>
  <c r="CG149" i="53" s="1"/>
  <c r="CR4" i="53"/>
  <c r="CF149" i="53" s="1"/>
  <c r="CQ4" i="53"/>
  <c r="CE149" i="53" s="1"/>
  <c r="CP4" i="53"/>
  <c r="CD149" i="53" s="1"/>
  <c r="CO4" i="53"/>
  <c r="CC149" i="53" s="1"/>
  <c r="CN4" i="53"/>
  <c r="CB149" i="53" s="1"/>
  <c r="CM4" i="53"/>
  <c r="CA149" i="53" s="1"/>
  <c r="CJ4" i="53"/>
  <c r="BZ149" i="53" s="1"/>
  <c r="CI4" i="53"/>
  <c r="BY149" i="53" s="1"/>
  <c r="CH4" i="53"/>
  <c r="BX149" i="53" s="1"/>
  <c r="CG4" i="53"/>
  <c r="BW149" i="53" s="1"/>
  <c r="CF4" i="53"/>
  <c r="BV149" i="53" s="1"/>
  <c r="CE4" i="53"/>
  <c r="BU149" i="53" s="1"/>
  <c r="CD4" i="53"/>
  <c r="BT149" i="53" s="1"/>
  <c r="CC4" i="53"/>
  <c r="BS149" i="53" s="1"/>
  <c r="CB4" i="53"/>
  <c r="BR149" i="53" s="1"/>
  <c r="CA4" i="53"/>
  <c r="BQ149" i="53" s="1"/>
  <c r="BZ4" i="53"/>
  <c r="BP149" i="53" s="1"/>
  <c r="BW4" i="53"/>
  <c r="BO149" i="53" s="1"/>
  <c r="BV4" i="53"/>
  <c r="BN149" i="53" s="1"/>
  <c r="BU4" i="53"/>
  <c r="BM149" i="53" s="1"/>
  <c r="BT4" i="53"/>
  <c r="BL149" i="53" s="1"/>
  <c r="BS4" i="53"/>
  <c r="BK149" i="53" s="1"/>
  <c r="BR4" i="53"/>
  <c r="BJ149" i="53" s="1"/>
  <c r="BQ4" i="53"/>
  <c r="BI149" i="53" s="1"/>
  <c r="BP4" i="53"/>
  <c r="BH149" i="53" s="1"/>
  <c r="Q204" i="53" s="1"/>
  <c r="BO4" i="53"/>
  <c r="BG149" i="53" s="1"/>
  <c r="BN4" i="53"/>
  <c r="BF149" i="53" s="1"/>
  <c r="BM4" i="53"/>
  <c r="BE149" i="53" s="1"/>
  <c r="BJ4" i="53"/>
  <c r="BD149" i="53" s="1"/>
  <c r="BI4" i="53"/>
  <c r="BC149" i="53" s="1"/>
  <c r="BH4" i="53"/>
  <c r="BB149" i="53" s="1"/>
  <c r="BG4" i="53"/>
  <c r="BA149" i="53" s="1"/>
  <c r="BF4" i="53"/>
  <c r="AZ149" i="53" s="1"/>
  <c r="BE4" i="53"/>
  <c r="AY149" i="53" s="1"/>
  <c r="BD4" i="53"/>
  <c r="AX149" i="53" s="1"/>
  <c r="BC4" i="53"/>
  <c r="AW149" i="53" s="1"/>
  <c r="BB4" i="53"/>
  <c r="AV149" i="53" s="1"/>
  <c r="BA4" i="53"/>
  <c r="AU149" i="53" s="1"/>
  <c r="AZ4" i="53"/>
  <c r="AT149" i="53" s="1"/>
  <c r="AW4" i="53"/>
  <c r="AS149" i="53" s="1"/>
  <c r="AV4" i="53"/>
  <c r="AR149" i="53" s="1"/>
  <c r="AU4" i="53"/>
  <c r="AQ149" i="53" s="1"/>
  <c r="AT4" i="53"/>
  <c r="AP149" i="53" s="1"/>
  <c r="AS4" i="53"/>
  <c r="AO149" i="53" s="1"/>
  <c r="AR4" i="53"/>
  <c r="AN149" i="53" s="1"/>
  <c r="AQ4" i="53"/>
  <c r="AM149" i="53" s="1"/>
  <c r="AP4" i="53"/>
  <c r="AL149" i="53" s="1"/>
  <c r="AO4" i="53"/>
  <c r="AK149" i="53" s="1"/>
  <c r="AN4" i="53"/>
  <c r="AJ149" i="53" s="1"/>
  <c r="AM4" i="53"/>
  <c r="AI149" i="53" s="1"/>
  <c r="AJ4" i="53"/>
  <c r="AH149" i="53" s="1"/>
  <c r="AI4" i="53"/>
  <c r="AG149" i="53" s="1"/>
  <c r="AH4" i="53"/>
  <c r="AF149" i="53" s="1"/>
  <c r="AG4" i="53"/>
  <c r="AE149" i="53" s="1"/>
  <c r="AF4" i="53"/>
  <c r="AD149" i="53" s="1"/>
  <c r="AE4" i="53"/>
  <c r="AC149" i="53" s="1"/>
  <c r="AD4" i="53"/>
  <c r="AB149" i="53" s="1"/>
  <c r="AC4" i="53"/>
  <c r="AA149" i="53" s="1"/>
  <c r="AB4" i="53"/>
  <c r="Z149" i="53" s="1"/>
  <c r="AA4" i="53"/>
  <c r="Y149" i="53" s="1"/>
  <c r="Z4" i="53"/>
  <c r="X149" i="53" s="1"/>
  <c r="W4" i="53"/>
  <c r="W149" i="53" s="1"/>
  <c r="V4" i="53"/>
  <c r="V149" i="53" s="1"/>
  <c r="U4" i="53"/>
  <c r="U149" i="53" s="1"/>
  <c r="T4" i="53"/>
  <c r="T149" i="53" s="1"/>
  <c r="S4" i="53"/>
  <c r="S149" i="53" s="1"/>
  <c r="R4" i="53"/>
  <c r="R149" i="53" s="1"/>
  <c r="Q4" i="53"/>
  <c r="Q149" i="53" s="1"/>
  <c r="P4" i="53"/>
  <c r="P149" i="53" s="1"/>
  <c r="O4" i="53"/>
  <c r="O149" i="53" s="1"/>
  <c r="N4" i="53"/>
  <c r="N149" i="53" s="1"/>
  <c r="M4" i="53"/>
  <c r="M149" i="53" s="1"/>
  <c r="CW3" i="53"/>
  <c r="CK148" i="53" s="1"/>
  <c r="CV3" i="53"/>
  <c r="CJ148" i="53" s="1"/>
  <c r="CU3" i="53"/>
  <c r="CI148" i="53" s="1"/>
  <c r="CT3" i="53"/>
  <c r="CH148" i="53" s="1"/>
  <c r="CS3" i="53"/>
  <c r="CG148" i="53" s="1"/>
  <c r="CR3" i="53"/>
  <c r="CF148" i="53" s="1"/>
  <c r="CQ3" i="53"/>
  <c r="CE148" i="53" s="1"/>
  <c r="CP3" i="53"/>
  <c r="CD148" i="53" s="1"/>
  <c r="CO3" i="53"/>
  <c r="CC148" i="53" s="1"/>
  <c r="CN3" i="53"/>
  <c r="CB148" i="53" s="1"/>
  <c r="CM3" i="53"/>
  <c r="CA148" i="53" s="1"/>
  <c r="CJ3" i="53"/>
  <c r="BZ148" i="53" s="1"/>
  <c r="CI3" i="53"/>
  <c r="BY148" i="53" s="1"/>
  <c r="CH3" i="53"/>
  <c r="BX148" i="53" s="1"/>
  <c r="CG3" i="53"/>
  <c r="BW148" i="53" s="1"/>
  <c r="CF3" i="53"/>
  <c r="BV148" i="53" s="1"/>
  <c r="CE3" i="53"/>
  <c r="BU148" i="53" s="1"/>
  <c r="CD3" i="53"/>
  <c r="BT148" i="53" s="1"/>
  <c r="CC3" i="53"/>
  <c r="BS148" i="53" s="1"/>
  <c r="CB3" i="53"/>
  <c r="BR148" i="53" s="1"/>
  <c r="CA3" i="53"/>
  <c r="BQ148" i="53" s="1"/>
  <c r="BZ3" i="53"/>
  <c r="BP148" i="53" s="1"/>
  <c r="BW3" i="53"/>
  <c r="BO148" i="53" s="1"/>
  <c r="BV3" i="53"/>
  <c r="BN148" i="53" s="1"/>
  <c r="BU3" i="53"/>
  <c r="BM148" i="53" s="1"/>
  <c r="BT3" i="53"/>
  <c r="BL148" i="53" s="1"/>
  <c r="BS3" i="53"/>
  <c r="BK148" i="53" s="1"/>
  <c r="BR3" i="53"/>
  <c r="BJ148" i="53" s="1"/>
  <c r="BQ3" i="53"/>
  <c r="BI148" i="53" s="1"/>
  <c r="BP3" i="53"/>
  <c r="BH148" i="53" s="1"/>
  <c r="BO3" i="53"/>
  <c r="BG148" i="53" s="1"/>
  <c r="BN3" i="53"/>
  <c r="BF148" i="53" s="1"/>
  <c r="BM3" i="53"/>
  <c r="BE148" i="53" s="1"/>
  <c r="BJ3" i="53"/>
  <c r="BD148" i="53" s="1"/>
  <c r="BI3" i="53"/>
  <c r="BC148" i="53" s="1"/>
  <c r="BH3" i="53"/>
  <c r="BB148" i="53" s="1"/>
  <c r="BG3" i="53"/>
  <c r="BA148" i="53" s="1"/>
  <c r="AD203" i="53" s="1"/>
  <c r="BF3" i="53"/>
  <c r="AZ148" i="53" s="1"/>
  <c r="BE3" i="53"/>
  <c r="AY148" i="53" s="1"/>
  <c r="BD3" i="53"/>
  <c r="AX148" i="53" s="1"/>
  <c r="BC3" i="53"/>
  <c r="AW148" i="53" s="1"/>
  <c r="BB3" i="53"/>
  <c r="AV148" i="53" s="1"/>
  <c r="BA3" i="53"/>
  <c r="AU148" i="53" s="1"/>
  <c r="AZ3" i="53"/>
  <c r="AT148" i="53" s="1"/>
  <c r="AW3" i="53"/>
  <c r="AS148" i="53" s="1"/>
  <c r="AV3" i="53"/>
  <c r="AR148" i="53" s="1"/>
  <c r="AU3" i="53"/>
  <c r="AQ148" i="53" s="1"/>
  <c r="AT3" i="53"/>
  <c r="AP148" i="53" s="1"/>
  <c r="AS3" i="53"/>
  <c r="AO148" i="53" s="1"/>
  <c r="AR3" i="53"/>
  <c r="AN148" i="53" s="1"/>
  <c r="AQ3" i="53"/>
  <c r="AM148" i="53" s="1"/>
  <c r="AP3" i="53"/>
  <c r="AL148" i="53" s="1"/>
  <c r="AO3" i="53"/>
  <c r="AK148" i="53" s="1"/>
  <c r="AN3" i="53"/>
  <c r="AJ148" i="53" s="1"/>
  <c r="AM3" i="53"/>
  <c r="AI148" i="53" s="1"/>
  <c r="AJ3" i="53"/>
  <c r="AH148" i="53" s="1"/>
  <c r="AI3" i="53"/>
  <c r="AG148" i="53" s="1"/>
  <c r="AH3" i="53"/>
  <c r="AF148" i="53" s="1"/>
  <c r="AG3" i="53"/>
  <c r="AE148" i="53" s="1"/>
  <c r="AF3" i="53"/>
  <c r="AD148" i="53" s="1"/>
  <c r="AE3" i="53"/>
  <c r="AC148" i="53" s="1"/>
  <c r="AD3" i="53"/>
  <c r="AB148" i="53" s="1"/>
  <c r="AC3" i="53"/>
  <c r="AA148" i="53" s="1"/>
  <c r="AB3" i="53"/>
  <c r="Z148" i="53" s="1"/>
  <c r="AA3" i="53"/>
  <c r="Y148" i="53" s="1"/>
  <c r="Z3" i="53"/>
  <c r="X148" i="53" s="1"/>
  <c r="W3" i="53"/>
  <c r="W148" i="53" s="1"/>
  <c r="V3" i="53"/>
  <c r="V148" i="53" s="1"/>
  <c r="U3" i="53"/>
  <c r="U148" i="53" s="1"/>
  <c r="T3" i="53"/>
  <c r="T148" i="53" s="1"/>
  <c r="S3" i="53"/>
  <c r="S148" i="53" s="1"/>
  <c r="R3" i="53"/>
  <c r="R148" i="53" s="1"/>
  <c r="Q3" i="53"/>
  <c r="Q148" i="53" s="1"/>
  <c r="P3" i="53"/>
  <c r="P148" i="53" s="1"/>
  <c r="O3" i="53"/>
  <c r="O148" i="53" s="1"/>
  <c r="N3" i="53"/>
  <c r="N148" i="53" s="1"/>
  <c r="M3" i="53"/>
  <c r="M148" i="53" s="1"/>
  <c r="CW2" i="53"/>
  <c r="CV2" i="53"/>
  <c r="CJ150" i="53" s="1"/>
  <c r="CU2" i="53"/>
  <c r="CI150" i="53" s="1"/>
  <c r="CT2" i="53"/>
  <c r="CS2" i="53"/>
  <c r="CG150" i="53" s="1"/>
  <c r="CR2" i="53"/>
  <c r="CQ2" i="53"/>
  <c r="CP2" i="53"/>
  <c r="CD150" i="53" s="1"/>
  <c r="CO2" i="53"/>
  <c r="CC150" i="53" s="1"/>
  <c r="CN2" i="53"/>
  <c r="CM2" i="53"/>
  <c r="CA150" i="53" s="1"/>
  <c r="CJ2" i="53"/>
  <c r="BZ150" i="53" s="1"/>
  <c r="CI2" i="53"/>
  <c r="CH2" i="53"/>
  <c r="CG2" i="53"/>
  <c r="BW150" i="53" s="1"/>
  <c r="CF2" i="53"/>
  <c r="CE2" i="53"/>
  <c r="BU150" i="53" s="1"/>
  <c r="CD2" i="53"/>
  <c r="BT150" i="53" s="1"/>
  <c r="CC2" i="53"/>
  <c r="CB2" i="53"/>
  <c r="BR150" i="53" s="1"/>
  <c r="CA2" i="53"/>
  <c r="BQ150" i="53" s="1"/>
  <c r="BZ2" i="53"/>
  <c r="BW2" i="53"/>
  <c r="BO150" i="53" s="1"/>
  <c r="BV2" i="53"/>
  <c r="BN150" i="53" s="1"/>
  <c r="BU2" i="53"/>
  <c r="BT2" i="53"/>
  <c r="BL150" i="53" s="1"/>
  <c r="BS2" i="53"/>
  <c r="BK150" i="53" s="1"/>
  <c r="BR2" i="53"/>
  <c r="BQ2" i="53"/>
  <c r="BI150" i="53" s="1"/>
  <c r="BP2" i="53"/>
  <c r="BO2" i="53"/>
  <c r="BN2" i="53"/>
  <c r="BF150" i="53" s="1"/>
  <c r="BM2" i="53"/>
  <c r="BJ2" i="53"/>
  <c r="BI2" i="53"/>
  <c r="BH2" i="53"/>
  <c r="BG2" i="53"/>
  <c r="BF2" i="53"/>
  <c r="BE2" i="53"/>
  <c r="BD2" i="53"/>
  <c r="BC2" i="53"/>
  <c r="BB2" i="53"/>
  <c r="BA2" i="53"/>
  <c r="AZ2" i="53"/>
  <c r="AW2" i="53"/>
  <c r="AV2" i="53"/>
  <c r="AU2" i="53"/>
  <c r="AT2" i="53"/>
  <c r="AS2" i="53"/>
  <c r="AR2" i="53"/>
  <c r="AQ2" i="53"/>
  <c r="AP2" i="53"/>
  <c r="AO2" i="53"/>
  <c r="AN2" i="53"/>
  <c r="AM2" i="53"/>
  <c r="AJ2" i="53"/>
  <c r="AI2" i="53"/>
  <c r="AH2" i="53"/>
  <c r="AG2" i="53"/>
  <c r="AF2" i="53"/>
  <c r="AE2" i="53"/>
  <c r="AD2" i="53"/>
  <c r="AC2" i="53"/>
  <c r="AB2" i="53"/>
  <c r="AA2" i="53"/>
  <c r="Z2" i="53"/>
  <c r="W2" i="53"/>
  <c r="V2" i="53"/>
  <c r="U2" i="53"/>
  <c r="T2" i="53"/>
  <c r="S2" i="53"/>
  <c r="R2" i="53"/>
  <c r="Q2" i="53"/>
  <c r="P2" i="53"/>
  <c r="O2" i="53"/>
  <c r="N2" i="53"/>
  <c r="M2" i="53"/>
  <c r="AQ109" i="12"/>
  <c r="AH109" i="12"/>
  <c r="J109" i="12"/>
  <c r="AD106" i="12"/>
  <c r="J106" i="12"/>
  <c r="AU105" i="12"/>
  <c r="AT105" i="12"/>
  <c r="AS105" i="12"/>
  <c r="AR105" i="12"/>
  <c r="AQ105" i="12"/>
  <c r="AP105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AW103" i="12"/>
  <c r="AU103" i="12"/>
  <c r="AU109" i="12" s="1"/>
  <c r="AT103" i="12"/>
  <c r="AT109" i="12" s="1"/>
  <c r="AS103" i="12"/>
  <c r="AS109" i="12" s="1"/>
  <c r="AR103" i="12"/>
  <c r="AR109" i="12" s="1"/>
  <c r="AQ103" i="12"/>
  <c r="AP103" i="12"/>
  <c r="AP109" i="12" s="1"/>
  <c r="AO103" i="12"/>
  <c r="AO109" i="12" s="1"/>
  <c r="AN103" i="12"/>
  <c r="AN109" i="12" s="1"/>
  <c r="AM103" i="12"/>
  <c r="AM109" i="12" s="1"/>
  <c r="AL103" i="12"/>
  <c r="AL109" i="12" s="1"/>
  <c r="AK103" i="12"/>
  <c r="AK109" i="12" s="1"/>
  <c r="AJ103" i="12"/>
  <c r="AJ109" i="12" s="1"/>
  <c r="AI103" i="12"/>
  <c r="AI109" i="12" s="1"/>
  <c r="AH103" i="12"/>
  <c r="AG103" i="12"/>
  <c r="AG109" i="12" s="1"/>
  <c r="AF103" i="12"/>
  <c r="AF109" i="12" s="1"/>
  <c r="AE103" i="12"/>
  <c r="AE109" i="12" s="1"/>
  <c r="AD103" i="12"/>
  <c r="AD109" i="12" s="1"/>
  <c r="AC103" i="12"/>
  <c r="AC109" i="12" s="1"/>
  <c r="AB103" i="12"/>
  <c r="AB109" i="12" s="1"/>
  <c r="AA103" i="12"/>
  <c r="AA109" i="12" s="1"/>
  <c r="Z103" i="12"/>
  <c r="Z109" i="12" s="1"/>
  <c r="Y103" i="12"/>
  <c r="Y109" i="12" s="1"/>
  <c r="X103" i="12"/>
  <c r="X109" i="12" s="1"/>
  <c r="W103" i="12"/>
  <c r="W109" i="12" s="1"/>
  <c r="V103" i="12"/>
  <c r="V109" i="12" s="1"/>
  <c r="U103" i="12"/>
  <c r="U109" i="12" s="1"/>
  <c r="T103" i="12"/>
  <c r="T109" i="12" s="1"/>
  <c r="S103" i="12"/>
  <c r="S109" i="12" s="1"/>
  <c r="R103" i="12"/>
  <c r="R109" i="12" s="1"/>
  <c r="Q103" i="12"/>
  <c r="Q109" i="12" s="1"/>
  <c r="P103" i="12"/>
  <c r="P109" i="12" s="1"/>
  <c r="O103" i="12"/>
  <c r="O109" i="12" s="1"/>
  <c r="N103" i="12"/>
  <c r="N109" i="12" s="1"/>
  <c r="M103" i="12"/>
  <c r="M109" i="12" s="1"/>
  <c r="L103" i="12"/>
  <c r="L109" i="12" s="1"/>
  <c r="K103" i="12"/>
  <c r="AW102" i="12"/>
  <c r="AU102" i="12"/>
  <c r="AU106" i="12" s="1"/>
  <c r="AT102" i="12"/>
  <c r="AT106" i="12" s="1"/>
  <c r="AS102" i="12"/>
  <c r="AS106" i="12" s="1"/>
  <c r="AR102" i="12"/>
  <c r="AR106" i="12" s="1"/>
  <c r="AQ102" i="12"/>
  <c r="AQ106" i="12" s="1"/>
  <c r="AP102" i="12"/>
  <c r="AP106" i="12" s="1"/>
  <c r="AO102" i="12"/>
  <c r="AO106" i="12" s="1"/>
  <c r="AN102" i="12"/>
  <c r="AN106" i="12" s="1"/>
  <c r="AM102" i="12"/>
  <c r="AM106" i="12" s="1"/>
  <c r="AL102" i="12"/>
  <c r="AL106" i="12" s="1"/>
  <c r="AK102" i="12"/>
  <c r="AK106" i="12" s="1"/>
  <c r="AJ102" i="12"/>
  <c r="AJ106" i="12" s="1"/>
  <c r="AI102" i="12"/>
  <c r="AI106" i="12" s="1"/>
  <c r="AH102" i="12"/>
  <c r="AH106" i="12" s="1"/>
  <c r="AG102" i="12"/>
  <c r="AG106" i="12" s="1"/>
  <c r="AF102" i="12"/>
  <c r="AF106" i="12" s="1"/>
  <c r="AE102" i="12"/>
  <c r="AE106" i="12" s="1"/>
  <c r="AD102" i="12"/>
  <c r="AC102" i="12"/>
  <c r="AC106" i="12" s="1"/>
  <c r="AB102" i="12"/>
  <c r="AB106" i="12" s="1"/>
  <c r="AA102" i="12"/>
  <c r="AA106" i="12" s="1"/>
  <c r="Z102" i="12"/>
  <c r="Z106" i="12" s="1"/>
  <c r="Y102" i="12"/>
  <c r="Y106" i="12" s="1"/>
  <c r="X102" i="12"/>
  <c r="X106" i="12" s="1"/>
  <c r="W102" i="12"/>
  <c r="W106" i="12" s="1"/>
  <c r="V102" i="12"/>
  <c r="V106" i="12" s="1"/>
  <c r="U102" i="12"/>
  <c r="U106" i="12" s="1"/>
  <c r="T102" i="12"/>
  <c r="T106" i="12" s="1"/>
  <c r="S102" i="12"/>
  <c r="S106" i="12" s="1"/>
  <c r="R102" i="12"/>
  <c r="R106" i="12" s="1"/>
  <c r="Q102" i="12"/>
  <c r="Q106" i="12" s="1"/>
  <c r="P102" i="12"/>
  <c r="P106" i="12" s="1"/>
  <c r="O102" i="12"/>
  <c r="O106" i="12" s="1"/>
  <c r="N102" i="12"/>
  <c r="N106" i="12" s="1"/>
  <c r="M102" i="12"/>
  <c r="M106" i="12" s="1"/>
  <c r="L102" i="12"/>
  <c r="L106" i="12" s="1"/>
  <c r="K102" i="12"/>
  <c r="K106" i="12" s="1"/>
  <c r="AW101" i="12"/>
  <c r="AU101" i="12"/>
  <c r="AT101" i="12"/>
  <c r="AS101" i="12"/>
  <c r="AR101" i="12"/>
  <c r="AQ101" i="12"/>
  <c r="AP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AV101" i="12" s="1"/>
  <c r="AW100" i="12"/>
  <c r="AU100" i="12"/>
  <c r="AT100" i="12"/>
  <c r="AS100" i="12"/>
  <c r="AR100" i="12"/>
  <c r="AQ100" i="12"/>
  <c r="AP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AV100" i="12" s="1"/>
  <c r="AW99" i="12"/>
  <c r="AU99" i="12"/>
  <c r="AT99" i="12"/>
  <c r="AS99" i="12"/>
  <c r="AR99" i="12"/>
  <c r="AQ99" i="12"/>
  <c r="AP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AV99" i="12" s="1"/>
  <c r="AW98" i="12"/>
  <c r="AU98" i="12"/>
  <c r="AT98" i="12"/>
  <c r="AS98" i="12"/>
  <c r="AR98" i="12"/>
  <c r="AQ98" i="12"/>
  <c r="AP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AV98" i="12" s="1"/>
  <c r="AW97" i="12"/>
  <c r="AU97" i="12"/>
  <c r="AT97" i="12"/>
  <c r="AS97" i="12"/>
  <c r="AR97" i="12"/>
  <c r="AQ97" i="12"/>
  <c r="AP97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AV97" i="12" s="1"/>
  <c r="AW96" i="12"/>
  <c r="AU96" i="12"/>
  <c r="AT96" i="12"/>
  <c r="AS96" i="12"/>
  <c r="AR96" i="12"/>
  <c r="AQ96" i="12"/>
  <c r="AP96" i="12"/>
  <c r="AO96" i="12"/>
  <c r="AN96" i="12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AV96" i="12" s="1"/>
  <c r="AW95" i="12"/>
  <c r="AU95" i="12"/>
  <c r="AT95" i="12"/>
  <c r="AS95" i="12"/>
  <c r="AR95" i="12"/>
  <c r="AQ95" i="12"/>
  <c r="AP95" i="12"/>
  <c r="AO95" i="12"/>
  <c r="AN95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AV95" i="12" s="1"/>
  <c r="AW94" i="12"/>
  <c r="AU94" i="12"/>
  <c r="AT94" i="12"/>
  <c r="AS94" i="12"/>
  <c r="AR94" i="12"/>
  <c r="AQ94" i="12"/>
  <c r="AP94" i="12"/>
  <c r="AO94" i="12"/>
  <c r="AN94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AV94" i="12" s="1"/>
  <c r="AW93" i="12"/>
  <c r="AU93" i="12"/>
  <c r="AT93" i="12"/>
  <c r="AS93" i="12"/>
  <c r="AR93" i="12"/>
  <c r="AQ93" i="12"/>
  <c r="AP93" i="12"/>
  <c r="AO93" i="12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AV93" i="12" s="1"/>
  <c r="AW92" i="12"/>
  <c r="AU92" i="12"/>
  <c r="AT92" i="12"/>
  <c r="AS92" i="12"/>
  <c r="AR92" i="12"/>
  <c r="AQ92" i="12"/>
  <c r="AP92" i="12"/>
  <c r="AO92" i="12"/>
  <c r="AN92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AV92" i="12" s="1"/>
  <c r="AW91" i="12"/>
  <c r="AU91" i="12"/>
  <c r="AT91" i="12"/>
  <c r="AS91" i="12"/>
  <c r="AR91" i="12"/>
  <c r="AQ91" i="12"/>
  <c r="AP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AV91" i="12" s="1"/>
  <c r="AW90" i="12"/>
  <c r="AU90" i="12"/>
  <c r="AT90" i="12"/>
  <c r="AS90" i="12"/>
  <c r="AR90" i="12"/>
  <c r="AQ90" i="12"/>
  <c r="AP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AV90" i="12" s="1"/>
  <c r="AW89" i="12"/>
  <c r="AU89" i="12"/>
  <c r="AT89" i="12"/>
  <c r="AS89" i="12"/>
  <c r="AR89" i="12"/>
  <c r="AQ89" i="12"/>
  <c r="AP89" i="12"/>
  <c r="AO89" i="12"/>
  <c r="AN89" i="12"/>
  <c r="AM89" i="12"/>
  <c r="AL89" i="12"/>
  <c r="AK89" i="12"/>
  <c r="AJ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AV89" i="12" s="1"/>
  <c r="AW88" i="12"/>
  <c r="AU88" i="12"/>
  <c r="AT88" i="12"/>
  <c r="AS88" i="12"/>
  <c r="AR88" i="12"/>
  <c r="AQ88" i="12"/>
  <c r="AP88" i="12"/>
  <c r="AO88" i="12"/>
  <c r="AN88" i="12"/>
  <c r="AM88" i="12"/>
  <c r="AL88" i="12"/>
  <c r="AK88" i="12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AV88" i="12" s="1"/>
  <c r="BD15" i="8" s="1"/>
  <c r="AW87" i="12"/>
  <c r="AU87" i="12"/>
  <c r="AT87" i="12"/>
  <c r="AS87" i="12"/>
  <c r="AR87" i="12"/>
  <c r="AQ87" i="12"/>
  <c r="AP87" i="12"/>
  <c r="AO87" i="12"/>
  <c r="AN87" i="12"/>
  <c r="AM87" i="12"/>
  <c r="AL87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AV87" i="12" s="1"/>
  <c r="BD11" i="8" s="1"/>
  <c r="AW86" i="12"/>
  <c r="AU86" i="12"/>
  <c r="AU108" i="12" s="1"/>
  <c r="AN30" i="7" s="1"/>
  <c r="AN18" i="7" s="1"/>
  <c r="AT86" i="12"/>
  <c r="AT108" i="12" s="1"/>
  <c r="AM30" i="7" s="1"/>
  <c r="AM18" i="7" s="1"/>
  <c r="AS86" i="12"/>
  <c r="AS108" i="12" s="1"/>
  <c r="AL30" i="7" s="1"/>
  <c r="AR86" i="12"/>
  <c r="AR108" i="12" s="1"/>
  <c r="AK30" i="7" s="1"/>
  <c r="AK18" i="7" s="1"/>
  <c r="AQ86" i="12"/>
  <c r="AQ108" i="12" s="1"/>
  <c r="AJ30" i="7" s="1"/>
  <c r="AJ18" i="7" s="1"/>
  <c r="AP86" i="12"/>
  <c r="AP108" i="12" s="1"/>
  <c r="AI30" i="7" s="1"/>
  <c r="AO86" i="12"/>
  <c r="AO108" i="12" s="1"/>
  <c r="AH30" i="7" s="1"/>
  <c r="AH18" i="7" s="1"/>
  <c r="AN86" i="12"/>
  <c r="AN108" i="12" s="1"/>
  <c r="AG30" i="7" s="1"/>
  <c r="AG18" i="7" s="1"/>
  <c r="AM86" i="12"/>
  <c r="AM108" i="12" s="1"/>
  <c r="AF30" i="7" s="1"/>
  <c r="AL86" i="12"/>
  <c r="AL108" i="12" s="1"/>
  <c r="AE30" i="7" s="1"/>
  <c r="AK86" i="12"/>
  <c r="AK108" i="12" s="1"/>
  <c r="AD30" i="7" s="1"/>
  <c r="AJ86" i="12"/>
  <c r="AJ108" i="12" s="1"/>
  <c r="AC30" i="7" s="1"/>
  <c r="AC18" i="7" s="1"/>
  <c r="AI86" i="12"/>
  <c r="AI108" i="12" s="1"/>
  <c r="AB30" i="7" s="1"/>
  <c r="AH86" i="12"/>
  <c r="AH108" i="12" s="1"/>
  <c r="AA30" i="7" s="1"/>
  <c r="AG86" i="12"/>
  <c r="AG108" i="12" s="1"/>
  <c r="Z30" i="7" s="1"/>
  <c r="AF86" i="12"/>
  <c r="AF108" i="12" s="1"/>
  <c r="Y30" i="7" s="1"/>
  <c r="AE86" i="12"/>
  <c r="AE108" i="12" s="1"/>
  <c r="X30" i="7" s="1"/>
  <c r="X18" i="7" s="1"/>
  <c r="AD86" i="12"/>
  <c r="AD108" i="12" s="1"/>
  <c r="W30" i="7" s="1"/>
  <c r="AC86" i="12"/>
  <c r="AC108" i="12" s="1"/>
  <c r="V30" i="7" s="1"/>
  <c r="AB86" i="12"/>
  <c r="AB108" i="12" s="1"/>
  <c r="U30" i="7" s="1"/>
  <c r="AA86" i="12"/>
  <c r="AA108" i="12" s="1"/>
  <c r="T30" i="7" s="1"/>
  <c r="T18" i="7" s="1"/>
  <c r="Z86" i="12"/>
  <c r="Z108" i="12" s="1"/>
  <c r="S30" i="7" s="1"/>
  <c r="S18" i="7" s="1"/>
  <c r="Y86" i="12"/>
  <c r="Y108" i="12" s="1"/>
  <c r="R30" i="7" s="1"/>
  <c r="X86" i="12"/>
  <c r="X108" i="12" s="1"/>
  <c r="Q30" i="7" s="1"/>
  <c r="Q18" i="7" s="1"/>
  <c r="W86" i="12"/>
  <c r="W108" i="12" s="1"/>
  <c r="P30" i="7" s="1"/>
  <c r="P18" i="7" s="1"/>
  <c r="V86" i="12"/>
  <c r="V108" i="12" s="1"/>
  <c r="O30" i="7" s="1"/>
  <c r="U86" i="12"/>
  <c r="U108" i="12" s="1"/>
  <c r="N30" i="7" s="1"/>
  <c r="T86" i="12"/>
  <c r="T108" i="12" s="1"/>
  <c r="M30" i="7" s="1"/>
  <c r="S86" i="12"/>
  <c r="S108" i="12" s="1"/>
  <c r="L30" i="7" s="1"/>
  <c r="R86" i="12"/>
  <c r="R108" i="12" s="1"/>
  <c r="K30" i="7" s="1"/>
  <c r="Q86" i="12"/>
  <c r="Q108" i="12" s="1"/>
  <c r="J30" i="7" s="1"/>
  <c r="J18" i="7" s="1"/>
  <c r="P86" i="12"/>
  <c r="P108" i="12" s="1"/>
  <c r="I30" i="7" s="1"/>
  <c r="O86" i="12"/>
  <c r="O108" i="12" s="1"/>
  <c r="H30" i="7" s="1"/>
  <c r="N86" i="12"/>
  <c r="N108" i="12" s="1"/>
  <c r="G30" i="7" s="1"/>
  <c r="G18" i="7" s="1"/>
  <c r="M86" i="12"/>
  <c r="M108" i="12" s="1"/>
  <c r="F30" i="7" s="1"/>
  <c r="L86" i="12"/>
  <c r="L108" i="12" s="1"/>
  <c r="E30" i="7" s="1"/>
  <c r="K86" i="12"/>
  <c r="K108" i="12" s="1"/>
  <c r="D30" i="7" s="1"/>
  <c r="J86" i="12"/>
  <c r="AW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AI85" i="12"/>
  <c r="AH85" i="12"/>
  <c r="AG85" i="12"/>
  <c r="AF85" i="12"/>
  <c r="AE85" i="12"/>
  <c r="AD85" i="12"/>
  <c r="AC85" i="12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AV85" i="12" s="1"/>
  <c r="AW84" i="12"/>
  <c r="AU84" i="12"/>
  <c r="AT84" i="12"/>
  <c r="AS84" i="12"/>
  <c r="AR84" i="12"/>
  <c r="AQ84" i="12"/>
  <c r="AP84" i="12"/>
  <c r="AO84" i="12"/>
  <c r="AN84" i="12"/>
  <c r="AM84" i="12"/>
  <c r="AL84" i="12"/>
  <c r="AK84" i="12"/>
  <c r="AJ84" i="12"/>
  <c r="AI84" i="12"/>
  <c r="AH84" i="12"/>
  <c r="AG84" i="12"/>
  <c r="AF84" i="12"/>
  <c r="AE84" i="12"/>
  <c r="AD84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AV84" i="12" s="1"/>
  <c r="AW83" i="12"/>
  <c r="AU83" i="12"/>
  <c r="AT83" i="12"/>
  <c r="AS83" i="12"/>
  <c r="AR83" i="12"/>
  <c r="AQ83" i="12"/>
  <c r="AP83" i="12"/>
  <c r="AO83" i="12"/>
  <c r="AN83" i="12"/>
  <c r="AM83" i="12"/>
  <c r="AL83" i="12"/>
  <c r="AK83" i="12"/>
  <c r="AJ83" i="12"/>
  <c r="AI83" i="12"/>
  <c r="AH83" i="12"/>
  <c r="AG83" i="12"/>
  <c r="AF83" i="12"/>
  <c r="AE83" i="12"/>
  <c r="AD83" i="12"/>
  <c r="AC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AV83" i="12" s="1"/>
  <c r="AW82" i="12"/>
  <c r="AU82" i="12"/>
  <c r="AT82" i="12"/>
  <c r="AS82" i="12"/>
  <c r="AR82" i="12"/>
  <c r="AQ82" i="12"/>
  <c r="AP82" i="12"/>
  <c r="AO82" i="12"/>
  <c r="AN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AV82" i="12" s="1"/>
  <c r="AW81" i="12"/>
  <c r="AU81" i="12"/>
  <c r="AT81" i="12"/>
  <c r="AS81" i="12"/>
  <c r="AR81" i="12"/>
  <c r="AQ81" i="12"/>
  <c r="AP81" i="12"/>
  <c r="AO81" i="12"/>
  <c r="AN81" i="12"/>
  <c r="AM81" i="12"/>
  <c r="AL81" i="12"/>
  <c r="AK81" i="12"/>
  <c r="AJ81" i="12"/>
  <c r="AI81" i="12"/>
  <c r="AH81" i="12"/>
  <c r="AG81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AV81" i="12" s="1"/>
  <c r="AW80" i="12"/>
  <c r="AU80" i="12"/>
  <c r="AT80" i="12"/>
  <c r="AS80" i="12"/>
  <c r="AR80" i="12"/>
  <c r="AQ80" i="12"/>
  <c r="AP80" i="12"/>
  <c r="AO80" i="12"/>
  <c r="AN80" i="12"/>
  <c r="AM80" i="12"/>
  <c r="AL80" i="12"/>
  <c r="AK80" i="12"/>
  <c r="AJ80" i="12"/>
  <c r="AI80" i="12"/>
  <c r="AH80" i="12"/>
  <c r="AG80" i="12"/>
  <c r="AF80" i="12"/>
  <c r="AE80" i="12"/>
  <c r="AD80" i="12"/>
  <c r="AC80" i="12"/>
  <c r="AB80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AV80" i="12" s="1"/>
  <c r="AW79" i="12"/>
  <c r="AU79" i="12"/>
  <c r="AT79" i="12"/>
  <c r="AS79" i="12"/>
  <c r="AR79" i="12"/>
  <c r="AQ79" i="12"/>
  <c r="AP79" i="12"/>
  <c r="AO79" i="12"/>
  <c r="AN79" i="12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AV79" i="12" s="1"/>
  <c r="AW78" i="12"/>
  <c r="AU78" i="12"/>
  <c r="AT78" i="12"/>
  <c r="AS78" i="12"/>
  <c r="AR78" i="12"/>
  <c r="AQ78" i="12"/>
  <c r="AP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AV78" i="12" s="1"/>
  <c r="AW77" i="12"/>
  <c r="AU77" i="12"/>
  <c r="AT77" i="12"/>
  <c r="AS77" i="12"/>
  <c r="AR77" i="12"/>
  <c r="AQ77" i="12"/>
  <c r="AP77" i="12"/>
  <c r="AO77" i="12"/>
  <c r="AN77" i="12"/>
  <c r="AM77" i="12"/>
  <c r="AL77" i="12"/>
  <c r="AK77" i="12"/>
  <c r="AJ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AV77" i="12" s="1"/>
  <c r="AW76" i="12"/>
  <c r="AU76" i="12"/>
  <c r="AT76" i="12"/>
  <c r="AS76" i="12"/>
  <c r="AR76" i="12"/>
  <c r="AQ76" i="12"/>
  <c r="AP76" i="12"/>
  <c r="AO76" i="12"/>
  <c r="AN76" i="12"/>
  <c r="AM76" i="12"/>
  <c r="AL76" i="12"/>
  <c r="AK76" i="12"/>
  <c r="AJ76" i="12"/>
  <c r="AI76" i="12"/>
  <c r="AH76" i="12"/>
  <c r="AG76" i="12"/>
  <c r="AF76" i="12"/>
  <c r="AE76" i="12"/>
  <c r="AD76" i="12"/>
  <c r="AC76" i="12"/>
  <c r="AB76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AV76" i="12" s="1"/>
  <c r="AW75" i="12"/>
  <c r="AU75" i="12"/>
  <c r="AT75" i="12"/>
  <c r="AS75" i="12"/>
  <c r="AR75" i="12"/>
  <c r="AQ75" i="12"/>
  <c r="AP75" i="12"/>
  <c r="AO75" i="12"/>
  <c r="AN75" i="12"/>
  <c r="AM75" i="12"/>
  <c r="AL75" i="12"/>
  <c r="AK75" i="12"/>
  <c r="AJ75" i="12"/>
  <c r="AI75" i="12"/>
  <c r="AH75" i="12"/>
  <c r="AG75" i="12"/>
  <c r="AF75" i="12"/>
  <c r="AE75" i="12"/>
  <c r="AD75" i="12"/>
  <c r="AC75" i="12"/>
  <c r="AB75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AV75" i="12" s="1"/>
  <c r="AW74" i="12"/>
  <c r="AU74" i="12"/>
  <c r="AT74" i="12"/>
  <c r="AS74" i="12"/>
  <c r="AR74" i="12"/>
  <c r="AQ74" i="12"/>
  <c r="AP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AV74" i="12" s="1"/>
  <c r="AW73" i="12"/>
  <c r="AU73" i="12"/>
  <c r="AT73" i="12"/>
  <c r="AS73" i="12"/>
  <c r="AR73" i="12"/>
  <c r="AQ73" i="12"/>
  <c r="AP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AV73" i="12" s="1"/>
  <c r="AW72" i="12"/>
  <c r="AU72" i="12"/>
  <c r="AT72" i="12"/>
  <c r="AS72" i="12"/>
  <c r="AR72" i="12"/>
  <c r="AQ72" i="12"/>
  <c r="AP72" i="12"/>
  <c r="AO72" i="12"/>
  <c r="AN72" i="12"/>
  <c r="AM72" i="12"/>
  <c r="AL72" i="12"/>
  <c r="AK72" i="12"/>
  <c r="AJ72" i="12"/>
  <c r="AI72" i="12"/>
  <c r="AH72" i="12"/>
  <c r="AG72" i="12"/>
  <c r="AF72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AV72" i="12" s="1"/>
  <c r="AW71" i="12"/>
  <c r="AU71" i="12"/>
  <c r="AT71" i="12"/>
  <c r="AS71" i="12"/>
  <c r="AR71" i="12"/>
  <c r="AQ71" i="12"/>
  <c r="AP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AV71" i="12" s="1"/>
  <c r="AW70" i="12"/>
  <c r="AU70" i="12"/>
  <c r="AT70" i="12"/>
  <c r="AS70" i="12"/>
  <c r="AR70" i="12"/>
  <c r="AQ70" i="12"/>
  <c r="AP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AV70" i="12" s="1"/>
  <c r="BD14" i="8" s="1"/>
  <c r="AW69" i="12"/>
  <c r="AU69" i="12"/>
  <c r="AT69" i="12"/>
  <c r="AS69" i="12"/>
  <c r="AR69" i="12"/>
  <c r="AQ69" i="12"/>
  <c r="AP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AV69" i="12" s="1"/>
  <c r="AW68" i="12"/>
  <c r="AU68" i="12"/>
  <c r="AT68" i="12"/>
  <c r="AS68" i="12"/>
  <c r="AR68" i="12"/>
  <c r="AQ68" i="12"/>
  <c r="AP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AV68" i="12" s="1"/>
  <c r="AW67" i="12"/>
  <c r="AU67" i="12"/>
  <c r="AT67" i="12"/>
  <c r="AS67" i="12"/>
  <c r="AR67" i="12"/>
  <c r="AQ67" i="12"/>
  <c r="AP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AV67" i="12" s="1"/>
  <c r="AW66" i="12"/>
  <c r="AU66" i="12"/>
  <c r="AT66" i="12"/>
  <c r="AS66" i="12"/>
  <c r="AR66" i="12"/>
  <c r="AQ66" i="12"/>
  <c r="AP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AV66" i="12" s="1"/>
  <c r="AW65" i="12"/>
  <c r="AU65" i="12"/>
  <c r="AT65" i="12"/>
  <c r="AS65" i="12"/>
  <c r="AR65" i="12"/>
  <c r="AQ65" i="12"/>
  <c r="AP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AV65" i="12" s="1"/>
  <c r="AW64" i="12"/>
  <c r="AU64" i="12"/>
  <c r="AT64" i="12"/>
  <c r="AS64" i="12"/>
  <c r="AR64" i="12"/>
  <c r="AQ64" i="12"/>
  <c r="AP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AV64" i="12" s="1"/>
  <c r="AW63" i="12"/>
  <c r="AU63" i="12"/>
  <c r="AT63" i="12"/>
  <c r="AS63" i="12"/>
  <c r="AR63" i="12"/>
  <c r="AQ63" i="12"/>
  <c r="AP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AV63" i="12" s="1"/>
  <c r="AW62" i="12"/>
  <c r="AU62" i="12"/>
  <c r="AT62" i="12"/>
  <c r="AS62" i="12"/>
  <c r="AR62" i="12"/>
  <c r="AQ62" i="12"/>
  <c r="AP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AV62" i="12" s="1"/>
  <c r="AW61" i="12"/>
  <c r="AU61" i="12"/>
  <c r="AT61" i="12"/>
  <c r="AS61" i="12"/>
  <c r="AR61" i="12"/>
  <c r="AQ61" i="12"/>
  <c r="AP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AV61" i="12" s="1"/>
  <c r="AW60" i="12"/>
  <c r="AU60" i="12"/>
  <c r="AT60" i="12"/>
  <c r="AS60" i="12"/>
  <c r="AR60" i="12"/>
  <c r="AQ60" i="12"/>
  <c r="AP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AV60" i="12" s="1"/>
  <c r="AW59" i="12"/>
  <c r="AU59" i="12"/>
  <c r="AT59" i="12"/>
  <c r="AS59" i="12"/>
  <c r="AR59" i="12"/>
  <c r="AQ59" i="12"/>
  <c r="AP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AV59" i="12" s="1"/>
  <c r="AW58" i="12"/>
  <c r="AU58" i="12"/>
  <c r="AT58" i="12"/>
  <c r="AS58" i="12"/>
  <c r="AR58" i="12"/>
  <c r="AQ58" i="12"/>
  <c r="AP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AV58" i="12" s="1"/>
  <c r="AW57" i="12"/>
  <c r="AU57" i="12"/>
  <c r="AT57" i="12"/>
  <c r="AS57" i="12"/>
  <c r="AR57" i="12"/>
  <c r="AQ57" i="12"/>
  <c r="AP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AV57" i="12" s="1"/>
  <c r="AW56" i="12"/>
  <c r="AU56" i="12"/>
  <c r="AT56" i="12"/>
  <c r="AS56" i="12"/>
  <c r="AR56" i="12"/>
  <c r="AQ56" i="12"/>
  <c r="AP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AV56" i="12" s="1"/>
  <c r="AW55" i="12"/>
  <c r="AU55" i="12"/>
  <c r="AT55" i="12"/>
  <c r="AS55" i="12"/>
  <c r="AR55" i="12"/>
  <c r="AQ55" i="12"/>
  <c r="AP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AV55" i="12" s="1"/>
  <c r="AW54" i="12"/>
  <c r="AU54" i="12"/>
  <c r="AT54" i="12"/>
  <c r="AS54" i="12"/>
  <c r="AR54" i="12"/>
  <c r="AQ54" i="12"/>
  <c r="AP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AV54" i="12" s="1"/>
  <c r="AW53" i="12"/>
  <c r="AU53" i="12"/>
  <c r="AT53" i="12"/>
  <c r="AS53" i="12"/>
  <c r="AR53" i="12"/>
  <c r="AQ53" i="12"/>
  <c r="AP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AV53" i="12" s="1"/>
  <c r="AW52" i="12"/>
  <c r="AU52" i="12"/>
  <c r="AT52" i="12"/>
  <c r="AS52" i="12"/>
  <c r="AR52" i="12"/>
  <c r="AQ52" i="12"/>
  <c r="AP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AV52" i="12" s="1"/>
  <c r="AW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AV51" i="12" s="1"/>
  <c r="AW50" i="12"/>
  <c r="AU50" i="12"/>
  <c r="AT50" i="12"/>
  <c r="AS50" i="12"/>
  <c r="AR50" i="12"/>
  <c r="AQ50" i="12"/>
  <c r="AP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AW49" i="12"/>
  <c r="AU49" i="12"/>
  <c r="AT49" i="12"/>
  <c r="AS49" i="12"/>
  <c r="AR49" i="12"/>
  <c r="AQ49" i="12"/>
  <c r="AP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AW48" i="12"/>
  <c r="AU48" i="12"/>
  <c r="AT48" i="12"/>
  <c r="AS48" i="12"/>
  <c r="AR48" i="12"/>
  <c r="AQ48" i="12"/>
  <c r="AP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AW47" i="12"/>
  <c r="AU47" i="12"/>
  <c r="AT47" i="12"/>
  <c r="AS47" i="12"/>
  <c r="AR47" i="12"/>
  <c r="AQ47" i="12"/>
  <c r="AP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AW46" i="12"/>
  <c r="AU46" i="12"/>
  <c r="AT46" i="12"/>
  <c r="AS46" i="12"/>
  <c r="AR46" i="12"/>
  <c r="AQ46" i="12"/>
  <c r="AP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AW45" i="12"/>
  <c r="AU45" i="12"/>
  <c r="AT45" i="12"/>
  <c r="AS45" i="12"/>
  <c r="AR45" i="12"/>
  <c r="AQ45" i="12"/>
  <c r="AP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AV45" i="12" s="1"/>
  <c r="AW44" i="12"/>
  <c r="AU44" i="12"/>
  <c r="AT44" i="12"/>
  <c r="AS44" i="12"/>
  <c r="AR44" i="12"/>
  <c r="AQ44" i="12"/>
  <c r="AP44" i="12"/>
  <c r="AO44" i="12"/>
  <c r="AN44" i="12"/>
  <c r="AM44" i="12"/>
  <c r="AL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AV44" i="12" s="1"/>
  <c r="AW43" i="12"/>
  <c r="AU43" i="12"/>
  <c r="AT43" i="12"/>
  <c r="AS43" i="12"/>
  <c r="AR43" i="12"/>
  <c r="AQ43" i="12"/>
  <c r="AP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AV43" i="12" s="1"/>
  <c r="AW42" i="12"/>
  <c r="AU42" i="12"/>
  <c r="AT42" i="12"/>
  <c r="AS42" i="12"/>
  <c r="AR42" i="12"/>
  <c r="AQ42" i="12"/>
  <c r="AP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AW41" i="12"/>
  <c r="AU41" i="12"/>
  <c r="AT41" i="12"/>
  <c r="AS41" i="12"/>
  <c r="AR41" i="12"/>
  <c r="AQ41" i="12"/>
  <c r="AP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AW40" i="12"/>
  <c r="AU40" i="12"/>
  <c r="AT40" i="12"/>
  <c r="AS40" i="12"/>
  <c r="AR40" i="12"/>
  <c r="AQ40" i="12"/>
  <c r="AP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AW39" i="12"/>
  <c r="AU39" i="12"/>
  <c r="AT39" i="12"/>
  <c r="AS39" i="12"/>
  <c r="AR39" i="12"/>
  <c r="AQ39" i="12"/>
  <c r="AP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AW38" i="12"/>
  <c r="AU38" i="12"/>
  <c r="AU107" i="12" s="1"/>
  <c r="AN11" i="7" s="1"/>
  <c r="AT38" i="12"/>
  <c r="AT107" i="12" s="1"/>
  <c r="AM11" i="7" s="1"/>
  <c r="AS38" i="12"/>
  <c r="AS107" i="12" s="1"/>
  <c r="AL11" i="7" s="1"/>
  <c r="AR38" i="12"/>
  <c r="AR107" i="12" s="1"/>
  <c r="AK11" i="7" s="1"/>
  <c r="AQ38" i="12"/>
  <c r="AQ107" i="12" s="1"/>
  <c r="AJ11" i="7" s="1"/>
  <c r="AP38" i="12"/>
  <c r="AP107" i="12" s="1"/>
  <c r="AI11" i="7" s="1"/>
  <c r="AO38" i="12"/>
  <c r="AO107" i="12" s="1"/>
  <c r="AH11" i="7" s="1"/>
  <c r="AN38" i="12"/>
  <c r="AN107" i="12" s="1"/>
  <c r="AG11" i="7" s="1"/>
  <c r="AM38" i="12"/>
  <c r="AM107" i="12" s="1"/>
  <c r="AF11" i="7" s="1"/>
  <c r="AL38" i="12"/>
  <c r="AL107" i="12" s="1"/>
  <c r="AE11" i="7" s="1"/>
  <c r="AK38" i="12"/>
  <c r="AK107" i="12" s="1"/>
  <c r="AD11" i="7" s="1"/>
  <c r="AJ38" i="12"/>
  <c r="AJ107" i="12" s="1"/>
  <c r="AC11" i="7" s="1"/>
  <c r="AI38" i="12"/>
  <c r="AI107" i="12" s="1"/>
  <c r="AB11" i="7" s="1"/>
  <c r="AH38" i="12"/>
  <c r="AH107" i="12" s="1"/>
  <c r="AA11" i="7" s="1"/>
  <c r="AG38" i="12"/>
  <c r="AG107" i="12" s="1"/>
  <c r="Z11" i="7" s="1"/>
  <c r="AF38" i="12"/>
  <c r="AF107" i="12" s="1"/>
  <c r="Y11" i="7" s="1"/>
  <c r="AE38" i="12"/>
  <c r="AE107" i="12" s="1"/>
  <c r="X11" i="7" s="1"/>
  <c r="AD38" i="12"/>
  <c r="AD107" i="12" s="1"/>
  <c r="W11" i="7" s="1"/>
  <c r="AC38" i="12"/>
  <c r="AC107" i="12" s="1"/>
  <c r="V11" i="7" s="1"/>
  <c r="AB38" i="12"/>
  <c r="AB107" i="12" s="1"/>
  <c r="U11" i="7" s="1"/>
  <c r="AA38" i="12"/>
  <c r="AA107" i="12" s="1"/>
  <c r="T11" i="7" s="1"/>
  <c r="Z38" i="12"/>
  <c r="Z107" i="12" s="1"/>
  <c r="S11" i="7" s="1"/>
  <c r="Y38" i="12"/>
  <c r="Y107" i="12" s="1"/>
  <c r="R11" i="7" s="1"/>
  <c r="X38" i="12"/>
  <c r="X107" i="12" s="1"/>
  <c r="Q11" i="7" s="1"/>
  <c r="W38" i="12"/>
  <c r="W107" i="12" s="1"/>
  <c r="P11" i="7" s="1"/>
  <c r="V38" i="12"/>
  <c r="V107" i="12" s="1"/>
  <c r="O11" i="7" s="1"/>
  <c r="U38" i="12"/>
  <c r="U107" i="12" s="1"/>
  <c r="N11" i="7" s="1"/>
  <c r="T38" i="12"/>
  <c r="T107" i="12" s="1"/>
  <c r="M11" i="7" s="1"/>
  <c r="S38" i="12"/>
  <c r="S107" i="12" s="1"/>
  <c r="L11" i="7" s="1"/>
  <c r="R38" i="12"/>
  <c r="R107" i="12" s="1"/>
  <c r="K11" i="7" s="1"/>
  <c r="Q38" i="12"/>
  <c r="Q107" i="12" s="1"/>
  <c r="J11" i="7" s="1"/>
  <c r="P38" i="12"/>
  <c r="P107" i="12" s="1"/>
  <c r="I11" i="7" s="1"/>
  <c r="O38" i="12"/>
  <c r="O107" i="12" s="1"/>
  <c r="H11" i="7" s="1"/>
  <c r="N38" i="12"/>
  <c r="N107" i="12" s="1"/>
  <c r="G11" i="7" s="1"/>
  <c r="M38" i="12"/>
  <c r="M107" i="12" s="1"/>
  <c r="F11" i="7" s="1"/>
  <c r="L38" i="12"/>
  <c r="L107" i="12" s="1"/>
  <c r="E11" i="7" s="1"/>
  <c r="K38" i="12"/>
  <c r="K107" i="12" s="1"/>
  <c r="D11" i="7" s="1"/>
  <c r="J38" i="12"/>
  <c r="J107" i="12" s="1"/>
  <c r="C11" i="7" s="1"/>
  <c r="AW37" i="12"/>
  <c r="AU37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AV37" i="12" s="1"/>
  <c r="AW36" i="12"/>
  <c r="AU36" i="12"/>
  <c r="AT36" i="12"/>
  <c r="AS36" i="12"/>
  <c r="AR36" i="12"/>
  <c r="AQ36" i="12"/>
  <c r="AP36" i="12"/>
  <c r="AO36" i="12"/>
  <c r="AN36" i="12"/>
  <c r="AM36" i="12"/>
  <c r="AL36" i="12"/>
  <c r="AK36" i="12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AV36" i="12" s="1"/>
  <c r="AW35" i="12"/>
  <c r="AU35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AV35" i="12" s="1"/>
  <c r="AW34" i="12"/>
  <c r="AU34" i="12"/>
  <c r="AT34" i="12"/>
  <c r="AS34" i="12"/>
  <c r="AR34" i="12"/>
  <c r="AQ34" i="12"/>
  <c r="AP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AV34" i="12" s="1"/>
  <c r="AW33" i="12"/>
  <c r="AU33" i="12"/>
  <c r="AT33" i="12"/>
  <c r="AS33" i="12"/>
  <c r="AR33" i="12"/>
  <c r="AQ33" i="12"/>
  <c r="AP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AV33" i="12" s="1"/>
  <c r="AW32" i="12"/>
  <c r="AU32" i="12"/>
  <c r="AT32" i="12"/>
  <c r="AS32" i="12"/>
  <c r="AR32" i="12"/>
  <c r="AQ32" i="12"/>
  <c r="AP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AV32" i="12" s="1"/>
  <c r="AW31" i="12"/>
  <c r="AU31" i="12"/>
  <c r="AT31" i="12"/>
  <c r="AS31" i="12"/>
  <c r="AR31" i="12"/>
  <c r="AQ31" i="12"/>
  <c r="AP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AV31" i="12" s="1"/>
  <c r="AW30" i="12"/>
  <c r="AU30" i="12"/>
  <c r="AT30" i="12"/>
  <c r="AS30" i="12"/>
  <c r="AR30" i="12"/>
  <c r="AQ30" i="12"/>
  <c r="AP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AV30" i="12" s="1"/>
  <c r="AW29" i="12"/>
  <c r="AU29" i="12"/>
  <c r="AT29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AV29" i="12" s="1"/>
  <c r="AW28" i="12"/>
  <c r="AU28" i="12"/>
  <c r="AT28" i="12"/>
  <c r="AS28" i="12"/>
  <c r="AR28" i="12"/>
  <c r="AQ28" i="12"/>
  <c r="AP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AV28" i="12" s="1"/>
  <c r="AW27" i="12"/>
  <c r="AU27" i="12"/>
  <c r="AT27" i="12"/>
  <c r="AS27" i="12"/>
  <c r="AR27" i="12"/>
  <c r="AQ27" i="12"/>
  <c r="AP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AV27" i="12" s="1"/>
  <c r="AW26" i="12"/>
  <c r="AU26" i="12"/>
  <c r="AT26" i="12"/>
  <c r="AS26" i="12"/>
  <c r="AR26" i="12"/>
  <c r="AQ26" i="12"/>
  <c r="AP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AV26" i="12" s="1"/>
  <c r="AW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AV25" i="12" s="1"/>
  <c r="BD12" i="8" s="1"/>
  <c r="AW24" i="12"/>
  <c r="AU24" i="12"/>
  <c r="AT24" i="12"/>
  <c r="AS24" i="12"/>
  <c r="AR24" i="12"/>
  <c r="AQ24" i="12"/>
  <c r="AP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AV24" i="12" s="1"/>
  <c r="AW23" i="12"/>
  <c r="AU23" i="12"/>
  <c r="AT23" i="12"/>
  <c r="AS23" i="12"/>
  <c r="AR23" i="12"/>
  <c r="AQ23" i="12"/>
  <c r="AP23" i="12"/>
  <c r="AO23" i="12"/>
  <c r="AN23" i="12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AV23" i="12" s="1"/>
  <c r="AW22" i="12"/>
  <c r="AU22" i="12"/>
  <c r="AT22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AV22" i="12" s="1"/>
  <c r="AW21" i="12"/>
  <c r="AU21" i="12"/>
  <c r="AT21" i="12"/>
  <c r="AS21" i="12"/>
  <c r="AR21" i="12"/>
  <c r="AQ21" i="12"/>
  <c r="AP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AV21" i="12" s="1"/>
  <c r="AW20" i="12"/>
  <c r="AU20" i="12"/>
  <c r="AT20" i="12"/>
  <c r="AS20" i="12"/>
  <c r="AR20" i="12"/>
  <c r="AQ20" i="12"/>
  <c r="AP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AV20" i="12" s="1"/>
  <c r="AW19" i="12"/>
  <c r="AU19" i="12"/>
  <c r="AT19" i="12"/>
  <c r="AS19" i="12"/>
  <c r="AR19" i="12"/>
  <c r="AQ19" i="12"/>
  <c r="AP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AV19" i="12" s="1"/>
  <c r="AW18" i="12"/>
  <c r="AU18" i="12"/>
  <c r="AT18" i="12"/>
  <c r="AS18" i="12"/>
  <c r="AR18" i="12"/>
  <c r="AQ18" i="12"/>
  <c r="AP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AV18" i="12" s="1"/>
  <c r="AW17" i="12"/>
  <c r="AU17" i="12"/>
  <c r="AT17" i="12"/>
  <c r="AS17" i="12"/>
  <c r="AR17" i="12"/>
  <c r="AQ17" i="12"/>
  <c r="AP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AV17" i="12" s="1"/>
  <c r="AW16" i="12"/>
  <c r="AU16" i="12"/>
  <c r="AT16" i="12"/>
  <c r="AS16" i="12"/>
  <c r="AR16" i="12"/>
  <c r="AQ16" i="12"/>
  <c r="AP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AV16" i="12" s="1"/>
  <c r="AW15" i="12"/>
  <c r="AU15" i="12"/>
  <c r="AT15" i="12"/>
  <c r="AS15" i="12"/>
  <c r="AR15" i="12"/>
  <c r="AQ15" i="12"/>
  <c r="AP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AV15" i="12" s="1"/>
  <c r="AW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AV14" i="12" s="1"/>
  <c r="AW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AV13" i="12" s="1"/>
  <c r="AW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AV12" i="12" s="1"/>
  <c r="BD9" i="8" s="1"/>
  <c r="AW11" i="12"/>
  <c r="AU11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AV11" i="12" s="1"/>
  <c r="AW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AV10" i="12" s="1"/>
  <c r="AW9" i="12"/>
  <c r="AU9" i="12"/>
  <c r="AT9" i="12"/>
  <c r="AS9" i="12"/>
  <c r="AR9" i="12"/>
  <c r="AQ9" i="12"/>
  <c r="AP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AV9" i="12" s="1"/>
  <c r="AW8" i="12"/>
  <c r="AU8" i="12"/>
  <c r="AT8" i="12"/>
  <c r="AS8" i="12"/>
  <c r="AR8" i="12"/>
  <c r="AQ8" i="12"/>
  <c r="AP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AV8" i="12" s="1"/>
  <c r="AW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AV7" i="12" s="1"/>
  <c r="AW6" i="12"/>
  <c r="AU6" i="12"/>
  <c r="AT6" i="12"/>
  <c r="AS6" i="12"/>
  <c r="AR6" i="12"/>
  <c r="AQ6" i="12"/>
  <c r="AP6" i="12"/>
  <c r="AO6" i="12"/>
  <c r="AN6" i="12"/>
  <c r="AM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AV6" i="12" s="1"/>
  <c r="AW5" i="12"/>
  <c r="AU5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AV5" i="12" s="1"/>
  <c r="AW4" i="12"/>
  <c r="AU4" i="12"/>
  <c r="AT4" i="12"/>
  <c r="AS4" i="12"/>
  <c r="AR4" i="12"/>
  <c r="AQ4" i="12"/>
  <c r="AP4" i="12"/>
  <c r="AO4" i="12"/>
  <c r="AN4" i="12"/>
  <c r="AM4" i="12"/>
  <c r="AL4" i="12"/>
  <c r="AK4" i="12"/>
  <c r="AJ4" i="12"/>
  <c r="AI4" i="12"/>
  <c r="AH4" i="12"/>
  <c r="AG4" i="12"/>
  <c r="AF4" i="12"/>
  <c r="AE4" i="12"/>
  <c r="AD4" i="12"/>
  <c r="AC4" i="12"/>
  <c r="AB4" i="12"/>
  <c r="AA4" i="12"/>
  <c r="Z4" i="12"/>
  <c r="Y4" i="12"/>
  <c r="X4" i="12"/>
  <c r="W4" i="12"/>
  <c r="V4" i="12"/>
  <c r="U4" i="12"/>
  <c r="T4" i="12"/>
  <c r="S4" i="12"/>
  <c r="R4" i="12"/>
  <c r="Q4" i="12"/>
  <c r="P4" i="12"/>
  <c r="O4" i="12"/>
  <c r="N4" i="12"/>
  <c r="M4" i="12"/>
  <c r="L4" i="12"/>
  <c r="K4" i="12"/>
  <c r="J4" i="12"/>
  <c r="AV4" i="12" s="1"/>
  <c r="AW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AV3" i="12" s="1"/>
  <c r="BD8" i="8" s="1"/>
  <c r="AW2" i="12"/>
  <c r="AU2" i="12"/>
  <c r="AT2" i="12"/>
  <c r="AS2" i="12"/>
  <c r="AR2" i="12"/>
  <c r="AQ2" i="12"/>
  <c r="AP2" i="12"/>
  <c r="AO2" i="12"/>
  <c r="AN2" i="12"/>
  <c r="AM2" i="12"/>
  <c r="AL2" i="12"/>
  <c r="AK2" i="12"/>
  <c r="AJ2" i="12"/>
  <c r="AI2" i="12"/>
  <c r="AH2" i="12"/>
  <c r="AG2" i="12"/>
  <c r="AF2" i="12"/>
  <c r="AE2" i="12"/>
  <c r="AD2" i="12"/>
  <c r="AC2" i="12"/>
  <c r="AB2" i="12"/>
  <c r="AA2" i="12"/>
  <c r="Z2" i="12"/>
  <c r="Y2" i="12"/>
  <c r="X2" i="12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AV2" i="12" s="1"/>
  <c r="Z109" i="11"/>
  <c r="AU105" i="11"/>
  <c r="AT105" i="11"/>
  <c r="AS105" i="11"/>
  <c r="AR105" i="11"/>
  <c r="AQ105" i="11"/>
  <c r="AP105" i="11"/>
  <c r="AO105" i="11"/>
  <c r="AN105" i="11"/>
  <c r="AM105" i="11"/>
  <c r="AL105" i="11"/>
  <c r="AK105" i="11"/>
  <c r="AJ105" i="11"/>
  <c r="AI105" i="11"/>
  <c r="AH105" i="11"/>
  <c r="AG105" i="11"/>
  <c r="AF105" i="11"/>
  <c r="AE105" i="11"/>
  <c r="AD105" i="11"/>
  <c r="AC105" i="11"/>
  <c r="AB105" i="11"/>
  <c r="AA105" i="11"/>
  <c r="Z105" i="11"/>
  <c r="Y105" i="11"/>
  <c r="X105" i="11"/>
  <c r="W105" i="11"/>
  <c r="V105" i="11"/>
  <c r="U105" i="11"/>
  <c r="T105" i="11"/>
  <c r="S105" i="11"/>
  <c r="R105" i="11"/>
  <c r="Q105" i="11"/>
  <c r="P105" i="11"/>
  <c r="O105" i="11"/>
  <c r="N105" i="11"/>
  <c r="M105" i="11"/>
  <c r="L105" i="11"/>
  <c r="K105" i="11"/>
  <c r="J105" i="11"/>
  <c r="AW103" i="11"/>
  <c r="AU103" i="11"/>
  <c r="AU109" i="11" s="1"/>
  <c r="AT103" i="11"/>
  <c r="AT109" i="11" s="1"/>
  <c r="AS103" i="11"/>
  <c r="AS109" i="11" s="1"/>
  <c r="AR103" i="11"/>
  <c r="AR109" i="11" s="1"/>
  <c r="AQ103" i="11"/>
  <c r="AQ109" i="11" s="1"/>
  <c r="AP103" i="11"/>
  <c r="AP109" i="11" s="1"/>
  <c r="AO103" i="11"/>
  <c r="AO109" i="11" s="1"/>
  <c r="AN103" i="11"/>
  <c r="AN109" i="11" s="1"/>
  <c r="AM103" i="11"/>
  <c r="AM109" i="11" s="1"/>
  <c r="AL103" i="11"/>
  <c r="AL109" i="11" s="1"/>
  <c r="AK103" i="11"/>
  <c r="AK109" i="11" s="1"/>
  <c r="AJ103" i="11"/>
  <c r="AJ109" i="11" s="1"/>
  <c r="AI103" i="11"/>
  <c r="AI109" i="11" s="1"/>
  <c r="AH103" i="11"/>
  <c r="AH109" i="11" s="1"/>
  <c r="AG103" i="11"/>
  <c r="AG109" i="11" s="1"/>
  <c r="AF103" i="11"/>
  <c r="AF109" i="11" s="1"/>
  <c r="AE103" i="11"/>
  <c r="AE109" i="11" s="1"/>
  <c r="AD103" i="11"/>
  <c r="AD109" i="11" s="1"/>
  <c r="AC103" i="11"/>
  <c r="AC109" i="11" s="1"/>
  <c r="AB103" i="11"/>
  <c r="AB109" i="11" s="1"/>
  <c r="AA103" i="11"/>
  <c r="AA109" i="11" s="1"/>
  <c r="Z103" i="11"/>
  <c r="Y103" i="11"/>
  <c r="Y109" i="11" s="1"/>
  <c r="X103" i="11"/>
  <c r="X109" i="11" s="1"/>
  <c r="W103" i="11"/>
  <c r="W109" i="11" s="1"/>
  <c r="V103" i="11"/>
  <c r="V109" i="11" s="1"/>
  <c r="U103" i="11"/>
  <c r="U109" i="11" s="1"/>
  <c r="T103" i="11"/>
  <c r="T109" i="11" s="1"/>
  <c r="S103" i="11"/>
  <c r="S109" i="11" s="1"/>
  <c r="R103" i="11"/>
  <c r="R109" i="11" s="1"/>
  <c r="Q103" i="11"/>
  <c r="Q109" i="11" s="1"/>
  <c r="P103" i="11"/>
  <c r="P109" i="11" s="1"/>
  <c r="O103" i="11"/>
  <c r="O109" i="11" s="1"/>
  <c r="N103" i="11"/>
  <c r="N109" i="11" s="1"/>
  <c r="M103" i="11"/>
  <c r="M109" i="11" s="1"/>
  <c r="L103" i="11"/>
  <c r="L109" i="11" s="1"/>
  <c r="K103" i="11"/>
  <c r="K109" i="11" s="1"/>
  <c r="J103" i="11"/>
  <c r="J109" i="11" s="1"/>
  <c r="AW102" i="11"/>
  <c r="AU102" i="11"/>
  <c r="AU106" i="11" s="1"/>
  <c r="AT102" i="11"/>
  <c r="AT106" i="11" s="1"/>
  <c r="AS102" i="11"/>
  <c r="AS106" i="11" s="1"/>
  <c r="AR102" i="11"/>
  <c r="AR106" i="11" s="1"/>
  <c r="AQ102" i="11"/>
  <c r="AQ106" i="11" s="1"/>
  <c r="AP102" i="11"/>
  <c r="AP106" i="11" s="1"/>
  <c r="AO102" i="11"/>
  <c r="AO106" i="11" s="1"/>
  <c r="AN102" i="11"/>
  <c r="AN106" i="11" s="1"/>
  <c r="AM102" i="11"/>
  <c r="AM106" i="11" s="1"/>
  <c r="AL102" i="11"/>
  <c r="AL106" i="11" s="1"/>
  <c r="AK102" i="11"/>
  <c r="AK106" i="11" s="1"/>
  <c r="AJ102" i="11"/>
  <c r="AJ106" i="11" s="1"/>
  <c r="AI102" i="11"/>
  <c r="AI106" i="11" s="1"/>
  <c r="AH102" i="11"/>
  <c r="AH106" i="11" s="1"/>
  <c r="AG102" i="11"/>
  <c r="AG106" i="11" s="1"/>
  <c r="AF102" i="11"/>
  <c r="AF106" i="11" s="1"/>
  <c r="AE102" i="11"/>
  <c r="AE106" i="11" s="1"/>
  <c r="AD102" i="11"/>
  <c r="AD106" i="11" s="1"/>
  <c r="AC102" i="11"/>
  <c r="AC106" i="11" s="1"/>
  <c r="AB102" i="11"/>
  <c r="AB106" i="11" s="1"/>
  <c r="AA102" i="11"/>
  <c r="AA106" i="11" s="1"/>
  <c r="Z102" i="11"/>
  <c r="Z106" i="11" s="1"/>
  <c r="Y102" i="11"/>
  <c r="Y106" i="11" s="1"/>
  <c r="X102" i="11"/>
  <c r="X106" i="11" s="1"/>
  <c r="W102" i="11"/>
  <c r="W106" i="11" s="1"/>
  <c r="V102" i="11"/>
  <c r="V106" i="11" s="1"/>
  <c r="U102" i="11"/>
  <c r="U106" i="11" s="1"/>
  <c r="T102" i="11"/>
  <c r="T106" i="11" s="1"/>
  <c r="S102" i="11"/>
  <c r="S106" i="11" s="1"/>
  <c r="R102" i="11"/>
  <c r="R106" i="11" s="1"/>
  <c r="Q102" i="11"/>
  <c r="Q106" i="11" s="1"/>
  <c r="P102" i="11"/>
  <c r="P106" i="11" s="1"/>
  <c r="O102" i="11"/>
  <c r="O106" i="11" s="1"/>
  <c r="N102" i="11"/>
  <c r="N106" i="11" s="1"/>
  <c r="M102" i="11"/>
  <c r="M106" i="11" s="1"/>
  <c r="L102" i="11"/>
  <c r="L106" i="11" s="1"/>
  <c r="K102" i="11"/>
  <c r="K106" i="11" s="1"/>
  <c r="J102" i="11"/>
  <c r="J106" i="11" s="1"/>
  <c r="AW101" i="11"/>
  <c r="AU101" i="11"/>
  <c r="AT101" i="11"/>
  <c r="AS101" i="11"/>
  <c r="AR101" i="11"/>
  <c r="AQ101" i="11"/>
  <c r="AP101" i="11"/>
  <c r="AO101" i="11"/>
  <c r="AN101" i="11"/>
  <c r="AM101" i="11"/>
  <c r="AL101" i="11"/>
  <c r="AK101" i="11"/>
  <c r="AJ101" i="11"/>
  <c r="AI101" i="11"/>
  <c r="AH101" i="11"/>
  <c r="AG101" i="11"/>
  <c r="AF101" i="11"/>
  <c r="AE101" i="11"/>
  <c r="AD101" i="11"/>
  <c r="AC101" i="11"/>
  <c r="AB101" i="11"/>
  <c r="AA101" i="11"/>
  <c r="Z101" i="11"/>
  <c r="Y101" i="11"/>
  <c r="X101" i="11"/>
  <c r="W101" i="11"/>
  <c r="V101" i="11"/>
  <c r="U101" i="11"/>
  <c r="T101" i="11"/>
  <c r="S101" i="11"/>
  <c r="R101" i="11"/>
  <c r="Q101" i="11"/>
  <c r="P101" i="11"/>
  <c r="O101" i="11"/>
  <c r="N101" i="11"/>
  <c r="M101" i="11"/>
  <c r="L101" i="11"/>
  <c r="K101" i="11"/>
  <c r="J101" i="11"/>
  <c r="AW100" i="11"/>
  <c r="AU100" i="11"/>
  <c r="AT100" i="11"/>
  <c r="AS100" i="11"/>
  <c r="AR100" i="11"/>
  <c r="AQ100" i="11"/>
  <c r="AP100" i="11"/>
  <c r="AO100" i="11"/>
  <c r="AN100" i="11"/>
  <c r="AM100" i="11"/>
  <c r="AL100" i="11"/>
  <c r="AK100" i="11"/>
  <c r="AJ100" i="11"/>
  <c r="AI100" i="11"/>
  <c r="AH100" i="11"/>
  <c r="AG100" i="11"/>
  <c r="AF100" i="11"/>
  <c r="AE100" i="11"/>
  <c r="AD100" i="11"/>
  <c r="AC100" i="11"/>
  <c r="AB100" i="11"/>
  <c r="AA100" i="11"/>
  <c r="Z100" i="11"/>
  <c r="Y100" i="11"/>
  <c r="X100" i="11"/>
  <c r="W100" i="11"/>
  <c r="V100" i="11"/>
  <c r="U100" i="11"/>
  <c r="T100" i="11"/>
  <c r="S100" i="11"/>
  <c r="R100" i="11"/>
  <c r="Q100" i="11"/>
  <c r="P100" i="11"/>
  <c r="O100" i="11"/>
  <c r="N100" i="11"/>
  <c r="M100" i="11"/>
  <c r="L100" i="11"/>
  <c r="K100" i="11"/>
  <c r="J100" i="11"/>
  <c r="AW99" i="11"/>
  <c r="AU99" i="11"/>
  <c r="AT99" i="11"/>
  <c r="AS99" i="11"/>
  <c r="AR99" i="11"/>
  <c r="AQ99" i="11"/>
  <c r="AP99" i="11"/>
  <c r="AO99" i="11"/>
  <c r="AN99" i="11"/>
  <c r="AM99" i="11"/>
  <c r="AL99" i="11"/>
  <c r="AK99" i="11"/>
  <c r="AJ99" i="11"/>
  <c r="AI99" i="11"/>
  <c r="AH99" i="11"/>
  <c r="AG99" i="11"/>
  <c r="AF99" i="11"/>
  <c r="AE99" i="11"/>
  <c r="AD99" i="11"/>
  <c r="AC99" i="11"/>
  <c r="AB99" i="11"/>
  <c r="AA99" i="11"/>
  <c r="Z99" i="11"/>
  <c r="Y99" i="11"/>
  <c r="X99" i="11"/>
  <c r="W99" i="11"/>
  <c r="V99" i="11"/>
  <c r="U99" i="11"/>
  <c r="T99" i="11"/>
  <c r="S99" i="11"/>
  <c r="R99" i="11"/>
  <c r="Q99" i="11"/>
  <c r="P99" i="11"/>
  <c r="O99" i="11"/>
  <c r="N99" i="11"/>
  <c r="M99" i="11"/>
  <c r="L99" i="11"/>
  <c r="K99" i="11"/>
  <c r="J99" i="11"/>
  <c r="AW98" i="11"/>
  <c r="AU98" i="11"/>
  <c r="AT98" i="11"/>
  <c r="AS98" i="11"/>
  <c r="AR98" i="11"/>
  <c r="AQ98" i="11"/>
  <c r="AP98" i="11"/>
  <c r="AO98" i="11"/>
  <c r="AN98" i="11"/>
  <c r="AM98" i="11"/>
  <c r="AL98" i="11"/>
  <c r="AK98" i="11"/>
  <c r="AJ98" i="11"/>
  <c r="AI98" i="11"/>
  <c r="AH98" i="11"/>
  <c r="AG98" i="11"/>
  <c r="AF98" i="11"/>
  <c r="AE98" i="11"/>
  <c r="AD98" i="11"/>
  <c r="AC98" i="11"/>
  <c r="AB98" i="11"/>
  <c r="AA98" i="11"/>
  <c r="Z98" i="11"/>
  <c r="Y98" i="11"/>
  <c r="X98" i="11"/>
  <c r="W98" i="11"/>
  <c r="V98" i="11"/>
  <c r="U98" i="11"/>
  <c r="T98" i="11"/>
  <c r="S98" i="11"/>
  <c r="R98" i="11"/>
  <c r="Q98" i="11"/>
  <c r="P98" i="11"/>
  <c r="O98" i="11"/>
  <c r="N98" i="11"/>
  <c r="M98" i="11"/>
  <c r="L98" i="11"/>
  <c r="K98" i="11"/>
  <c r="J98" i="11"/>
  <c r="AW97" i="11"/>
  <c r="AU97" i="11"/>
  <c r="AT97" i="11"/>
  <c r="AS97" i="11"/>
  <c r="AR97" i="11"/>
  <c r="AQ97" i="11"/>
  <c r="AP97" i="11"/>
  <c r="AO97" i="11"/>
  <c r="AN97" i="11"/>
  <c r="AM97" i="11"/>
  <c r="AL97" i="11"/>
  <c r="AK97" i="11"/>
  <c r="AJ97" i="11"/>
  <c r="AI97" i="11"/>
  <c r="AH97" i="11"/>
  <c r="AG97" i="11"/>
  <c r="AF97" i="11"/>
  <c r="AE97" i="11"/>
  <c r="AD97" i="11"/>
  <c r="AC97" i="11"/>
  <c r="AB97" i="11"/>
  <c r="AA97" i="11"/>
  <c r="Z97" i="11"/>
  <c r="Y97" i="11"/>
  <c r="X97" i="11"/>
  <c r="W97" i="11"/>
  <c r="V97" i="11"/>
  <c r="U97" i="11"/>
  <c r="T97" i="11"/>
  <c r="S97" i="11"/>
  <c r="R97" i="11"/>
  <c r="Q97" i="11"/>
  <c r="P97" i="11"/>
  <c r="O97" i="11"/>
  <c r="N97" i="11"/>
  <c r="M97" i="11"/>
  <c r="L97" i="11"/>
  <c r="K97" i="11"/>
  <c r="J97" i="11"/>
  <c r="AW96" i="11"/>
  <c r="AU96" i="11"/>
  <c r="AT96" i="11"/>
  <c r="AS96" i="11"/>
  <c r="AR96" i="11"/>
  <c r="AQ96" i="11"/>
  <c r="AP96" i="11"/>
  <c r="AO96" i="11"/>
  <c r="AN96" i="11"/>
  <c r="AM96" i="11"/>
  <c r="AL96" i="11"/>
  <c r="AK96" i="11"/>
  <c r="AJ96" i="11"/>
  <c r="AI96" i="11"/>
  <c r="AH96" i="11"/>
  <c r="AG96" i="11"/>
  <c r="AF96" i="11"/>
  <c r="AE96" i="11"/>
  <c r="AD96" i="11"/>
  <c r="AC96" i="11"/>
  <c r="AB96" i="11"/>
  <c r="AA96" i="11"/>
  <c r="Z96" i="11"/>
  <c r="Y96" i="11"/>
  <c r="X96" i="11"/>
  <c r="W96" i="11"/>
  <c r="V96" i="11"/>
  <c r="U96" i="11"/>
  <c r="T96" i="11"/>
  <c r="S96" i="11"/>
  <c r="R96" i="11"/>
  <c r="Q96" i="11"/>
  <c r="P96" i="11"/>
  <c r="O96" i="11"/>
  <c r="N96" i="11"/>
  <c r="M96" i="11"/>
  <c r="L96" i="11"/>
  <c r="K96" i="11"/>
  <c r="J96" i="11"/>
  <c r="AW95" i="11"/>
  <c r="AU95" i="11"/>
  <c r="AT95" i="11"/>
  <c r="AS95" i="11"/>
  <c r="AR95" i="11"/>
  <c r="AQ95" i="11"/>
  <c r="AP95" i="11"/>
  <c r="AO95" i="11"/>
  <c r="AN95" i="11"/>
  <c r="AM95" i="11"/>
  <c r="AL95" i="11"/>
  <c r="AK95" i="11"/>
  <c r="AJ95" i="11"/>
  <c r="AI95" i="11"/>
  <c r="AH95" i="11"/>
  <c r="AG95" i="11"/>
  <c r="AF95" i="11"/>
  <c r="AE95" i="11"/>
  <c r="AD95" i="11"/>
  <c r="AC95" i="11"/>
  <c r="AB95" i="11"/>
  <c r="AA95" i="11"/>
  <c r="Z95" i="11"/>
  <c r="Y95" i="11"/>
  <c r="X95" i="11"/>
  <c r="W95" i="11"/>
  <c r="V95" i="11"/>
  <c r="U95" i="11"/>
  <c r="T95" i="11"/>
  <c r="S95" i="11"/>
  <c r="R95" i="11"/>
  <c r="Q95" i="11"/>
  <c r="P95" i="11"/>
  <c r="O95" i="11"/>
  <c r="N95" i="11"/>
  <c r="M95" i="11"/>
  <c r="L95" i="11"/>
  <c r="K95" i="11"/>
  <c r="J95" i="11"/>
  <c r="AW94" i="11"/>
  <c r="AU94" i="11"/>
  <c r="AT94" i="11"/>
  <c r="AS94" i="11"/>
  <c r="AR94" i="11"/>
  <c r="AQ94" i="11"/>
  <c r="AP94" i="11"/>
  <c r="AO94" i="11"/>
  <c r="AN94" i="11"/>
  <c r="AM94" i="11"/>
  <c r="AL94" i="11"/>
  <c r="AK94" i="11"/>
  <c r="AJ94" i="11"/>
  <c r="AI94" i="11"/>
  <c r="AH94" i="11"/>
  <c r="AG94" i="11"/>
  <c r="AF94" i="11"/>
  <c r="AE94" i="11"/>
  <c r="AD94" i="11"/>
  <c r="AC94" i="11"/>
  <c r="AB94" i="11"/>
  <c r="AA94" i="11"/>
  <c r="Z94" i="11"/>
  <c r="Y94" i="11"/>
  <c r="X94" i="11"/>
  <c r="W94" i="11"/>
  <c r="V94" i="11"/>
  <c r="U94" i="11"/>
  <c r="T94" i="11"/>
  <c r="S94" i="11"/>
  <c r="R94" i="11"/>
  <c r="Q94" i="11"/>
  <c r="P94" i="11"/>
  <c r="O94" i="11"/>
  <c r="N94" i="11"/>
  <c r="M94" i="11"/>
  <c r="L94" i="11"/>
  <c r="K94" i="11"/>
  <c r="J94" i="11"/>
  <c r="AW93" i="11"/>
  <c r="AU93" i="11"/>
  <c r="AT93" i="11"/>
  <c r="AS93" i="11"/>
  <c r="AR93" i="11"/>
  <c r="AQ93" i="11"/>
  <c r="AP93" i="11"/>
  <c r="AO93" i="11"/>
  <c r="AN93" i="11"/>
  <c r="AM93" i="11"/>
  <c r="AL93" i="11"/>
  <c r="AK93" i="11"/>
  <c r="AJ93" i="11"/>
  <c r="AI93" i="11"/>
  <c r="AH93" i="11"/>
  <c r="AG93" i="11"/>
  <c r="AF93" i="11"/>
  <c r="AE93" i="11"/>
  <c r="AD93" i="11"/>
  <c r="AC93" i="11"/>
  <c r="AB93" i="11"/>
  <c r="AA93" i="11"/>
  <c r="Z93" i="11"/>
  <c r="Y93" i="11"/>
  <c r="X93" i="11"/>
  <c r="W93" i="11"/>
  <c r="V93" i="11"/>
  <c r="U93" i="11"/>
  <c r="T93" i="11"/>
  <c r="S93" i="11"/>
  <c r="R93" i="11"/>
  <c r="Q93" i="11"/>
  <c r="P93" i="11"/>
  <c r="O93" i="11"/>
  <c r="N93" i="11"/>
  <c r="M93" i="11"/>
  <c r="L93" i="11"/>
  <c r="K93" i="11"/>
  <c r="J93" i="11"/>
  <c r="AW92" i="11"/>
  <c r="AU92" i="11"/>
  <c r="AT92" i="11"/>
  <c r="AS92" i="11"/>
  <c r="AR92" i="11"/>
  <c r="AQ92" i="11"/>
  <c r="AP92" i="11"/>
  <c r="AO92" i="11"/>
  <c r="AN92" i="11"/>
  <c r="AM92" i="11"/>
  <c r="AL92" i="11"/>
  <c r="AK92" i="11"/>
  <c r="AJ92" i="11"/>
  <c r="AI92" i="11"/>
  <c r="AH92" i="11"/>
  <c r="AG92" i="11"/>
  <c r="AF92" i="11"/>
  <c r="AE92" i="11"/>
  <c r="AD92" i="11"/>
  <c r="AC92" i="11"/>
  <c r="AB92" i="11"/>
  <c r="AA92" i="11"/>
  <c r="Z92" i="11"/>
  <c r="Y92" i="11"/>
  <c r="X92" i="11"/>
  <c r="W92" i="11"/>
  <c r="V92" i="11"/>
  <c r="U92" i="11"/>
  <c r="T92" i="11"/>
  <c r="S92" i="11"/>
  <c r="R92" i="11"/>
  <c r="Q92" i="11"/>
  <c r="P92" i="11"/>
  <c r="O92" i="11"/>
  <c r="N92" i="11"/>
  <c r="M92" i="11"/>
  <c r="L92" i="11"/>
  <c r="K92" i="11"/>
  <c r="J92" i="11"/>
  <c r="AW91" i="11"/>
  <c r="AU91" i="11"/>
  <c r="AT91" i="11"/>
  <c r="AS91" i="11"/>
  <c r="AR91" i="11"/>
  <c r="AQ91" i="11"/>
  <c r="AP91" i="11"/>
  <c r="AO91" i="11"/>
  <c r="AN91" i="11"/>
  <c r="AM91" i="11"/>
  <c r="AL91" i="11"/>
  <c r="AK91" i="11"/>
  <c r="AJ91" i="11"/>
  <c r="AI91" i="11"/>
  <c r="AH91" i="11"/>
  <c r="AG91" i="11"/>
  <c r="AF91" i="11"/>
  <c r="AE91" i="11"/>
  <c r="AD91" i="11"/>
  <c r="AC91" i="11"/>
  <c r="AB91" i="11"/>
  <c r="AA91" i="11"/>
  <c r="Z91" i="11"/>
  <c r="Y91" i="1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J91" i="11"/>
  <c r="AW90" i="11"/>
  <c r="AU90" i="11"/>
  <c r="AT90" i="11"/>
  <c r="AS90" i="11"/>
  <c r="AR90" i="11"/>
  <c r="AQ90" i="11"/>
  <c r="AP90" i="11"/>
  <c r="AO90" i="11"/>
  <c r="AN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Y90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J90" i="11"/>
  <c r="AW89" i="11"/>
  <c r="AU89" i="11"/>
  <c r="AT89" i="11"/>
  <c r="AS89" i="11"/>
  <c r="AR89" i="11"/>
  <c r="AQ89" i="11"/>
  <c r="AP89" i="11"/>
  <c r="AO89" i="11"/>
  <c r="AN89" i="11"/>
  <c r="AM89" i="11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J89" i="11"/>
  <c r="AW88" i="11"/>
  <c r="AU88" i="11"/>
  <c r="AT88" i="11"/>
  <c r="AS88" i="11"/>
  <c r="AR88" i="11"/>
  <c r="AQ88" i="11"/>
  <c r="AP88" i="11"/>
  <c r="AO88" i="11"/>
  <c r="AN88" i="11"/>
  <c r="AM88" i="11"/>
  <c r="AL88" i="11"/>
  <c r="AK88" i="11"/>
  <c r="AJ88" i="11"/>
  <c r="AI88" i="11"/>
  <c r="AH88" i="11"/>
  <c r="AG88" i="11"/>
  <c r="AF88" i="11"/>
  <c r="AE88" i="11"/>
  <c r="AD88" i="11"/>
  <c r="AC88" i="11"/>
  <c r="AB88" i="11"/>
  <c r="AA88" i="11"/>
  <c r="Z88" i="11"/>
  <c r="Y88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AW87" i="11"/>
  <c r="AU87" i="11"/>
  <c r="AT87" i="11"/>
  <c r="AS87" i="11"/>
  <c r="AR87" i="11"/>
  <c r="AQ87" i="11"/>
  <c r="AP87" i="11"/>
  <c r="AO87" i="11"/>
  <c r="AN87" i="11"/>
  <c r="AM87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AW86" i="11"/>
  <c r="AU86" i="11"/>
  <c r="AU108" i="11" s="1"/>
  <c r="AN28" i="7" s="1"/>
  <c r="AN17" i="7" s="1"/>
  <c r="AT86" i="11"/>
  <c r="AT108" i="11" s="1"/>
  <c r="AM28" i="7" s="1"/>
  <c r="AM17" i="7" s="1"/>
  <c r="AS86" i="11"/>
  <c r="AS108" i="11" s="1"/>
  <c r="AL28" i="7" s="1"/>
  <c r="AR86" i="11"/>
  <c r="AR108" i="11" s="1"/>
  <c r="AK28" i="7" s="1"/>
  <c r="AK17" i="7" s="1"/>
  <c r="AQ86" i="11"/>
  <c r="AQ108" i="11" s="1"/>
  <c r="AJ28" i="7" s="1"/>
  <c r="AJ17" i="7" s="1"/>
  <c r="AP86" i="11"/>
  <c r="AP108" i="11" s="1"/>
  <c r="AI28" i="7" s="1"/>
  <c r="AO86" i="11"/>
  <c r="AO108" i="11" s="1"/>
  <c r="AH28" i="7" s="1"/>
  <c r="AH17" i="7" s="1"/>
  <c r="AN86" i="11"/>
  <c r="AN108" i="11" s="1"/>
  <c r="AG28" i="7" s="1"/>
  <c r="AG17" i="7" s="1"/>
  <c r="AM86" i="11"/>
  <c r="AM108" i="11" s="1"/>
  <c r="AF28" i="7" s="1"/>
  <c r="AL86" i="11"/>
  <c r="AL108" i="11" s="1"/>
  <c r="AE28" i="7" s="1"/>
  <c r="AK86" i="11"/>
  <c r="AK108" i="11" s="1"/>
  <c r="AD28" i="7" s="1"/>
  <c r="AJ86" i="11"/>
  <c r="AJ108" i="11" s="1"/>
  <c r="AC28" i="7" s="1"/>
  <c r="AC17" i="7" s="1"/>
  <c r="AI86" i="11"/>
  <c r="AI108" i="11" s="1"/>
  <c r="AB28" i="7" s="1"/>
  <c r="AH86" i="11"/>
  <c r="AH108" i="11" s="1"/>
  <c r="AA28" i="7" s="1"/>
  <c r="AG86" i="11"/>
  <c r="AG108" i="11" s="1"/>
  <c r="Z28" i="7" s="1"/>
  <c r="AF86" i="11"/>
  <c r="AF108" i="11" s="1"/>
  <c r="Y28" i="7" s="1"/>
  <c r="AE86" i="11"/>
  <c r="AE108" i="11" s="1"/>
  <c r="X28" i="7" s="1"/>
  <c r="X17" i="7" s="1"/>
  <c r="AD86" i="11"/>
  <c r="AD108" i="11" s="1"/>
  <c r="W28" i="7" s="1"/>
  <c r="AC86" i="11"/>
  <c r="AC108" i="11" s="1"/>
  <c r="V28" i="7" s="1"/>
  <c r="AB86" i="11"/>
  <c r="AB108" i="11" s="1"/>
  <c r="U28" i="7" s="1"/>
  <c r="AA86" i="11"/>
  <c r="AA108" i="11" s="1"/>
  <c r="T28" i="7" s="1"/>
  <c r="T17" i="7" s="1"/>
  <c r="Z86" i="11"/>
  <c r="Z108" i="11" s="1"/>
  <c r="S28" i="7" s="1"/>
  <c r="S17" i="7" s="1"/>
  <c r="Y86" i="11"/>
  <c r="Y108" i="11" s="1"/>
  <c r="R28" i="7" s="1"/>
  <c r="X86" i="11"/>
  <c r="X108" i="11" s="1"/>
  <c r="Q28" i="7" s="1"/>
  <c r="Q17" i="7" s="1"/>
  <c r="W86" i="11"/>
  <c r="W108" i="11" s="1"/>
  <c r="P28" i="7" s="1"/>
  <c r="P17" i="7" s="1"/>
  <c r="V86" i="11"/>
  <c r="V108" i="11" s="1"/>
  <c r="O28" i="7" s="1"/>
  <c r="U86" i="11"/>
  <c r="U108" i="11" s="1"/>
  <c r="N28" i="7" s="1"/>
  <c r="T86" i="11"/>
  <c r="T108" i="11" s="1"/>
  <c r="M28" i="7" s="1"/>
  <c r="S86" i="11"/>
  <c r="S108" i="11" s="1"/>
  <c r="L28" i="7" s="1"/>
  <c r="R86" i="11"/>
  <c r="R108" i="11" s="1"/>
  <c r="K28" i="7" s="1"/>
  <c r="Q86" i="11"/>
  <c r="Q108" i="11" s="1"/>
  <c r="J28" i="7" s="1"/>
  <c r="J17" i="7" s="1"/>
  <c r="P86" i="11"/>
  <c r="P108" i="11" s="1"/>
  <c r="I28" i="7" s="1"/>
  <c r="O86" i="11"/>
  <c r="O108" i="11" s="1"/>
  <c r="H28" i="7" s="1"/>
  <c r="N86" i="11"/>
  <c r="N108" i="11" s="1"/>
  <c r="G28" i="7" s="1"/>
  <c r="G17" i="7" s="1"/>
  <c r="M86" i="11"/>
  <c r="M108" i="11" s="1"/>
  <c r="F28" i="7" s="1"/>
  <c r="L86" i="11"/>
  <c r="L108" i="11" s="1"/>
  <c r="E28" i="7" s="1"/>
  <c r="K86" i="11"/>
  <c r="K108" i="11" s="1"/>
  <c r="D28" i="7" s="1"/>
  <c r="J86" i="11"/>
  <c r="J108" i="11" s="1"/>
  <c r="C28" i="7" s="1"/>
  <c r="AW85" i="11"/>
  <c r="AU85" i="11"/>
  <c r="AT85" i="11"/>
  <c r="AS85" i="11"/>
  <c r="AR85" i="11"/>
  <c r="AQ85" i="11"/>
  <c r="AP85" i="11"/>
  <c r="AO85" i="11"/>
  <c r="AN85" i="11"/>
  <c r="AM85" i="11"/>
  <c r="AL85" i="11"/>
  <c r="AK85" i="11"/>
  <c r="AJ85" i="11"/>
  <c r="AI85" i="11"/>
  <c r="AH85" i="11"/>
  <c r="AG85" i="11"/>
  <c r="AF85" i="11"/>
  <c r="AE85" i="11"/>
  <c r="AD85" i="11"/>
  <c r="AC85" i="11"/>
  <c r="AB85" i="11"/>
  <c r="AA85" i="11"/>
  <c r="Z85" i="11"/>
  <c r="Y85" i="11"/>
  <c r="X85" i="11"/>
  <c r="W85" i="11"/>
  <c r="V85" i="11"/>
  <c r="U85" i="11"/>
  <c r="T85" i="11"/>
  <c r="S85" i="11"/>
  <c r="R85" i="11"/>
  <c r="Q85" i="11"/>
  <c r="P85" i="11"/>
  <c r="O85" i="11"/>
  <c r="N85" i="11"/>
  <c r="M85" i="11"/>
  <c r="L85" i="11"/>
  <c r="K85" i="11"/>
  <c r="J85" i="11"/>
  <c r="AW84" i="11"/>
  <c r="AU84" i="11"/>
  <c r="AT84" i="11"/>
  <c r="AS84" i="11"/>
  <c r="AR84" i="11"/>
  <c r="AQ84" i="11"/>
  <c r="AP84" i="11"/>
  <c r="AO84" i="11"/>
  <c r="AN84" i="11"/>
  <c r="AM84" i="11"/>
  <c r="AL84" i="11"/>
  <c r="AK84" i="11"/>
  <c r="AJ84" i="11"/>
  <c r="AI84" i="11"/>
  <c r="AH84" i="11"/>
  <c r="AG84" i="11"/>
  <c r="AF84" i="11"/>
  <c r="AE84" i="11"/>
  <c r="AD84" i="11"/>
  <c r="AC84" i="11"/>
  <c r="AB84" i="11"/>
  <c r="AA84" i="11"/>
  <c r="Z84" i="11"/>
  <c r="Y84" i="11"/>
  <c r="X84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AW83" i="11"/>
  <c r="AU83" i="11"/>
  <c r="AT83" i="11"/>
  <c r="AS83" i="11"/>
  <c r="AR83" i="11"/>
  <c r="AQ83" i="11"/>
  <c r="AP83" i="11"/>
  <c r="AO83" i="11"/>
  <c r="AN83" i="11"/>
  <c r="AM83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AW82" i="11"/>
  <c r="AU82" i="11"/>
  <c r="AT82" i="11"/>
  <c r="AS82" i="11"/>
  <c r="AR82" i="11"/>
  <c r="AQ82" i="11"/>
  <c r="AP82" i="11"/>
  <c r="AO82" i="11"/>
  <c r="AN82" i="11"/>
  <c r="AM82" i="11"/>
  <c r="AL82" i="11"/>
  <c r="AK82" i="11"/>
  <c r="AJ82" i="11"/>
  <c r="AI82" i="11"/>
  <c r="AH82" i="11"/>
  <c r="AG82" i="11"/>
  <c r="AF82" i="11"/>
  <c r="AE82" i="11"/>
  <c r="AD82" i="11"/>
  <c r="AC82" i="11"/>
  <c r="AB82" i="11"/>
  <c r="AA82" i="11"/>
  <c r="Z82" i="11"/>
  <c r="Y82" i="11"/>
  <c r="X82" i="11"/>
  <c r="W82" i="11"/>
  <c r="V82" i="11"/>
  <c r="U82" i="11"/>
  <c r="T82" i="11"/>
  <c r="S82" i="11"/>
  <c r="R82" i="11"/>
  <c r="Q82" i="11"/>
  <c r="P82" i="11"/>
  <c r="O82" i="11"/>
  <c r="N82" i="11"/>
  <c r="M82" i="11"/>
  <c r="L82" i="11"/>
  <c r="K82" i="11"/>
  <c r="J82" i="11"/>
  <c r="AW81" i="11"/>
  <c r="AU81" i="11"/>
  <c r="AT81" i="11"/>
  <c r="AS81" i="11"/>
  <c r="AR81" i="11"/>
  <c r="AQ81" i="11"/>
  <c r="AP81" i="11"/>
  <c r="AO81" i="11"/>
  <c r="AN81" i="11"/>
  <c r="AM81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Y81" i="11"/>
  <c r="X81" i="11"/>
  <c r="W81" i="11"/>
  <c r="V81" i="11"/>
  <c r="U81" i="11"/>
  <c r="T81" i="11"/>
  <c r="S81" i="11"/>
  <c r="R81" i="11"/>
  <c r="Q81" i="11"/>
  <c r="P81" i="11"/>
  <c r="O81" i="11"/>
  <c r="N81" i="11"/>
  <c r="M81" i="11"/>
  <c r="L81" i="11"/>
  <c r="K81" i="11"/>
  <c r="J81" i="11"/>
  <c r="AW80" i="11"/>
  <c r="AU80" i="11"/>
  <c r="AT80" i="11"/>
  <c r="AS80" i="11"/>
  <c r="AR80" i="11"/>
  <c r="AQ80" i="11"/>
  <c r="AP80" i="11"/>
  <c r="AO80" i="11"/>
  <c r="AN80" i="11"/>
  <c r="AM80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V80" i="11"/>
  <c r="U80" i="11"/>
  <c r="T80" i="11"/>
  <c r="S80" i="11"/>
  <c r="R80" i="11"/>
  <c r="Q80" i="11"/>
  <c r="P80" i="11"/>
  <c r="O80" i="11"/>
  <c r="N80" i="11"/>
  <c r="M80" i="11"/>
  <c r="L80" i="11"/>
  <c r="K80" i="11"/>
  <c r="J80" i="11"/>
  <c r="AW79" i="11"/>
  <c r="AU79" i="11"/>
  <c r="AT79" i="11"/>
  <c r="AS79" i="11"/>
  <c r="AR79" i="11"/>
  <c r="AQ79" i="11"/>
  <c r="AP79" i="11"/>
  <c r="AO79" i="11"/>
  <c r="AN79" i="11"/>
  <c r="AM79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V79" i="11"/>
  <c r="U79" i="11"/>
  <c r="T79" i="11"/>
  <c r="S79" i="11"/>
  <c r="R79" i="11"/>
  <c r="Q79" i="11"/>
  <c r="P79" i="11"/>
  <c r="O79" i="11"/>
  <c r="N79" i="11"/>
  <c r="M79" i="11"/>
  <c r="L79" i="11"/>
  <c r="K79" i="11"/>
  <c r="J79" i="11"/>
  <c r="AW78" i="1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AW77" i="11"/>
  <c r="AU77" i="11"/>
  <c r="AT77" i="11"/>
  <c r="AS77" i="11"/>
  <c r="AR77" i="11"/>
  <c r="AQ77" i="11"/>
  <c r="AP77" i="11"/>
  <c r="AO77" i="11"/>
  <c r="AN77" i="11"/>
  <c r="AM77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V77" i="11"/>
  <c r="U77" i="11"/>
  <c r="T77" i="11"/>
  <c r="S77" i="11"/>
  <c r="R77" i="11"/>
  <c r="Q77" i="11"/>
  <c r="P77" i="11"/>
  <c r="O77" i="11"/>
  <c r="N77" i="11"/>
  <c r="M77" i="11"/>
  <c r="L77" i="11"/>
  <c r="K77" i="11"/>
  <c r="J77" i="11"/>
  <c r="AW76" i="11"/>
  <c r="AU76" i="11"/>
  <c r="AT76" i="11"/>
  <c r="AS76" i="11"/>
  <c r="AR76" i="11"/>
  <c r="AQ76" i="11"/>
  <c r="AP76" i="11"/>
  <c r="AO76" i="11"/>
  <c r="AN76" i="11"/>
  <c r="AM76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W76" i="11"/>
  <c r="V76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AW75" i="11"/>
  <c r="AU75" i="11"/>
  <c r="AT75" i="11"/>
  <c r="AS75" i="11"/>
  <c r="AR75" i="11"/>
  <c r="AQ75" i="11"/>
  <c r="AP75" i="11"/>
  <c r="AO75" i="11"/>
  <c r="AN75" i="11"/>
  <c r="AM75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AW74" i="11"/>
  <c r="AU74" i="11"/>
  <c r="AT74" i="11"/>
  <c r="AS74" i="11"/>
  <c r="AR74" i="11"/>
  <c r="AQ74" i="11"/>
  <c r="AP74" i="11"/>
  <c r="AO74" i="11"/>
  <c r="AN74" i="11"/>
  <c r="AM74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AW73" i="11"/>
  <c r="AU73" i="11"/>
  <c r="AT73" i="11"/>
  <c r="AS73" i="11"/>
  <c r="AR73" i="11"/>
  <c r="AQ73" i="11"/>
  <c r="AP73" i="11"/>
  <c r="AO73" i="11"/>
  <c r="AN73" i="11"/>
  <c r="AM73" i="11"/>
  <c r="AL73" i="11"/>
  <c r="AK73" i="11"/>
  <c r="AJ73" i="11"/>
  <c r="AI73" i="11"/>
  <c r="AH73" i="11"/>
  <c r="AG73" i="11"/>
  <c r="AF73" i="11"/>
  <c r="AE73" i="11"/>
  <c r="AD73" i="1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AW72" i="11"/>
  <c r="AU72" i="11"/>
  <c r="AT72" i="11"/>
  <c r="AS72" i="11"/>
  <c r="AR72" i="11"/>
  <c r="AQ72" i="11"/>
  <c r="AP72" i="11"/>
  <c r="AO72" i="11"/>
  <c r="AN72" i="11"/>
  <c r="AM72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AW71" i="11"/>
  <c r="AU71" i="11"/>
  <c r="AT71" i="11"/>
  <c r="AS71" i="11"/>
  <c r="AR71" i="11"/>
  <c r="AQ71" i="11"/>
  <c r="AP71" i="11"/>
  <c r="AO71" i="11"/>
  <c r="AN71" i="11"/>
  <c r="AM71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AW70" i="11"/>
  <c r="AU70" i="11"/>
  <c r="AT70" i="11"/>
  <c r="AS70" i="11"/>
  <c r="AR70" i="11"/>
  <c r="AQ70" i="11"/>
  <c r="AP70" i="11"/>
  <c r="AO70" i="11"/>
  <c r="AN70" i="11"/>
  <c r="AM70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AW69" i="11"/>
  <c r="AU69" i="11"/>
  <c r="AT69" i="11"/>
  <c r="AS69" i="11"/>
  <c r="AR69" i="11"/>
  <c r="AQ69" i="11"/>
  <c r="AP69" i="11"/>
  <c r="AO69" i="11"/>
  <c r="AN69" i="11"/>
  <c r="AM69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AW68" i="11"/>
  <c r="AU68" i="11"/>
  <c r="AT68" i="11"/>
  <c r="AS68" i="11"/>
  <c r="AR68" i="11"/>
  <c r="AQ68" i="11"/>
  <c r="AP68" i="11"/>
  <c r="AO68" i="11"/>
  <c r="AN68" i="11"/>
  <c r="AM68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AW67" i="11"/>
  <c r="AU67" i="11"/>
  <c r="AT67" i="11"/>
  <c r="AS67" i="11"/>
  <c r="AR67" i="11"/>
  <c r="AQ67" i="11"/>
  <c r="AP67" i="11"/>
  <c r="AO67" i="11"/>
  <c r="AN67" i="11"/>
  <c r="AM67" i="11"/>
  <c r="AL67" i="11"/>
  <c r="AK67" i="11"/>
  <c r="AJ67" i="11"/>
  <c r="AI67" i="11"/>
  <c r="AH67" i="11"/>
  <c r="AG67" i="11"/>
  <c r="AF67" i="11"/>
  <c r="AE67" i="11"/>
  <c r="AD67" i="11"/>
  <c r="AC67" i="11"/>
  <c r="AB67" i="11"/>
  <c r="AA67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AW66" i="11"/>
  <c r="AU66" i="11"/>
  <c r="AT66" i="11"/>
  <c r="AS66" i="11"/>
  <c r="AR66" i="11"/>
  <c r="AQ66" i="11"/>
  <c r="AP66" i="11"/>
  <c r="AO66" i="11"/>
  <c r="AN66" i="11"/>
  <c r="AM66" i="11"/>
  <c r="AL66" i="11"/>
  <c r="AK66" i="11"/>
  <c r="AJ66" i="11"/>
  <c r="AI66" i="11"/>
  <c r="AH66" i="11"/>
  <c r="AG66" i="11"/>
  <c r="AF66" i="11"/>
  <c r="AE66" i="11"/>
  <c r="AD66" i="11"/>
  <c r="AC66" i="11"/>
  <c r="AB66" i="11"/>
  <c r="AA66" i="11"/>
  <c r="Z66" i="11"/>
  <c r="Y66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AW65" i="11"/>
  <c r="AU65" i="11"/>
  <c r="AT65" i="11"/>
  <c r="AS65" i="11"/>
  <c r="AR65" i="11"/>
  <c r="AQ65" i="11"/>
  <c r="AP65" i="11"/>
  <c r="AO65" i="11"/>
  <c r="AN65" i="11"/>
  <c r="AM65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AW64" i="11"/>
  <c r="AU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AW63" i="11"/>
  <c r="AU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AW62" i="11"/>
  <c r="AU62" i="11"/>
  <c r="AT62" i="11"/>
  <c r="AS62" i="11"/>
  <c r="AR62" i="11"/>
  <c r="AQ62" i="11"/>
  <c r="AP62" i="11"/>
  <c r="AO62" i="11"/>
  <c r="AN62" i="11"/>
  <c r="AM62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AW61" i="11"/>
  <c r="AU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AW60" i="11"/>
  <c r="AU60" i="11"/>
  <c r="AT60" i="11"/>
  <c r="AS60" i="11"/>
  <c r="AR60" i="11"/>
  <c r="AQ60" i="11"/>
  <c r="AP60" i="11"/>
  <c r="AO60" i="11"/>
  <c r="AN60" i="11"/>
  <c r="AM60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AW59" i="11"/>
  <c r="AU59" i="11"/>
  <c r="AT59" i="11"/>
  <c r="AS59" i="11"/>
  <c r="AR59" i="11"/>
  <c r="AQ59" i="11"/>
  <c r="AP59" i="11"/>
  <c r="AO59" i="11"/>
  <c r="AN59" i="11"/>
  <c r="AM59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AW58" i="11"/>
  <c r="AU58" i="11"/>
  <c r="AT58" i="11"/>
  <c r="AS58" i="11"/>
  <c r="AR58" i="11"/>
  <c r="AQ58" i="11"/>
  <c r="AP58" i="11"/>
  <c r="AO58" i="11"/>
  <c r="AN58" i="11"/>
  <c r="AM58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AW57" i="11"/>
  <c r="AU57" i="11"/>
  <c r="AT57" i="11"/>
  <c r="AS57" i="11"/>
  <c r="AR57" i="11"/>
  <c r="AQ57" i="11"/>
  <c r="AP57" i="11"/>
  <c r="AO57" i="11"/>
  <c r="AN57" i="11"/>
  <c r="AM57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AW56" i="11"/>
  <c r="AU56" i="11"/>
  <c r="AT56" i="11"/>
  <c r="AS56" i="11"/>
  <c r="AR56" i="11"/>
  <c r="AQ56" i="11"/>
  <c r="AP56" i="11"/>
  <c r="AO56" i="11"/>
  <c r="AN56" i="11"/>
  <c r="AM56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AW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AW54" i="11"/>
  <c r="AU54" i="11"/>
  <c r="AT54" i="11"/>
  <c r="AS54" i="11"/>
  <c r="AR54" i="11"/>
  <c r="AQ54" i="11"/>
  <c r="AP54" i="11"/>
  <c r="AO54" i="11"/>
  <c r="AN54" i="11"/>
  <c r="AM54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AW53" i="11"/>
  <c r="AU53" i="11"/>
  <c r="AT53" i="11"/>
  <c r="AS53" i="11"/>
  <c r="AR53" i="11"/>
  <c r="AQ53" i="11"/>
  <c r="AP53" i="11"/>
  <c r="AO53" i="11"/>
  <c r="AN53" i="11"/>
  <c r="AM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AW52" i="11"/>
  <c r="AU52" i="11"/>
  <c r="AT52" i="11"/>
  <c r="AS52" i="11"/>
  <c r="AR52" i="11"/>
  <c r="AQ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AW51" i="11"/>
  <c r="AU51" i="11"/>
  <c r="AT51" i="11"/>
  <c r="AS51" i="11"/>
  <c r="AR51" i="11"/>
  <c r="AQ51" i="11"/>
  <c r="AP51" i="11"/>
  <c r="AO51" i="11"/>
  <c r="AN51" i="11"/>
  <c r="AM51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AW50" i="11"/>
  <c r="AU50" i="11"/>
  <c r="AT50" i="11"/>
  <c r="AS50" i="11"/>
  <c r="AR50" i="11"/>
  <c r="AQ50" i="11"/>
  <c r="AP50" i="11"/>
  <c r="AO50" i="11"/>
  <c r="AN50" i="11"/>
  <c r="AM50" i="11"/>
  <c r="AL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AW49" i="11"/>
  <c r="AU49" i="11"/>
  <c r="AT49" i="11"/>
  <c r="AS49" i="11"/>
  <c r="AR49" i="11"/>
  <c r="AQ49" i="11"/>
  <c r="AP49" i="11"/>
  <c r="AO49" i="11"/>
  <c r="AN49" i="11"/>
  <c r="AM49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AW48" i="11"/>
  <c r="AU48" i="11"/>
  <c r="AT48" i="11"/>
  <c r="AS48" i="11"/>
  <c r="AR48" i="11"/>
  <c r="AQ48" i="11"/>
  <c r="AP48" i="11"/>
  <c r="AO48" i="11"/>
  <c r="AN48" i="11"/>
  <c r="AM48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AW47" i="11"/>
  <c r="AU47" i="11"/>
  <c r="AT47" i="11"/>
  <c r="AS47" i="11"/>
  <c r="AR47" i="11"/>
  <c r="AQ47" i="11"/>
  <c r="AP47" i="11"/>
  <c r="AO47" i="11"/>
  <c r="AN47" i="11"/>
  <c r="AM47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AW46" i="11"/>
  <c r="AU46" i="11"/>
  <c r="AT46" i="11"/>
  <c r="AS46" i="11"/>
  <c r="AR46" i="11"/>
  <c r="AQ46" i="11"/>
  <c r="AP46" i="11"/>
  <c r="AO46" i="11"/>
  <c r="AN46" i="11"/>
  <c r="AM46" i="11"/>
  <c r="AL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AW45" i="11"/>
  <c r="AU45" i="11"/>
  <c r="AT45" i="11"/>
  <c r="AS45" i="11"/>
  <c r="AR45" i="11"/>
  <c r="AQ45" i="11"/>
  <c r="AP45" i="11"/>
  <c r="AO45" i="11"/>
  <c r="AN45" i="11"/>
  <c r="AM45" i="11"/>
  <c r="AL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AW44" i="11"/>
  <c r="AU44" i="11"/>
  <c r="AT44" i="11"/>
  <c r="AS44" i="11"/>
  <c r="AR44" i="11"/>
  <c r="AQ44" i="11"/>
  <c r="AP44" i="11"/>
  <c r="AO44" i="11"/>
  <c r="AN44" i="11"/>
  <c r="AM44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AW43" i="11"/>
  <c r="AU43" i="11"/>
  <c r="AT43" i="11"/>
  <c r="AS43" i="11"/>
  <c r="AR43" i="11"/>
  <c r="AQ43" i="11"/>
  <c r="AP43" i="11"/>
  <c r="AO43" i="11"/>
  <c r="AN43" i="11"/>
  <c r="AM43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AW42" i="11"/>
  <c r="AU42" i="11"/>
  <c r="AT42" i="11"/>
  <c r="AS42" i="11"/>
  <c r="AR42" i="11"/>
  <c r="AQ42" i="11"/>
  <c r="AP42" i="11"/>
  <c r="AO42" i="11"/>
  <c r="AN42" i="11"/>
  <c r="AM42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AW41" i="11"/>
  <c r="AU41" i="11"/>
  <c r="AT41" i="11"/>
  <c r="AS41" i="11"/>
  <c r="AR41" i="11"/>
  <c r="AQ41" i="11"/>
  <c r="AP41" i="11"/>
  <c r="AO41" i="11"/>
  <c r="AN41" i="11"/>
  <c r="AM41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AW40" i="11"/>
  <c r="AU40" i="11"/>
  <c r="AT40" i="11"/>
  <c r="AS40" i="11"/>
  <c r="AR40" i="11"/>
  <c r="AQ40" i="11"/>
  <c r="AP40" i="11"/>
  <c r="AO40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AW39" i="11"/>
  <c r="AU39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AW38" i="11"/>
  <c r="AU38" i="11"/>
  <c r="AU107" i="11" s="1"/>
  <c r="AN10" i="7" s="1"/>
  <c r="AT38" i="11"/>
  <c r="AT107" i="11" s="1"/>
  <c r="AM10" i="7" s="1"/>
  <c r="AS38" i="11"/>
  <c r="AS107" i="11" s="1"/>
  <c r="AL10" i="7" s="1"/>
  <c r="AR38" i="11"/>
  <c r="AR107" i="11" s="1"/>
  <c r="AK10" i="7" s="1"/>
  <c r="AQ38" i="11"/>
  <c r="AQ107" i="11" s="1"/>
  <c r="AJ10" i="7" s="1"/>
  <c r="AP38" i="11"/>
  <c r="AP107" i="11" s="1"/>
  <c r="AI10" i="7" s="1"/>
  <c r="AO38" i="11"/>
  <c r="AO107" i="11" s="1"/>
  <c r="AH10" i="7" s="1"/>
  <c r="AN38" i="11"/>
  <c r="AN107" i="11" s="1"/>
  <c r="AG10" i="7" s="1"/>
  <c r="AM38" i="11"/>
  <c r="AM107" i="11" s="1"/>
  <c r="AF10" i="7" s="1"/>
  <c r="AL38" i="11"/>
  <c r="AL107" i="11" s="1"/>
  <c r="AE10" i="7" s="1"/>
  <c r="AK38" i="11"/>
  <c r="AK107" i="11" s="1"/>
  <c r="AD10" i="7" s="1"/>
  <c r="AJ38" i="11"/>
  <c r="AJ107" i="11" s="1"/>
  <c r="AC10" i="7" s="1"/>
  <c r="AI38" i="11"/>
  <c r="AI107" i="11" s="1"/>
  <c r="AB10" i="7" s="1"/>
  <c r="AH38" i="11"/>
  <c r="AH107" i="11" s="1"/>
  <c r="AA10" i="7" s="1"/>
  <c r="AG38" i="11"/>
  <c r="AG107" i="11" s="1"/>
  <c r="Z10" i="7" s="1"/>
  <c r="AF38" i="11"/>
  <c r="AF107" i="11" s="1"/>
  <c r="Y10" i="7" s="1"/>
  <c r="AE38" i="11"/>
  <c r="AE107" i="11" s="1"/>
  <c r="X10" i="7" s="1"/>
  <c r="AD38" i="11"/>
  <c r="AD107" i="11" s="1"/>
  <c r="W10" i="7" s="1"/>
  <c r="AC38" i="11"/>
  <c r="AC107" i="11" s="1"/>
  <c r="V10" i="7" s="1"/>
  <c r="AB38" i="11"/>
  <c r="AB107" i="11" s="1"/>
  <c r="U10" i="7" s="1"/>
  <c r="AA38" i="11"/>
  <c r="AA107" i="11" s="1"/>
  <c r="T10" i="7" s="1"/>
  <c r="Z38" i="11"/>
  <c r="Z107" i="11" s="1"/>
  <c r="S10" i="7" s="1"/>
  <c r="Y38" i="11"/>
  <c r="Y107" i="11" s="1"/>
  <c r="R10" i="7" s="1"/>
  <c r="X38" i="11"/>
  <c r="X107" i="11" s="1"/>
  <c r="Q10" i="7" s="1"/>
  <c r="W38" i="11"/>
  <c r="W107" i="11" s="1"/>
  <c r="P10" i="7" s="1"/>
  <c r="V38" i="11"/>
  <c r="V107" i="11" s="1"/>
  <c r="O10" i="7" s="1"/>
  <c r="U38" i="11"/>
  <c r="U107" i="11" s="1"/>
  <c r="N10" i="7" s="1"/>
  <c r="T38" i="11"/>
  <c r="T107" i="11" s="1"/>
  <c r="M10" i="7" s="1"/>
  <c r="S38" i="11"/>
  <c r="S107" i="11" s="1"/>
  <c r="L10" i="7" s="1"/>
  <c r="R38" i="11"/>
  <c r="R107" i="11" s="1"/>
  <c r="K10" i="7" s="1"/>
  <c r="Q38" i="11"/>
  <c r="Q107" i="11" s="1"/>
  <c r="J10" i="7" s="1"/>
  <c r="P38" i="11"/>
  <c r="P107" i="11" s="1"/>
  <c r="I10" i="7" s="1"/>
  <c r="O38" i="11"/>
  <c r="O107" i="11" s="1"/>
  <c r="H10" i="7" s="1"/>
  <c r="N38" i="11"/>
  <c r="N107" i="11" s="1"/>
  <c r="G10" i="7" s="1"/>
  <c r="M38" i="11"/>
  <c r="M107" i="11" s="1"/>
  <c r="F10" i="7" s="1"/>
  <c r="L38" i="11"/>
  <c r="L107" i="11" s="1"/>
  <c r="E10" i="7" s="1"/>
  <c r="K38" i="11"/>
  <c r="K107" i="11" s="1"/>
  <c r="D10" i="7" s="1"/>
  <c r="J38" i="11"/>
  <c r="AW37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AW36" i="11"/>
  <c r="AU36" i="11"/>
  <c r="AT36" i="1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AW35" i="11"/>
  <c r="AU35" i="11"/>
  <c r="AT35" i="11"/>
  <c r="AS35" i="11"/>
  <c r="AR35" i="11"/>
  <c r="AQ35" i="11"/>
  <c r="AP35" i="11"/>
  <c r="AO35" i="11"/>
  <c r="AN35" i="11"/>
  <c r="AM35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AW34" i="11"/>
  <c r="AU34" i="11"/>
  <c r="AT34" i="11"/>
  <c r="AS34" i="11"/>
  <c r="AR34" i="11"/>
  <c r="AQ34" i="11"/>
  <c r="AP34" i="11"/>
  <c r="AO34" i="11"/>
  <c r="AN34" i="11"/>
  <c r="AM34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AW33" i="11"/>
  <c r="AU33" i="11"/>
  <c r="AT33" i="11"/>
  <c r="AS33" i="11"/>
  <c r="AR33" i="11"/>
  <c r="AQ33" i="11"/>
  <c r="AP33" i="11"/>
  <c r="AO33" i="11"/>
  <c r="AN33" i="11"/>
  <c r="AM33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AW32" i="11"/>
  <c r="AU32" i="11"/>
  <c r="AT32" i="11"/>
  <c r="AS32" i="11"/>
  <c r="AR32" i="11"/>
  <c r="AQ32" i="11"/>
  <c r="AP32" i="11"/>
  <c r="AO32" i="11"/>
  <c r="AN32" i="11"/>
  <c r="AM32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AW31" i="11"/>
  <c r="AU31" i="11"/>
  <c r="AT31" i="11"/>
  <c r="AS31" i="11"/>
  <c r="AR31" i="11"/>
  <c r="AQ31" i="11"/>
  <c r="AP31" i="11"/>
  <c r="AO31" i="11"/>
  <c r="AN31" i="11"/>
  <c r="AM31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AW30" i="11"/>
  <c r="AU30" i="11"/>
  <c r="AT30" i="11"/>
  <c r="AS30" i="11"/>
  <c r="AR30" i="11"/>
  <c r="AQ30" i="11"/>
  <c r="AP30" i="11"/>
  <c r="AO30" i="11"/>
  <c r="AN30" i="11"/>
  <c r="AM30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AW29" i="11"/>
  <c r="AU29" i="11"/>
  <c r="AT29" i="11"/>
  <c r="AS29" i="11"/>
  <c r="AR29" i="11"/>
  <c r="AQ29" i="11"/>
  <c r="AP29" i="11"/>
  <c r="AO29" i="11"/>
  <c r="AN29" i="11"/>
  <c r="AM29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AW28" i="11"/>
  <c r="AU28" i="11"/>
  <c r="AT28" i="11"/>
  <c r="AS28" i="11"/>
  <c r="AR28" i="11"/>
  <c r="AQ28" i="11"/>
  <c r="AP28" i="11"/>
  <c r="AO28" i="11"/>
  <c r="AN28" i="11"/>
  <c r="AM28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AW27" i="11"/>
  <c r="AU27" i="11"/>
  <c r="AT27" i="11"/>
  <c r="AS27" i="11"/>
  <c r="AR27" i="11"/>
  <c r="AQ27" i="11"/>
  <c r="AP27" i="11"/>
  <c r="AO27" i="11"/>
  <c r="AN27" i="11"/>
  <c r="AM27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AW26" i="11"/>
  <c r="AU26" i="11"/>
  <c r="AT26" i="11"/>
  <c r="AS26" i="11"/>
  <c r="AR26" i="11"/>
  <c r="AQ26" i="11"/>
  <c r="AP26" i="11"/>
  <c r="AO26" i="11"/>
  <c r="AN26" i="11"/>
  <c r="AM26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AW25" i="11"/>
  <c r="AU25" i="11"/>
  <c r="AT25" i="11"/>
  <c r="AS25" i="11"/>
  <c r="AR25" i="11"/>
  <c r="AQ25" i="11"/>
  <c r="AP25" i="11"/>
  <c r="AO25" i="11"/>
  <c r="AN25" i="11"/>
  <c r="AM25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AW24" i="11"/>
  <c r="AU24" i="11"/>
  <c r="AT24" i="11"/>
  <c r="AS24" i="11"/>
  <c r="AR24" i="11"/>
  <c r="AQ24" i="11"/>
  <c r="AP24" i="11"/>
  <c r="AO24" i="11"/>
  <c r="AN24" i="11"/>
  <c r="AM24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AW23" i="11"/>
  <c r="AU23" i="11"/>
  <c r="AT23" i="11"/>
  <c r="AS23" i="11"/>
  <c r="AR23" i="11"/>
  <c r="AQ23" i="11"/>
  <c r="AP23" i="11"/>
  <c r="AO23" i="11"/>
  <c r="AN23" i="11"/>
  <c r="AM23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AW22" i="11"/>
  <c r="AU22" i="11"/>
  <c r="AT22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AW21" i="11"/>
  <c r="AU21" i="11"/>
  <c r="AT21" i="11"/>
  <c r="AS21" i="11"/>
  <c r="AR21" i="11"/>
  <c r="AQ21" i="11"/>
  <c r="AP21" i="11"/>
  <c r="AO21" i="11"/>
  <c r="AN21" i="11"/>
  <c r="AM21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AW20" i="11"/>
  <c r="AU20" i="11"/>
  <c r="AT20" i="11"/>
  <c r="AS20" i="11"/>
  <c r="AR20" i="11"/>
  <c r="AQ20" i="11"/>
  <c r="AP20" i="11"/>
  <c r="AO20" i="11"/>
  <c r="AN20" i="11"/>
  <c r="AM20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AW19" i="11"/>
  <c r="AU19" i="11"/>
  <c r="AT19" i="11"/>
  <c r="AS19" i="11"/>
  <c r="AR19" i="11"/>
  <c r="AQ19" i="11"/>
  <c r="AP19" i="11"/>
  <c r="AO19" i="11"/>
  <c r="AN19" i="11"/>
  <c r="AM19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AW18" i="11"/>
  <c r="AU18" i="11"/>
  <c r="AT18" i="11"/>
  <c r="AS18" i="11"/>
  <c r="AR18" i="11"/>
  <c r="AQ18" i="11"/>
  <c r="AP18" i="11"/>
  <c r="AO18" i="11"/>
  <c r="AN18" i="11"/>
  <c r="AM18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AW17" i="11"/>
  <c r="AU17" i="11"/>
  <c r="AT17" i="11"/>
  <c r="AS17" i="11"/>
  <c r="AR17" i="11"/>
  <c r="AQ17" i="11"/>
  <c r="AP17" i="11"/>
  <c r="AO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AW16" i="11"/>
  <c r="AU16" i="11"/>
  <c r="AT16" i="11"/>
  <c r="AS16" i="11"/>
  <c r="AR16" i="11"/>
  <c r="AQ16" i="11"/>
  <c r="AP16" i="11"/>
  <c r="AO16" i="11"/>
  <c r="AN16" i="11"/>
  <c r="AM16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AW15" i="11"/>
  <c r="AU15" i="11"/>
  <c r="AT15" i="11"/>
  <c r="AS15" i="11"/>
  <c r="AR15" i="11"/>
  <c r="AQ15" i="11"/>
  <c r="AP15" i="11"/>
  <c r="AO15" i="11"/>
  <c r="AN15" i="11"/>
  <c r="AM15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AW14" i="11"/>
  <c r="AU14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AW13" i="11"/>
  <c r="AU13" i="11"/>
  <c r="AT13" i="11"/>
  <c r="AS13" i="11"/>
  <c r="AR13" i="11"/>
  <c r="AQ13" i="11"/>
  <c r="AP13" i="11"/>
  <c r="AO13" i="11"/>
  <c r="AN13" i="11"/>
  <c r="AM13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AW12" i="11"/>
  <c r="AU12" i="11"/>
  <c r="AT12" i="11"/>
  <c r="AS12" i="11"/>
  <c r="AR12" i="11"/>
  <c r="AQ12" i="11"/>
  <c r="AP12" i="11"/>
  <c r="AO12" i="11"/>
  <c r="AN12" i="11"/>
  <c r="AM12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AW11" i="11"/>
  <c r="AU11" i="11"/>
  <c r="AT11" i="11"/>
  <c r="AS11" i="11"/>
  <c r="AR11" i="11"/>
  <c r="AQ11" i="11"/>
  <c r="AP11" i="11"/>
  <c r="AO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AW10" i="11"/>
  <c r="AU10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AW9" i="11"/>
  <c r="AU9" i="11"/>
  <c r="AT9" i="11"/>
  <c r="AS9" i="11"/>
  <c r="AR9" i="11"/>
  <c r="AQ9" i="11"/>
  <c r="AP9" i="11"/>
  <c r="AO9" i="11"/>
  <c r="AN9" i="11"/>
  <c r="AM9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AW8" i="11"/>
  <c r="AU8" i="11"/>
  <c r="AT8" i="11"/>
  <c r="AS8" i="11"/>
  <c r="AR8" i="11"/>
  <c r="AQ8" i="11"/>
  <c r="AP8" i="11"/>
  <c r="AO8" i="11"/>
  <c r="AN8" i="11"/>
  <c r="AM8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AW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AW6" i="11"/>
  <c r="AU6" i="11"/>
  <c r="AT6" i="11"/>
  <c r="AS6" i="11"/>
  <c r="AR6" i="11"/>
  <c r="AQ6" i="11"/>
  <c r="AP6" i="11"/>
  <c r="AO6" i="11"/>
  <c r="AN6" i="11"/>
  <c r="AM6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AW5" i="11"/>
  <c r="AU5" i="11"/>
  <c r="AT5" i="11"/>
  <c r="AS5" i="11"/>
  <c r="AR5" i="11"/>
  <c r="AQ5" i="11"/>
  <c r="AP5" i="11"/>
  <c r="AO5" i="11"/>
  <c r="AN5" i="11"/>
  <c r="AM5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AW4" i="11"/>
  <c r="AU4" i="11"/>
  <c r="AT4" i="11"/>
  <c r="AS4" i="11"/>
  <c r="AR4" i="11"/>
  <c r="AQ4" i="11"/>
  <c r="AP4" i="11"/>
  <c r="AO4" i="11"/>
  <c r="AN4" i="11"/>
  <c r="AM4" i="11"/>
  <c r="AL4" i="11"/>
  <c r="AK4" i="11"/>
  <c r="AJ4" i="11"/>
  <c r="AI4" i="11"/>
  <c r="AH4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AW3" i="11"/>
  <c r="AU3" i="11"/>
  <c r="AT3" i="11"/>
  <c r="AS3" i="11"/>
  <c r="AR3" i="11"/>
  <c r="AQ3" i="11"/>
  <c r="AP3" i="11"/>
  <c r="AO3" i="11"/>
  <c r="AN3" i="11"/>
  <c r="AM3" i="11"/>
  <c r="AL3" i="11"/>
  <c r="AK3" i="11"/>
  <c r="AJ3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AW2" i="11"/>
  <c r="AU2" i="11"/>
  <c r="AT2" i="11"/>
  <c r="AS2" i="11"/>
  <c r="AR2" i="11"/>
  <c r="AQ2" i="11"/>
  <c r="AP2" i="11"/>
  <c r="AO2" i="11"/>
  <c r="AN2" i="11"/>
  <c r="AM2" i="11"/>
  <c r="AL2" i="11"/>
  <c r="AK2" i="11"/>
  <c r="AJ2" i="11"/>
  <c r="AI2" i="11"/>
  <c r="AH2" i="11"/>
  <c r="AG2" i="11"/>
  <c r="AF2" i="11"/>
  <c r="AE2" i="11"/>
  <c r="AD2" i="11"/>
  <c r="AC2" i="11"/>
  <c r="AB2" i="11"/>
  <c r="AA2" i="11"/>
  <c r="Z2" i="11"/>
  <c r="Y2" i="11"/>
  <c r="X2" i="11"/>
  <c r="W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AJ109" i="10"/>
  <c r="L109" i="10"/>
  <c r="X106" i="10"/>
  <c r="AU105" i="10"/>
  <c r="AT105" i="10"/>
  <c r="AS105" i="10"/>
  <c r="AR105" i="10"/>
  <c r="AQ105" i="10"/>
  <c r="AP105" i="10"/>
  <c r="AO105" i="10"/>
  <c r="AN105" i="10"/>
  <c r="AM105" i="10"/>
  <c r="AL105" i="10"/>
  <c r="AK105" i="10"/>
  <c r="AJ105" i="10"/>
  <c r="AI105" i="10"/>
  <c r="AH105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AW103" i="10"/>
  <c r="AU103" i="10"/>
  <c r="AU109" i="10" s="1"/>
  <c r="AT103" i="10"/>
  <c r="AT109" i="10" s="1"/>
  <c r="AS103" i="10"/>
  <c r="AS109" i="10" s="1"/>
  <c r="AR103" i="10"/>
  <c r="AR109" i="10" s="1"/>
  <c r="AQ103" i="10"/>
  <c r="AQ109" i="10" s="1"/>
  <c r="AP103" i="10"/>
  <c r="AP109" i="10" s="1"/>
  <c r="AO103" i="10"/>
  <c r="AO109" i="10" s="1"/>
  <c r="AN103" i="10"/>
  <c r="AN109" i="10" s="1"/>
  <c r="AM103" i="10"/>
  <c r="AM109" i="10" s="1"/>
  <c r="AL103" i="10"/>
  <c r="AL109" i="10" s="1"/>
  <c r="AK103" i="10"/>
  <c r="AK109" i="10" s="1"/>
  <c r="AJ103" i="10"/>
  <c r="AI103" i="10"/>
  <c r="AI109" i="10" s="1"/>
  <c r="AH103" i="10"/>
  <c r="AH109" i="10" s="1"/>
  <c r="AG103" i="10"/>
  <c r="AG109" i="10" s="1"/>
  <c r="AF103" i="10"/>
  <c r="AF109" i="10" s="1"/>
  <c r="AE103" i="10"/>
  <c r="AE109" i="10" s="1"/>
  <c r="AD103" i="10"/>
  <c r="AD109" i="10" s="1"/>
  <c r="AC103" i="10"/>
  <c r="AC109" i="10" s="1"/>
  <c r="AB103" i="10"/>
  <c r="AB109" i="10" s="1"/>
  <c r="AA103" i="10"/>
  <c r="AA109" i="10" s="1"/>
  <c r="Z103" i="10"/>
  <c r="Z109" i="10" s="1"/>
  <c r="Y103" i="10"/>
  <c r="Y109" i="10" s="1"/>
  <c r="X103" i="10"/>
  <c r="X109" i="10" s="1"/>
  <c r="W103" i="10"/>
  <c r="W109" i="10" s="1"/>
  <c r="V103" i="10"/>
  <c r="V109" i="10" s="1"/>
  <c r="U103" i="10"/>
  <c r="U109" i="10" s="1"/>
  <c r="T103" i="10"/>
  <c r="T109" i="10" s="1"/>
  <c r="S103" i="10"/>
  <c r="S109" i="10" s="1"/>
  <c r="R103" i="10"/>
  <c r="R109" i="10" s="1"/>
  <c r="Q103" i="10"/>
  <c r="Q109" i="10" s="1"/>
  <c r="P103" i="10"/>
  <c r="P109" i="10" s="1"/>
  <c r="O103" i="10"/>
  <c r="O109" i="10" s="1"/>
  <c r="N103" i="10"/>
  <c r="N109" i="10" s="1"/>
  <c r="M103" i="10"/>
  <c r="M109" i="10" s="1"/>
  <c r="L103" i="10"/>
  <c r="K103" i="10"/>
  <c r="K109" i="10" s="1"/>
  <c r="J103" i="10"/>
  <c r="J109" i="10" s="1"/>
  <c r="AW102" i="10"/>
  <c r="AU102" i="10"/>
  <c r="AU106" i="10" s="1"/>
  <c r="AT102" i="10"/>
  <c r="AT106" i="10" s="1"/>
  <c r="AS102" i="10"/>
  <c r="AS106" i="10" s="1"/>
  <c r="AR102" i="10"/>
  <c r="AR106" i="10" s="1"/>
  <c r="AQ102" i="10"/>
  <c r="AQ106" i="10" s="1"/>
  <c r="AP102" i="10"/>
  <c r="AP106" i="10" s="1"/>
  <c r="AO102" i="10"/>
  <c r="AO106" i="10" s="1"/>
  <c r="AN102" i="10"/>
  <c r="AN106" i="10" s="1"/>
  <c r="AM102" i="10"/>
  <c r="AM106" i="10" s="1"/>
  <c r="AL102" i="10"/>
  <c r="AL106" i="10" s="1"/>
  <c r="AK102" i="10"/>
  <c r="AK106" i="10" s="1"/>
  <c r="AJ102" i="10"/>
  <c r="AJ106" i="10" s="1"/>
  <c r="AI102" i="10"/>
  <c r="AI106" i="10" s="1"/>
  <c r="AH102" i="10"/>
  <c r="AH106" i="10" s="1"/>
  <c r="AG102" i="10"/>
  <c r="AG106" i="10" s="1"/>
  <c r="AF102" i="10"/>
  <c r="AF106" i="10" s="1"/>
  <c r="AE102" i="10"/>
  <c r="AE106" i="10" s="1"/>
  <c r="AD102" i="10"/>
  <c r="AD106" i="10" s="1"/>
  <c r="AC102" i="10"/>
  <c r="AC106" i="10" s="1"/>
  <c r="AB102" i="10"/>
  <c r="AB106" i="10" s="1"/>
  <c r="AA102" i="10"/>
  <c r="AA106" i="10" s="1"/>
  <c r="Z102" i="10"/>
  <c r="Z106" i="10" s="1"/>
  <c r="Y102" i="10"/>
  <c r="Y106" i="10" s="1"/>
  <c r="X102" i="10"/>
  <c r="W102" i="10"/>
  <c r="W106" i="10" s="1"/>
  <c r="V102" i="10"/>
  <c r="V106" i="10" s="1"/>
  <c r="U102" i="10"/>
  <c r="U106" i="10" s="1"/>
  <c r="T102" i="10"/>
  <c r="T106" i="10" s="1"/>
  <c r="S102" i="10"/>
  <c r="S106" i="10" s="1"/>
  <c r="R102" i="10"/>
  <c r="R106" i="10" s="1"/>
  <c r="Q102" i="10"/>
  <c r="Q106" i="10" s="1"/>
  <c r="P102" i="10"/>
  <c r="P106" i="10" s="1"/>
  <c r="O102" i="10"/>
  <c r="O106" i="10" s="1"/>
  <c r="N102" i="10"/>
  <c r="N106" i="10" s="1"/>
  <c r="M102" i="10"/>
  <c r="M106" i="10" s="1"/>
  <c r="L102" i="10"/>
  <c r="L106" i="10" s="1"/>
  <c r="K102" i="10"/>
  <c r="K106" i="10" s="1"/>
  <c r="J102" i="10"/>
  <c r="J106" i="10" s="1"/>
  <c r="AW101" i="10"/>
  <c r="AU101" i="10"/>
  <c r="AT101" i="10"/>
  <c r="AS101" i="10"/>
  <c r="AR101" i="10"/>
  <c r="AQ101" i="10"/>
  <c r="AP101" i="10"/>
  <c r="AO101" i="10"/>
  <c r="AN101" i="10"/>
  <c r="AM101" i="10"/>
  <c r="AL101" i="10"/>
  <c r="AK101" i="10"/>
  <c r="AJ101" i="10"/>
  <c r="AI101" i="10"/>
  <c r="AH101" i="10"/>
  <c r="AG101" i="10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AV101" i="10" s="1"/>
  <c r="AW100" i="10"/>
  <c r="AU100" i="10"/>
  <c r="AT100" i="10"/>
  <c r="AS100" i="10"/>
  <c r="AR100" i="10"/>
  <c r="AQ100" i="10"/>
  <c r="AP100" i="10"/>
  <c r="AO100" i="10"/>
  <c r="AN100" i="10"/>
  <c r="AM100" i="10"/>
  <c r="AL100" i="10"/>
  <c r="AK100" i="10"/>
  <c r="AJ100" i="10"/>
  <c r="AI100" i="10"/>
  <c r="AH100" i="10"/>
  <c r="AG100" i="10"/>
  <c r="AF100" i="10"/>
  <c r="AE100" i="10"/>
  <c r="AD100" i="10"/>
  <c r="AC100" i="10"/>
  <c r="AB100" i="10"/>
  <c r="AA100" i="10"/>
  <c r="Z100" i="10"/>
  <c r="Y100" i="10"/>
  <c r="X100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AV100" i="10" s="1"/>
  <c r="AW99" i="10"/>
  <c r="AU99" i="10"/>
  <c r="AT99" i="10"/>
  <c r="AS99" i="10"/>
  <c r="AR99" i="10"/>
  <c r="AQ99" i="10"/>
  <c r="AP99" i="10"/>
  <c r="AO99" i="10"/>
  <c r="AN99" i="10"/>
  <c r="AM99" i="10"/>
  <c r="AL99" i="10"/>
  <c r="AK99" i="10"/>
  <c r="AJ99" i="10"/>
  <c r="AI99" i="10"/>
  <c r="AH99" i="10"/>
  <c r="AG99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AV99" i="10" s="1"/>
  <c r="AW98" i="10"/>
  <c r="AU98" i="10"/>
  <c r="AT98" i="10"/>
  <c r="AS98" i="10"/>
  <c r="AR98" i="10"/>
  <c r="AQ98" i="10"/>
  <c r="AP98" i="10"/>
  <c r="AO98" i="10"/>
  <c r="AN98" i="10"/>
  <c r="AM98" i="10"/>
  <c r="AL98" i="10"/>
  <c r="AK98" i="10"/>
  <c r="AJ98" i="10"/>
  <c r="AI98" i="10"/>
  <c r="AH98" i="10"/>
  <c r="AG98" i="10"/>
  <c r="AF98" i="10"/>
  <c r="AE98" i="10"/>
  <c r="AD98" i="10"/>
  <c r="AC98" i="10"/>
  <c r="AB98" i="10"/>
  <c r="AA98" i="10"/>
  <c r="Z98" i="10"/>
  <c r="Y98" i="10"/>
  <c r="X98" i="10"/>
  <c r="W98" i="10"/>
  <c r="V98" i="10"/>
  <c r="U98" i="10"/>
  <c r="T98" i="10"/>
  <c r="S98" i="10"/>
  <c r="R98" i="10"/>
  <c r="Q98" i="10"/>
  <c r="P98" i="10"/>
  <c r="O98" i="10"/>
  <c r="N98" i="10"/>
  <c r="M98" i="10"/>
  <c r="L98" i="10"/>
  <c r="K98" i="10"/>
  <c r="J98" i="10"/>
  <c r="AV98" i="10" s="1"/>
  <c r="AW97" i="10"/>
  <c r="AU97" i="10"/>
  <c r="AT97" i="10"/>
  <c r="AS97" i="10"/>
  <c r="AR97" i="10"/>
  <c r="AQ97" i="10"/>
  <c r="AP97" i="10"/>
  <c r="AO97" i="10"/>
  <c r="AN97" i="10"/>
  <c r="AM97" i="10"/>
  <c r="AL97" i="10"/>
  <c r="AK97" i="10"/>
  <c r="AJ97" i="10"/>
  <c r="AI97" i="10"/>
  <c r="AH97" i="10"/>
  <c r="AG97" i="10"/>
  <c r="AF97" i="10"/>
  <c r="AE97" i="10"/>
  <c r="AD97" i="10"/>
  <c r="AC97" i="10"/>
  <c r="AB97" i="10"/>
  <c r="AA97" i="10"/>
  <c r="Z97" i="10"/>
  <c r="Y97" i="10"/>
  <c r="X97" i="10"/>
  <c r="W97" i="10"/>
  <c r="V97" i="10"/>
  <c r="U97" i="10"/>
  <c r="T97" i="10"/>
  <c r="S97" i="10"/>
  <c r="R97" i="10"/>
  <c r="Q97" i="10"/>
  <c r="P97" i="10"/>
  <c r="O97" i="10"/>
  <c r="N97" i="10"/>
  <c r="M97" i="10"/>
  <c r="L97" i="10"/>
  <c r="K97" i="10"/>
  <c r="J97" i="10"/>
  <c r="AV97" i="10" s="1"/>
  <c r="AW96" i="10"/>
  <c r="AU96" i="10"/>
  <c r="AT96" i="10"/>
  <c r="AS96" i="10"/>
  <c r="AR96" i="10"/>
  <c r="AQ96" i="10"/>
  <c r="AP96" i="10"/>
  <c r="AO96" i="10"/>
  <c r="AN96" i="10"/>
  <c r="AM96" i="10"/>
  <c r="AL96" i="10"/>
  <c r="AK96" i="10"/>
  <c r="AJ96" i="10"/>
  <c r="AI96" i="10"/>
  <c r="AH96" i="10"/>
  <c r="AG96" i="10"/>
  <c r="AF96" i="10"/>
  <c r="AE96" i="10"/>
  <c r="AD96" i="10"/>
  <c r="AC96" i="10"/>
  <c r="AB96" i="10"/>
  <c r="AA96" i="10"/>
  <c r="Z96" i="10"/>
  <c r="Y96" i="10"/>
  <c r="X96" i="10"/>
  <c r="W96" i="10"/>
  <c r="V96" i="10"/>
  <c r="U96" i="10"/>
  <c r="T96" i="10"/>
  <c r="S96" i="10"/>
  <c r="R96" i="10"/>
  <c r="Q96" i="10"/>
  <c r="P96" i="10"/>
  <c r="O96" i="10"/>
  <c r="N96" i="10"/>
  <c r="M96" i="10"/>
  <c r="L96" i="10"/>
  <c r="K96" i="10"/>
  <c r="J96" i="10"/>
  <c r="AV96" i="10" s="1"/>
  <c r="AW95" i="10"/>
  <c r="AU95" i="10"/>
  <c r="AT95" i="10"/>
  <c r="AS95" i="10"/>
  <c r="AR95" i="10"/>
  <c r="AQ95" i="10"/>
  <c r="AP95" i="10"/>
  <c r="AO95" i="10"/>
  <c r="AN95" i="10"/>
  <c r="AM95" i="10"/>
  <c r="AL95" i="10"/>
  <c r="AK95" i="10"/>
  <c r="AJ95" i="10"/>
  <c r="AI95" i="10"/>
  <c r="AH95" i="10"/>
  <c r="AG95" i="10"/>
  <c r="AF95" i="10"/>
  <c r="AE95" i="10"/>
  <c r="AD95" i="10"/>
  <c r="AC95" i="10"/>
  <c r="AB95" i="10"/>
  <c r="AA95" i="10"/>
  <c r="Z95" i="10"/>
  <c r="Y95" i="10"/>
  <c r="X95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AV95" i="10" s="1"/>
  <c r="AW94" i="10"/>
  <c r="AU94" i="10"/>
  <c r="AT94" i="10"/>
  <c r="AS94" i="10"/>
  <c r="AR94" i="10"/>
  <c r="AQ94" i="10"/>
  <c r="AP94" i="10"/>
  <c r="AO94" i="10"/>
  <c r="AN94" i="10"/>
  <c r="AM94" i="10"/>
  <c r="AL94" i="10"/>
  <c r="AK94" i="10"/>
  <c r="AJ94" i="10"/>
  <c r="AI94" i="10"/>
  <c r="AH94" i="10"/>
  <c r="AG94" i="10"/>
  <c r="AF94" i="10"/>
  <c r="AE94" i="10"/>
  <c r="AD94" i="10"/>
  <c r="AC94" i="10"/>
  <c r="AB94" i="10"/>
  <c r="AA94" i="10"/>
  <c r="Z94" i="10"/>
  <c r="Y94" i="10"/>
  <c r="X94" i="10"/>
  <c r="W94" i="10"/>
  <c r="V94" i="10"/>
  <c r="U94" i="10"/>
  <c r="T94" i="10"/>
  <c r="S94" i="10"/>
  <c r="R94" i="10"/>
  <c r="Q94" i="10"/>
  <c r="P94" i="10"/>
  <c r="O94" i="10"/>
  <c r="N94" i="10"/>
  <c r="M94" i="10"/>
  <c r="L94" i="10"/>
  <c r="K94" i="10"/>
  <c r="J94" i="10"/>
  <c r="AV94" i="10" s="1"/>
  <c r="AW93" i="10"/>
  <c r="AU93" i="10"/>
  <c r="AT93" i="10"/>
  <c r="AS93" i="10"/>
  <c r="AR93" i="10"/>
  <c r="AQ93" i="10"/>
  <c r="AP93" i="10"/>
  <c r="AO93" i="10"/>
  <c r="AN93" i="10"/>
  <c r="AM93" i="10"/>
  <c r="AL93" i="10"/>
  <c r="AK93" i="10"/>
  <c r="AJ93" i="10"/>
  <c r="AI93" i="10"/>
  <c r="AH93" i="10"/>
  <c r="AG93" i="10"/>
  <c r="AF93" i="10"/>
  <c r="AE93" i="10"/>
  <c r="AD93" i="10"/>
  <c r="AC93" i="10"/>
  <c r="AB93" i="10"/>
  <c r="AA93" i="10"/>
  <c r="Z93" i="10"/>
  <c r="Y93" i="10"/>
  <c r="X93" i="10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AV93" i="10" s="1"/>
  <c r="AW92" i="10"/>
  <c r="AU92" i="10"/>
  <c r="AT92" i="10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AV92" i="10" s="1"/>
  <c r="AW91" i="10"/>
  <c r="AU91" i="10"/>
  <c r="AT91" i="10"/>
  <c r="AS91" i="10"/>
  <c r="AR91" i="10"/>
  <c r="AQ91" i="10"/>
  <c r="AP91" i="10"/>
  <c r="AO91" i="10"/>
  <c r="AN91" i="10"/>
  <c r="AM91" i="10"/>
  <c r="AL91" i="10"/>
  <c r="AK91" i="10"/>
  <c r="AJ91" i="10"/>
  <c r="AI91" i="10"/>
  <c r="AH91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AV91" i="10" s="1"/>
  <c r="AW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AC90" i="10"/>
  <c r="AB90" i="10"/>
  <c r="AA90" i="10"/>
  <c r="Z90" i="10"/>
  <c r="Y90" i="10"/>
  <c r="X90" i="10"/>
  <c r="W90" i="10"/>
  <c r="V90" i="10"/>
  <c r="U90" i="10"/>
  <c r="T90" i="10"/>
  <c r="S90" i="10"/>
  <c r="R90" i="10"/>
  <c r="Q90" i="10"/>
  <c r="P90" i="10"/>
  <c r="O90" i="10"/>
  <c r="N90" i="10"/>
  <c r="M90" i="10"/>
  <c r="L90" i="10"/>
  <c r="K90" i="10"/>
  <c r="J90" i="10"/>
  <c r="AV90" i="10" s="1"/>
  <c r="AW89" i="10"/>
  <c r="AU89" i="10"/>
  <c r="AT89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AV89" i="10" s="1"/>
  <c r="AW88" i="10"/>
  <c r="AU88" i="10"/>
  <c r="AT88" i="10"/>
  <c r="AS88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AV88" i="10" s="1"/>
  <c r="BB15" i="8" s="1"/>
  <c r="F43" i="7" s="1"/>
  <c r="AW87" i="10"/>
  <c r="AU87" i="10"/>
  <c r="AT87" i="10"/>
  <c r="AS87" i="10"/>
  <c r="AR87" i="10"/>
  <c r="AQ87" i="10"/>
  <c r="AP87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AV87" i="10" s="1"/>
  <c r="BB11" i="8" s="1"/>
  <c r="F39" i="7" s="1"/>
  <c r="AW86" i="10"/>
  <c r="AU86" i="10"/>
  <c r="AU108" i="10" s="1"/>
  <c r="AN26" i="7" s="1"/>
  <c r="AN16" i="7" s="1"/>
  <c r="AT86" i="10"/>
  <c r="AT108" i="10" s="1"/>
  <c r="AM26" i="7" s="1"/>
  <c r="AM16" i="7" s="1"/>
  <c r="AS86" i="10"/>
  <c r="AS108" i="10" s="1"/>
  <c r="AL26" i="7" s="1"/>
  <c r="AR86" i="10"/>
  <c r="AR108" i="10" s="1"/>
  <c r="AK26" i="7" s="1"/>
  <c r="AK16" i="7" s="1"/>
  <c r="AQ86" i="10"/>
  <c r="AQ108" i="10" s="1"/>
  <c r="AJ26" i="7" s="1"/>
  <c r="AJ16" i="7" s="1"/>
  <c r="AP86" i="10"/>
  <c r="AP108" i="10" s="1"/>
  <c r="AI26" i="7" s="1"/>
  <c r="AO86" i="10"/>
  <c r="AO108" i="10" s="1"/>
  <c r="AH26" i="7" s="1"/>
  <c r="AH16" i="7" s="1"/>
  <c r="AN86" i="10"/>
  <c r="AN108" i="10" s="1"/>
  <c r="AG26" i="7" s="1"/>
  <c r="AG16" i="7" s="1"/>
  <c r="AM86" i="10"/>
  <c r="AM108" i="10" s="1"/>
  <c r="AF26" i="7" s="1"/>
  <c r="AL86" i="10"/>
  <c r="AL108" i="10" s="1"/>
  <c r="AE26" i="7" s="1"/>
  <c r="AK86" i="10"/>
  <c r="AK108" i="10" s="1"/>
  <c r="AD26" i="7" s="1"/>
  <c r="AJ86" i="10"/>
  <c r="AJ108" i="10" s="1"/>
  <c r="AC26" i="7" s="1"/>
  <c r="AC16" i="7" s="1"/>
  <c r="AI86" i="10"/>
  <c r="AI108" i="10" s="1"/>
  <c r="AB26" i="7" s="1"/>
  <c r="AH86" i="10"/>
  <c r="AH108" i="10" s="1"/>
  <c r="AA26" i="7" s="1"/>
  <c r="AG86" i="10"/>
  <c r="AG108" i="10" s="1"/>
  <c r="Z26" i="7" s="1"/>
  <c r="AF86" i="10"/>
  <c r="AF108" i="10" s="1"/>
  <c r="Y26" i="7" s="1"/>
  <c r="AE86" i="10"/>
  <c r="AE108" i="10" s="1"/>
  <c r="X26" i="7" s="1"/>
  <c r="X16" i="7" s="1"/>
  <c r="AD86" i="10"/>
  <c r="AD108" i="10" s="1"/>
  <c r="W26" i="7" s="1"/>
  <c r="AC86" i="10"/>
  <c r="AC108" i="10" s="1"/>
  <c r="V26" i="7" s="1"/>
  <c r="AB86" i="10"/>
  <c r="AB108" i="10" s="1"/>
  <c r="U26" i="7" s="1"/>
  <c r="AA86" i="10"/>
  <c r="AA108" i="10" s="1"/>
  <c r="T26" i="7" s="1"/>
  <c r="T16" i="7" s="1"/>
  <c r="Z86" i="10"/>
  <c r="Z108" i="10" s="1"/>
  <c r="S26" i="7" s="1"/>
  <c r="S16" i="7" s="1"/>
  <c r="Y86" i="10"/>
  <c r="Y108" i="10" s="1"/>
  <c r="R26" i="7" s="1"/>
  <c r="X86" i="10"/>
  <c r="X108" i="10" s="1"/>
  <c r="Q26" i="7" s="1"/>
  <c r="Q16" i="7" s="1"/>
  <c r="W86" i="10"/>
  <c r="W108" i="10" s="1"/>
  <c r="P26" i="7" s="1"/>
  <c r="P16" i="7" s="1"/>
  <c r="V86" i="10"/>
  <c r="V108" i="10" s="1"/>
  <c r="O26" i="7" s="1"/>
  <c r="U86" i="10"/>
  <c r="U108" i="10" s="1"/>
  <c r="N26" i="7" s="1"/>
  <c r="T86" i="10"/>
  <c r="T108" i="10" s="1"/>
  <c r="M26" i="7" s="1"/>
  <c r="S86" i="10"/>
  <c r="S108" i="10" s="1"/>
  <c r="L26" i="7" s="1"/>
  <c r="R86" i="10"/>
  <c r="R108" i="10" s="1"/>
  <c r="K26" i="7" s="1"/>
  <c r="Q86" i="10"/>
  <c r="Q108" i="10" s="1"/>
  <c r="J26" i="7" s="1"/>
  <c r="J16" i="7" s="1"/>
  <c r="P86" i="10"/>
  <c r="P108" i="10" s="1"/>
  <c r="I26" i="7" s="1"/>
  <c r="O86" i="10"/>
  <c r="O108" i="10" s="1"/>
  <c r="H26" i="7" s="1"/>
  <c r="N86" i="10"/>
  <c r="N108" i="10" s="1"/>
  <c r="G26" i="7" s="1"/>
  <c r="G16" i="7" s="1"/>
  <c r="M86" i="10"/>
  <c r="M108" i="10" s="1"/>
  <c r="F26" i="7" s="1"/>
  <c r="L86" i="10"/>
  <c r="L108" i="10" s="1"/>
  <c r="E26" i="7" s="1"/>
  <c r="K86" i="10"/>
  <c r="K108" i="10" s="1"/>
  <c r="D26" i="7" s="1"/>
  <c r="J86" i="10"/>
  <c r="AW85" i="10"/>
  <c r="AU85" i="10"/>
  <c r="AT85" i="10"/>
  <c r="AS85" i="10"/>
  <c r="AR85" i="10"/>
  <c r="AQ85" i="10"/>
  <c r="AP85" i="10"/>
  <c r="AO85" i="10"/>
  <c r="AN85" i="10"/>
  <c r="AM85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AV85" i="10" s="1"/>
  <c r="AW84" i="10"/>
  <c r="AU84" i="10"/>
  <c r="AT84" i="10"/>
  <c r="AS84" i="10"/>
  <c r="AR84" i="10"/>
  <c r="AQ84" i="10"/>
  <c r="AP84" i="10"/>
  <c r="AO84" i="10"/>
  <c r="AN84" i="10"/>
  <c r="AM84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AV84" i="10" s="1"/>
  <c r="AW83" i="10"/>
  <c r="AU83" i="10"/>
  <c r="AT83" i="10"/>
  <c r="AS83" i="10"/>
  <c r="AR83" i="10"/>
  <c r="AQ83" i="10"/>
  <c r="AP83" i="10"/>
  <c r="AO83" i="10"/>
  <c r="AN83" i="10"/>
  <c r="AM83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AV83" i="10" s="1"/>
  <c r="AW82" i="10"/>
  <c r="AU82" i="10"/>
  <c r="AT82" i="10"/>
  <c r="AS82" i="10"/>
  <c r="AR82" i="10"/>
  <c r="AQ82" i="10"/>
  <c r="AP82" i="10"/>
  <c r="AO82" i="10"/>
  <c r="AN82" i="10"/>
  <c r="AM82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N82" i="10"/>
  <c r="M82" i="10"/>
  <c r="L82" i="10"/>
  <c r="K82" i="10"/>
  <c r="J82" i="10"/>
  <c r="AV82" i="10" s="1"/>
  <c r="AW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N81" i="10"/>
  <c r="M81" i="10"/>
  <c r="L81" i="10"/>
  <c r="K81" i="10"/>
  <c r="J81" i="10"/>
  <c r="AV81" i="10" s="1"/>
  <c r="AW80" i="10"/>
  <c r="AU80" i="10"/>
  <c r="AT80" i="10"/>
  <c r="AS80" i="10"/>
  <c r="AR80" i="10"/>
  <c r="AQ80" i="10"/>
  <c r="AP80" i="10"/>
  <c r="AO80" i="10"/>
  <c r="AN80" i="10"/>
  <c r="AM80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AV80" i="10" s="1"/>
  <c r="AW79" i="10"/>
  <c r="AU79" i="10"/>
  <c r="AT79" i="10"/>
  <c r="AS79" i="10"/>
  <c r="AR79" i="10"/>
  <c r="AQ79" i="10"/>
  <c r="AP79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N79" i="10"/>
  <c r="M79" i="10"/>
  <c r="L79" i="10"/>
  <c r="K79" i="10"/>
  <c r="J79" i="10"/>
  <c r="AV79" i="10" s="1"/>
  <c r="AW78" i="10"/>
  <c r="AU78" i="10"/>
  <c r="AT78" i="10"/>
  <c r="AS78" i="10"/>
  <c r="AR78" i="10"/>
  <c r="AQ78" i="10"/>
  <c r="AP78" i="10"/>
  <c r="AO78" i="10"/>
  <c r="AN78" i="10"/>
  <c r="AM78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AV78" i="10" s="1"/>
  <c r="AW77" i="10"/>
  <c r="AU77" i="10"/>
  <c r="AT77" i="10"/>
  <c r="AS77" i="10"/>
  <c r="AR77" i="10"/>
  <c r="AQ77" i="10"/>
  <c r="AP77" i="10"/>
  <c r="AO77" i="10"/>
  <c r="AN77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AV77" i="10" s="1"/>
  <c r="AW76" i="10"/>
  <c r="AU76" i="10"/>
  <c r="AT76" i="10"/>
  <c r="AS76" i="10"/>
  <c r="AR76" i="10"/>
  <c r="AQ76" i="10"/>
  <c r="AP76" i="10"/>
  <c r="AO76" i="10"/>
  <c r="AN76" i="10"/>
  <c r="AM76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V76" i="10"/>
  <c r="U76" i="10"/>
  <c r="T76" i="10"/>
  <c r="S76" i="10"/>
  <c r="R76" i="10"/>
  <c r="Q76" i="10"/>
  <c r="P76" i="10"/>
  <c r="O76" i="10"/>
  <c r="N76" i="10"/>
  <c r="M76" i="10"/>
  <c r="L76" i="10"/>
  <c r="K76" i="10"/>
  <c r="J76" i="10"/>
  <c r="AV76" i="10" s="1"/>
  <c r="AW75" i="10"/>
  <c r="AU75" i="10"/>
  <c r="AT75" i="10"/>
  <c r="AS75" i="10"/>
  <c r="AR75" i="10"/>
  <c r="AQ75" i="10"/>
  <c r="AP75" i="10"/>
  <c r="AO75" i="10"/>
  <c r="AN75" i="10"/>
  <c r="AM75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R75" i="10"/>
  <c r="Q75" i="10"/>
  <c r="P75" i="10"/>
  <c r="O75" i="10"/>
  <c r="N75" i="10"/>
  <c r="M75" i="10"/>
  <c r="L75" i="10"/>
  <c r="K75" i="10"/>
  <c r="J75" i="10"/>
  <c r="AV75" i="10" s="1"/>
  <c r="AW74" i="10"/>
  <c r="AU74" i="10"/>
  <c r="AT74" i="10"/>
  <c r="AS74" i="10"/>
  <c r="AR74" i="10"/>
  <c r="AQ74" i="10"/>
  <c r="AP74" i="10"/>
  <c r="AO74" i="10"/>
  <c r="AN74" i="10"/>
  <c r="AM74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AV74" i="10" s="1"/>
  <c r="AW73" i="10"/>
  <c r="AU73" i="10"/>
  <c r="AT73" i="10"/>
  <c r="AS73" i="10"/>
  <c r="AR73" i="10"/>
  <c r="AQ73" i="10"/>
  <c r="AP73" i="10"/>
  <c r="AO73" i="10"/>
  <c r="AN73" i="10"/>
  <c r="AM73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R73" i="10"/>
  <c r="Q73" i="10"/>
  <c r="P73" i="10"/>
  <c r="O73" i="10"/>
  <c r="N73" i="10"/>
  <c r="M73" i="10"/>
  <c r="L73" i="10"/>
  <c r="K73" i="10"/>
  <c r="J73" i="10"/>
  <c r="AV73" i="10" s="1"/>
  <c r="AW72" i="10"/>
  <c r="AU72" i="10"/>
  <c r="AT72" i="10"/>
  <c r="AS72" i="10"/>
  <c r="AR72" i="10"/>
  <c r="AQ72" i="10"/>
  <c r="AP72" i="10"/>
  <c r="AO72" i="10"/>
  <c r="AN72" i="10"/>
  <c r="AM72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V72" i="10"/>
  <c r="U72" i="10"/>
  <c r="T72" i="10"/>
  <c r="S72" i="10"/>
  <c r="R72" i="10"/>
  <c r="Q72" i="10"/>
  <c r="P72" i="10"/>
  <c r="O72" i="10"/>
  <c r="N72" i="10"/>
  <c r="M72" i="10"/>
  <c r="L72" i="10"/>
  <c r="K72" i="10"/>
  <c r="J72" i="10"/>
  <c r="AV72" i="10" s="1"/>
  <c r="AW71" i="10"/>
  <c r="AU71" i="10"/>
  <c r="AT71" i="10"/>
  <c r="AS71" i="10"/>
  <c r="AR71" i="10"/>
  <c r="AQ71" i="10"/>
  <c r="AP71" i="10"/>
  <c r="AO71" i="10"/>
  <c r="AN71" i="10"/>
  <c r="AM71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AV71" i="10" s="1"/>
  <c r="AW70" i="10"/>
  <c r="AU70" i="10"/>
  <c r="AT70" i="10"/>
  <c r="AS70" i="10"/>
  <c r="AR70" i="10"/>
  <c r="AQ70" i="10"/>
  <c r="AP70" i="10"/>
  <c r="AO70" i="10"/>
  <c r="AN70" i="10"/>
  <c r="AM70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AV70" i="10" s="1"/>
  <c r="BB14" i="8" s="1"/>
  <c r="F42" i="7" s="1"/>
  <c r="AW69" i="10"/>
  <c r="AU69" i="10"/>
  <c r="AT69" i="10"/>
  <c r="AS69" i="10"/>
  <c r="AR69" i="10"/>
  <c r="AQ69" i="10"/>
  <c r="AP69" i="10"/>
  <c r="AO69" i="10"/>
  <c r="AN69" i="10"/>
  <c r="AM69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AV69" i="10" s="1"/>
  <c r="AW68" i="10"/>
  <c r="AU68" i="10"/>
  <c r="AT68" i="10"/>
  <c r="AS68" i="10"/>
  <c r="AR68" i="10"/>
  <c r="AQ68" i="10"/>
  <c r="AP68" i="10"/>
  <c r="AO68" i="10"/>
  <c r="AN68" i="10"/>
  <c r="AM68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AV68" i="10" s="1"/>
  <c r="AW67" i="10"/>
  <c r="AU67" i="10"/>
  <c r="AT67" i="10"/>
  <c r="AS67" i="10"/>
  <c r="AR67" i="10"/>
  <c r="AQ67" i="10"/>
  <c r="AP67" i="10"/>
  <c r="AO67" i="10"/>
  <c r="AN67" i="10"/>
  <c r="AM67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AV67" i="10" s="1"/>
  <c r="AW66" i="10"/>
  <c r="AU66" i="10"/>
  <c r="AT66" i="10"/>
  <c r="AS66" i="10"/>
  <c r="AR66" i="10"/>
  <c r="AQ66" i="10"/>
  <c r="AP66" i="10"/>
  <c r="AO66" i="10"/>
  <c r="AN66" i="10"/>
  <c r="AM66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AV66" i="10" s="1"/>
  <c r="AW65" i="10"/>
  <c r="AU65" i="10"/>
  <c r="AT65" i="10"/>
  <c r="AS65" i="10"/>
  <c r="AR65" i="10"/>
  <c r="AQ65" i="10"/>
  <c r="AP65" i="10"/>
  <c r="AO65" i="10"/>
  <c r="AN65" i="10"/>
  <c r="AM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AV65" i="10" s="1"/>
  <c r="AW64" i="10"/>
  <c r="AU64" i="10"/>
  <c r="AT64" i="10"/>
  <c r="AS64" i="10"/>
  <c r="AR64" i="10"/>
  <c r="AQ64" i="10"/>
  <c r="AP64" i="10"/>
  <c r="AO64" i="10"/>
  <c r="AN64" i="10"/>
  <c r="AM64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AW63" i="10"/>
  <c r="AU63" i="10"/>
  <c r="AT63" i="10"/>
  <c r="AS63" i="10"/>
  <c r="AR63" i="10"/>
  <c r="AQ63" i="10"/>
  <c r="AP63" i="10"/>
  <c r="AO63" i="10"/>
  <c r="AN63" i="10"/>
  <c r="AM63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AW62" i="10"/>
  <c r="AU62" i="10"/>
  <c r="AT62" i="10"/>
  <c r="AS62" i="10"/>
  <c r="AR62" i="10"/>
  <c r="AQ62" i="10"/>
  <c r="AP62" i="10"/>
  <c r="AO62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AW61" i="10"/>
  <c r="AU61" i="10"/>
  <c r="AT61" i="10"/>
  <c r="AS61" i="10"/>
  <c r="AR61" i="10"/>
  <c r="AQ61" i="10"/>
  <c r="AP61" i="10"/>
  <c r="AO61" i="10"/>
  <c r="AN61" i="10"/>
  <c r="AM61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AW60" i="10"/>
  <c r="AU60" i="10"/>
  <c r="AT60" i="10"/>
  <c r="AS60" i="10"/>
  <c r="AR60" i="10"/>
  <c r="AQ60" i="10"/>
  <c r="AP60" i="10"/>
  <c r="AO60" i="10"/>
  <c r="AN60" i="10"/>
  <c r="AM60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AW59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AV59" i="10" s="1"/>
  <c r="AW58" i="10"/>
  <c r="AU58" i="10"/>
  <c r="AT58" i="10"/>
  <c r="AS58" i="10"/>
  <c r="AR58" i="10"/>
  <c r="AQ58" i="10"/>
  <c r="AP58" i="10"/>
  <c r="AO58" i="10"/>
  <c r="AN58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AV58" i="10" s="1"/>
  <c r="AW57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AV57" i="10" s="1"/>
  <c r="AW56" i="10"/>
  <c r="AU56" i="10"/>
  <c r="AT56" i="10"/>
  <c r="AS56" i="10"/>
  <c r="AR56" i="10"/>
  <c r="AQ56" i="10"/>
  <c r="AP56" i="10"/>
  <c r="AO56" i="10"/>
  <c r="AN56" i="10"/>
  <c r="AM56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AW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AW54" i="10"/>
  <c r="AU54" i="10"/>
  <c r="AT54" i="10"/>
  <c r="AS54" i="10"/>
  <c r="AR54" i="10"/>
  <c r="AQ54" i="10"/>
  <c r="AP54" i="10"/>
  <c r="AO54" i="10"/>
  <c r="AN54" i="10"/>
  <c r="AM54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AW53" i="10"/>
  <c r="AU53" i="10"/>
  <c r="AT53" i="10"/>
  <c r="AS53" i="10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AW52" i="10"/>
  <c r="AU52" i="10"/>
  <c r="AT52" i="10"/>
  <c r="AS52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AW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AW50" i="10"/>
  <c r="AU50" i="10"/>
  <c r="AT50" i="10"/>
  <c r="AS50" i="10"/>
  <c r="AR50" i="10"/>
  <c r="AQ50" i="10"/>
  <c r="AP50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AV50" i="10" s="1"/>
  <c r="AW49" i="10"/>
  <c r="AU49" i="10"/>
  <c r="AT49" i="10"/>
  <c r="AS49" i="10"/>
  <c r="AR49" i="10"/>
  <c r="AQ49" i="10"/>
  <c r="AP49" i="10"/>
  <c r="AO49" i="10"/>
  <c r="AN49" i="10"/>
  <c r="AM49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AV49" i="10" s="1"/>
  <c r="AW48" i="10"/>
  <c r="AU48" i="10"/>
  <c r="AT48" i="10"/>
  <c r="AS48" i="10"/>
  <c r="AR48" i="10"/>
  <c r="AQ48" i="10"/>
  <c r="AP48" i="10"/>
  <c r="AO48" i="10"/>
  <c r="AN48" i="10"/>
  <c r="AM48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AV48" i="10" s="1"/>
  <c r="BB13" i="8" s="1"/>
  <c r="F41" i="7" s="1"/>
  <c r="AW47" i="10"/>
  <c r="AU47" i="10"/>
  <c r="AT47" i="10"/>
  <c r="AS47" i="10"/>
  <c r="AR47" i="10"/>
  <c r="AQ47" i="10"/>
  <c r="AP47" i="10"/>
  <c r="AO47" i="10"/>
  <c r="AN47" i="10"/>
  <c r="AM47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AW46" i="10"/>
  <c r="AU46" i="10"/>
  <c r="AT46" i="10"/>
  <c r="AS46" i="10"/>
  <c r="AR46" i="10"/>
  <c r="AQ46" i="10"/>
  <c r="AP46" i="10"/>
  <c r="AO46" i="10"/>
  <c r="AN46" i="10"/>
  <c r="AM46" i="10"/>
  <c r="AL46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AW45" i="10"/>
  <c r="AU45" i="10"/>
  <c r="AT45" i="10"/>
  <c r="AS45" i="10"/>
  <c r="AR45" i="10"/>
  <c r="AQ45" i="10"/>
  <c r="AP45" i="10"/>
  <c r="AO45" i="10"/>
  <c r="AN45" i="10"/>
  <c r="AM45" i="10"/>
  <c r="AL45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AW44" i="10"/>
  <c r="AU44" i="10"/>
  <c r="AT44" i="10"/>
  <c r="AS44" i="10"/>
  <c r="AR44" i="10"/>
  <c r="AQ44" i="10"/>
  <c r="AP44" i="10"/>
  <c r="AO44" i="10"/>
  <c r="AN44" i="10"/>
  <c r="AM44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AW43" i="10"/>
  <c r="AU43" i="10"/>
  <c r="AT43" i="10"/>
  <c r="AS43" i="10"/>
  <c r="AR43" i="10"/>
  <c r="AQ43" i="10"/>
  <c r="AP43" i="10"/>
  <c r="AO43" i="10"/>
  <c r="AN43" i="10"/>
  <c r="AM43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AW42" i="10"/>
  <c r="AU42" i="10"/>
  <c r="AT42" i="10"/>
  <c r="AS42" i="10"/>
  <c r="AR42" i="10"/>
  <c r="AQ42" i="10"/>
  <c r="AP42" i="10"/>
  <c r="AO42" i="10"/>
  <c r="AN42" i="10"/>
  <c r="AM42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AV42" i="10" s="1"/>
  <c r="AW41" i="10"/>
  <c r="AU41" i="10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AV41" i="10" s="1"/>
  <c r="AW40" i="10"/>
  <c r="AU40" i="10"/>
  <c r="AT40" i="10"/>
  <c r="AS40" i="10"/>
  <c r="AR40" i="10"/>
  <c r="AQ40" i="10"/>
  <c r="AP40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AW39" i="10"/>
  <c r="AU39" i="10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AW38" i="10"/>
  <c r="AU38" i="10"/>
  <c r="AU107" i="10" s="1"/>
  <c r="AN9" i="7" s="1"/>
  <c r="AT38" i="10"/>
  <c r="AT107" i="10" s="1"/>
  <c r="AM9" i="7" s="1"/>
  <c r="AS38" i="10"/>
  <c r="AS107" i="10" s="1"/>
  <c r="AL9" i="7" s="1"/>
  <c r="AR38" i="10"/>
  <c r="AR107" i="10" s="1"/>
  <c r="AK9" i="7" s="1"/>
  <c r="AQ38" i="10"/>
  <c r="AQ107" i="10" s="1"/>
  <c r="AJ9" i="7" s="1"/>
  <c r="AP38" i="10"/>
  <c r="AP107" i="10" s="1"/>
  <c r="AI9" i="7" s="1"/>
  <c r="AO38" i="10"/>
  <c r="AO107" i="10" s="1"/>
  <c r="AH9" i="7" s="1"/>
  <c r="AN38" i="10"/>
  <c r="AN107" i="10" s="1"/>
  <c r="AG9" i="7" s="1"/>
  <c r="AM38" i="10"/>
  <c r="AM107" i="10" s="1"/>
  <c r="AF9" i="7" s="1"/>
  <c r="AL38" i="10"/>
  <c r="AL107" i="10" s="1"/>
  <c r="AE9" i="7" s="1"/>
  <c r="AK38" i="10"/>
  <c r="AK107" i="10" s="1"/>
  <c r="AD9" i="7" s="1"/>
  <c r="AJ38" i="10"/>
  <c r="AJ107" i="10" s="1"/>
  <c r="AC9" i="7" s="1"/>
  <c r="AI38" i="10"/>
  <c r="AI107" i="10" s="1"/>
  <c r="AB9" i="7" s="1"/>
  <c r="AH38" i="10"/>
  <c r="AH107" i="10" s="1"/>
  <c r="AA9" i="7" s="1"/>
  <c r="AG38" i="10"/>
  <c r="AG107" i="10" s="1"/>
  <c r="Z9" i="7" s="1"/>
  <c r="AF38" i="10"/>
  <c r="AF107" i="10" s="1"/>
  <c r="Y9" i="7" s="1"/>
  <c r="AE38" i="10"/>
  <c r="AE107" i="10" s="1"/>
  <c r="X9" i="7" s="1"/>
  <c r="AD38" i="10"/>
  <c r="AD107" i="10" s="1"/>
  <c r="W9" i="7" s="1"/>
  <c r="AC38" i="10"/>
  <c r="AC107" i="10" s="1"/>
  <c r="V9" i="7" s="1"/>
  <c r="AB38" i="10"/>
  <c r="AB107" i="10" s="1"/>
  <c r="U9" i="7" s="1"/>
  <c r="AA38" i="10"/>
  <c r="AA107" i="10" s="1"/>
  <c r="T9" i="7" s="1"/>
  <c r="Z38" i="10"/>
  <c r="Z107" i="10" s="1"/>
  <c r="S9" i="7" s="1"/>
  <c r="Y38" i="10"/>
  <c r="Y107" i="10" s="1"/>
  <c r="R9" i="7" s="1"/>
  <c r="X38" i="10"/>
  <c r="X107" i="10" s="1"/>
  <c r="Q9" i="7" s="1"/>
  <c r="W38" i="10"/>
  <c r="W107" i="10" s="1"/>
  <c r="P9" i="7" s="1"/>
  <c r="V38" i="10"/>
  <c r="V107" i="10" s="1"/>
  <c r="O9" i="7" s="1"/>
  <c r="U38" i="10"/>
  <c r="U107" i="10" s="1"/>
  <c r="N9" i="7" s="1"/>
  <c r="T38" i="10"/>
  <c r="T107" i="10" s="1"/>
  <c r="M9" i="7" s="1"/>
  <c r="S38" i="10"/>
  <c r="S107" i="10" s="1"/>
  <c r="L9" i="7" s="1"/>
  <c r="R38" i="10"/>
  <c r="R107" i="10" s="1"/>
  <c r="K9" i="7" s="1"/>
  <c r="Q38" i="10"/>
  <c r="Q107" i="10" s="1"/>
  <c r="J9" i="7" s="1"/>
  <c r="P38" i="10"/>
  <c r="P107" i="10" s="1"/>
  <c r="I9" i="7" s="1"/>
  <c r="O38" i="10"/>
  <c r="O107" i="10" s="1"/>
  <c r="H9" i="7" s="1"/>
  <c r="N38" i="10"/>
  <c r="N107" i="10" s="1"/>
  <c r="G9" i="7" s="1"/>
  <c r="M38" i="10"/>
  <c r="M107" i="10" s="1"/>
  <c r="F9" i="7" s="1"/>
  <c r="L38" i="10"/>
  <c r="L107" i="10" s="1"/>
  <c r="E9" i="7" s="1"/>
  <c r="K38" i="10"/>
  <c r="K107" i="10" s="1"/>
  <c r="D9" i="7" s="1"/>
  <c r="J38" i="10"/>
  <c r="J107" i="10" s="1"/>
  <c r="C9" i="7" s="1"/>
  <c r="AW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AV37" i="10" s="1"/>
  <c r="AW36" i="10"/>
  <c r="AU36" i="10"/>
  <c r="AT36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AV36" i="10" s="1"/>
  <c r="AW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AV35" i="10" s="1"/>
  <c r="AW34" i="10"/>
  <c r="AU34" i="10"/>
  <c r="AT34" i="10"/>
  <c r="AS34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AV34" i="10" s="1"/>
  <c r="AW33" i="10"/>
  <c r="AU33" i="10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AV33" i="10" s="1"/>
  <c r="AW32" i="10"/>
  <c r="AU32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AV32" i="10" s="1"/>
  <c r="AW31" i="10"/>
  <c r="AU31" i="10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AV31" i="10" s="1"/>
  <c r="AW30" i="10"/>
  <c r="AU30" i="10"/>
  <c r="AT30" i="10"/>
  <c r="AS30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AV30" i="10" s="1"/>
  <c r="AW29" i="10"/>
  <c r="AU29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AV29" i="10" s="1"/>
  <c r="AW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AV28" i="10" s="1"/>
  <c r="AW27" i="10"/>
  <c r="AU27" i="10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AV27" i="10" s="1"/>
  <c r="AW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AV26" i="10" s="1"/>
  <c r="AW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AV25" i="10" s="1"/>
  <c r="BB12" i="8" s="1"/>
  <c r="F40" i="7" s="1"/>
  <c r="AW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AV24" i="10" s="1"/>
  <c r="AW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AV23" i="10" s="1"/>
  <c r="AW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AV22" i="10" s="1"/>
  <c r="AW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AV21" i="10" s="1"/>
  <c r="AW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AV20" i="10" s="1"/>
  <c r="AW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AV19" i="10" s="1"/>
  <c r="AW18" i="10"/>
  <c r="AU18" i="10"/>
  <c r="AT18" i="10"/>
  <c r="AS18" i="10"/>
  <c r="AR18" i="10"/>
  <c r="AQ18" i="10"/>
  <c r="AP18" i="10"/>
  <c r="AO18" i="10"/>
  <c r="AN18" i="10"/>
  <c r="AM18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AV18" i="10" s="1"/>
  <c r="AW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AV17" i="10" s="1"/>
  <c r="AW16" i="10"/>
  <c r="AU16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AV16" i="10" s="1"/>
  <c r="AW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AV15" i="10" s="1"/>
  <c r="AW14" i="10"/>
  <c r="AU14" i="10"/>
  <c r="AT14" i="10"/>
  <c r="AS14" i="10"/>
  <c r="AR14" i="10"/>
  <c r="AQ14" i="10"/>
  <c r="AP14" i="10"/>
  <c r="AO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AV14" i="10" s="1"/>
  <c r="AW13" i="10"/>
  <c r="AU13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AV13" i="10" s="1"/>
  <c r="AW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AV12" i="10" s="1"/>
  <c r="BB9" i="8" s="1"/>
  <c r="F37" i="7" s="1"/>
  <c r="AW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AV11" i="10" s="1"/>
  <c r="AW10" i="10"/>
  <c r="AU10" i="10"/>
  <c r="AT10" i="10"/>
  <c r="AS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AV10" i="10" s="1"/>
  <c r="AW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AV9" i="10" s="1"/>
  <c r="AW8" i="10"/>
  <c r="AU8" i="10"/>
  <c r="AT8" i="10"/>
  <c r="AS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AV8" i="10" s="1"/>
  <c r="AW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AV7" i="10" s="1"/>
  <c r="AW6" i="10"/>
  <c r="AU6" i="10"/>
  <c r="AT6" i="10"/>
  <c r="AS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AV6" i="10" s="1"/>
  <c r="AW5" i="10"/>
  <c r="AU5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AV5" i="10" s="1"/>
  <c r="AW4" i="10"/>
  <c r="AU4" i="10"/>
  <c r="AT4" i="10"/>
  <c r="AS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AV4" i="10" s="1"/>
  <c r="AW3" i="10"/>
  <c r="AU3" i="10"/>
  <c r="AT3" i="10"/>
  <c r="AS3" i="10"/>
  <c r="AR3" i="10"/>
  <c r="AQ3" i="10"/>
  <c r="AP3" i="10"/>
  <c r="AO3" i="10"/>
  <c r="AN3" i="10"/>
  <c r="AM3" i="10"/>
  <c r="AL3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AV3" i="10" s="1"/>
  <c r="BB8" i="8" s="1"/>
  <c r="F36" i="7" s="1"/>
  <c r="AW2" i="10"/>
  <c r="AU2" i="10"/>
  <c r="AT2" i="10"/>
  <c r="AS2" i="10"/>
  <c r="AR2" i="10"/>
  <c r="AQ2" i="10"/>
  <c r="AP2" i="10"/>
  <c r="AO2" i="10"/>
  <c r="AN2" i="10"/>
  <c r="AM2" i="10"/>
  <c r="AL2" i="10"/>
  <c r="AK2" i="10"/>
  <c r="AJ2" i="10"/>
  <c r="AI2" i="10"/>
  <c r="AH2" i="10"/>
  <c r="AG2" i="10"/>
  <c r="AF2" i="10"/>
  <c r="AE2" i="10"/>
  <c r="AD2" i="10"/>
  <c r="AC2" i="10"/>
  <c r="AB2" i="10"/>
  <c r="AA2" i="10"/>
  <c r="Z2" i="10"/>
  <c r="Y2" i="10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AV2" i="10" s="1"/>
  <c r="Z109" i="9"/>
  <c r="AT106" i="9"/>
  <c r="N106" i="9"/>
  <c r="AU105" i="9"/>
  <c r="AT105" i="9"/>
  <c r="AS105" i="9"/>
  <c r="AR105" i="9"/>
  <c r="AQ105" i="9"/>
  <c r="AP105" i="9"/>
  <c r="AO105" i="9"/>
  <c r="AN105" i="9"/>
  <c r="AM105" i="9"/>
  <c r="AL105" i="9"/>
  <c r="AK105" i="9"/>
  <c r="AJ105" i="9"/>
  <c r="AI105" i="9"/>
  <c r="AH105" i="9"/>
  <c r="AG105" i="9"/>
  <c r="AF105" i="9"/>
  <c r="AE105" i="9"/>
  <c r="AD105" i="9"/>
  <c r="AC105" i="9"/>
  <c r="AB105" i="9"/>
  <c r="AA105" i="9"/>
  <c r="Z105" i="9"/>
  <c r="Y105" i="9"/>
  <c r="X105" i="9"/>
  <c r="W105" i="9"/>
  <c r="V105" i="9"/>
  <c r="U105" i="9"/>
  <c r="T105" i="9"/>
  <c r="S105" i="9"/>
  <c r="R105" i="9"/>
  <c r="Q105" i="9"/>
  <c r="P105" i="9"/>
  <c r="O105" i="9"/>
  <c r="N105" i="9"/>
  <c r="M105" i="9"/>
  <c r="L105" i="9"/>
  <c r="K105" i="9"/>
  <c r="J105" i="9"/>
  <c r="AW103" i="9"/>
  <c r="AU103" i="9"/>
  <c r="AU109" i="9" s="1"/>
  <c r="AT103" i="9"/>
  <c r="AT109" i="9" s="1"/>
  <c r="AS103" i="9"/>
  <c r="AS109" i="9" s="1"/>
  <c r="AR103" i="9"/>
  <c r="AR109" i="9" s="1"/>
  <c r="AQ103" i="9"/>
  <c r="AQ109" i="9" s="1"/>
  <c r="AP103" i="9"/>
  <c r="AP109" i="9" s="1"/>
  <c r="AO103" i="9"/>
  <c r="AO109" i="9" s="1"/>
  <c r="AN103" i="9"/>
  <c r="AN109" i="9" s="1"/>
  <c r="AM103" i="9"/>
  <c r="AM109" i="9" s="1"/>
  <c r="AL103" i="9"/>
  <c r="AL109" i="9" s="1"/>
  <c r="AK103" i="9"/>
  <c r="AK109" i="9" s="1"/>
  <c r="AJ103" i="9"/>
  <c r="AJ109" i="9" s="1"/>
  <c r="AI103" i="9"/>
  <c r="AI109" i="9" s="1"/>
  <c r="AH103" i="9"/>
  <c r="AH109" i="9" s="1"/>
  <c r="AG103" i="9"/>
  <c r="AG109" i="9" s="1"/>
  <c r="AF103" i="9"/>
  <c r="AF109" i="9" s="1"/>
  <c r="AE103" i="9"/>
  <c r="AE109" i="9" s="1"/>
  <c r="AD103" i="9"/>
  <c r="AD109" i="9" s="1"/>
  <c r="AC103" i="9"/>
  <c r="AC109" i="9" s="1"/>
  <c r="AB103" i="9"/>
  <c r="AB109" i="9" s="1"/>
  <c r="AA103" i="9"/>
  <c r="AA109" i="9" s="1"/>
  <c r="Z103" i="9"/>
  <c r="Y103" i="9"/>
  <c r="Y109" i="9" s="1"/>
  <c r="X103" i="9"/>
  <c r="X109" i="9" s="1"/>
  <c r="W103" i="9"/>
  <c r="W109" i="9" s="1"/>
  <c r="V103" i="9"/>
  <c r="V109" i="9" s="1"/>
  <c r="U103" i="9"/>
  <c r="U109" i="9" s="1"/>
  <c r="T103" i="9"/>
  <c r="T109" i="9" s="1"/>
  <c r="S103" i="9"/>
  <c r="S109" i="9" s="1"/>
  <c r="R103" i="9"/>
  <c r="R109" i="9" s="1"/>
  <c r="Q103" i="9"/>
  <c r="Q109" i="9" s="1"/>
  <c r="P103" i="9"/>
  <c r="P109" i="9" s="1"/>
  <c r="O103" i="9"/>
  <c r="O109" i="9" s="1"/>
  <c r="N103" i="9"/>
  <c r="N109" i="9" s="1"/>
  <c r="M103" i="9"/>
  <c r="M109" i="9" s="1"/>
  <c r="L103" i="9"/>
  <c r="L109" i="9" s="1"/>
  <c r="K103" i="9"/>
  <c r="K109" i="9" s="1"/>
  <c r="J103" i="9"/>
  <c r="J109" i="9" s="1"/>
  <c r="AW102" i="9"/>
  <c r="AU102" i="9"/>
  <c r="AU106" i="9" s="1"/>
  <c r="AT102" i="9"/>
  <c r="AS102" i="9"/>
  <c r="AS106" i="9" s="1"/>
  <c r="AR102" i="9"/>
  <c r="AR106" i="9" s="1"/>
  <c r="AQ102" i="9"/>
  <c r="AQ106" i="9" s="1"/>
  <c r="AP102" i="9"/>
  <c r="AP106" i="9" s="1"/>
  <c r="AO102" i="9"/>
  <c r="AO106" i="9" s="1"/>
  <c r="AN102" i="9"/>
  <c r="AN106" i="9" s="1"/>
  <c r="AM102" i="9"/>
  <c r="AM106" i="9" s="1"/>
  <c r="AL102" i="9"/>
  <c r="AL106" i="9" s="1"/>
  <c r="AK102" i="9"/>
  <c r="AK106" i="9" s="1"/>
  <c r="AJ102" i="9"/>
  <c r="AJ106" i="9" s="1"/>
  <c r="AI102" i="9"/>
  <c r="AI106" i="9" s="1"/>
  <c r="AH102" i="9"/>
  <c r="AH106" i="9" s="1"/>
  <c r="AG102" i="9"/>
  <c r="AG106" i="9" s="1"/>
  <c r="AF102" i="9"/>
  <c r="AF106" i="9" s="1"/>
  <c r="AE102" i="9"/>
  <c r="AE106" i="9" s="1"/>
  <c r="AD102" i="9"/>
  <c r="AD106" i="9" s="1"/>
  <c r="AC102" i="9"/>
  <c r="AC106" i="9" s="1"/>
  <c r="AB102" i="9"/>
  <c r="AB106" i="9" s="1"/>
  <c r="AA102" i="9"/>
  <c r="AA106" i="9" s="1"/>
  <c r="Z102" i="9"/>
  <c r="Z106" i="9" s="1"/>
  <c r="Y102" i="9"/>
  <c r="Y106" i="9" s="1"/>
  <c r="X102" i="9"/>
  <c r="X106" i="9" s="1"/>
  <c r="W102" i="9"/>
  <c r="W106" i="9" s="1"/>
  <c r="V102" i="9"/>
  <c r="V106" i="9" s="1"/>
  <c r="U102" i="9"/>
  <c r="U106" i="9" s="1"/>
  <c r="T102" i="9"/>
  <c r="T106" i="9" s="1"/>
  <c r="S102" i="9"/>
  <c r="S106" i="9" s="1"/>
  <c r="R102" i="9"/>
  <c r="R106" i="9" s="1"/>
  <c r="Q102" i="9"/>
  <c r="Q106" i="9" s="1"/>
  <c r="P102" i="9"/>
  <c r="P106" i="9" s="1"/>
  <c r="O102" i="9"/>
  <c r="O106" i="9" s="1"/>
  <c r="N102" i="9"/>
  <c r="M102" i="9"/>
  <c r="M106" i="9" s="1"/>
  <c r="L102" i="9"/>
  <c r="L106" i="9" s="1"/>
  <c r="K102" i="9"/>
  <c r="K106" i="9" s="1"/>
  <c r="J102" i="9"/>
  <c r="J106" i="9" s="1"/>
  <c r="AW101" i="9"/>
  <c r="AU101" i="9"/>
  <c r="AT101" i="9"/>
  <c r="AS101" i="9"/>
  <c r="AR101" i="9"/>
  <c r="AQ101" i="9"/>
  <c r="AP101" i="9"/>
  <c r="AO101" i="9"/>
  <c r="AN101" i="9"/>
  <c r="AM101" i="9"/>
  <c r="AL101" i="9"/>
  <c r="AK101" i="9"/>
  <c r="AJ101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AW100" i="9"/>
  <c r="AU100" i="9"/>
  <c r="AT100" i="9"/>
  <c r="AS100" i="9"/>
  <c r="AR100" i="9"/>
  <c r="AQ100" i="9"/>
  <c r="AP100" i="9"/>
  <c r="AO100" i="9"/>
  <c r="AN100" i="9"/>
  <c r="AM100" i="9"/>
  <c r="AL100" i="9"/>
  <c r="AK100" i="9"/>
  <c r="AJ100" i="9"/>
  <c r="AI100" i="9"/>
  <c r="AH100" i="9"/>
  <c r="AG100" i="9"/>
  <c r="AF100" i="9"/>
  <c r="AE100" i="9"/>
  <c r="AD100" i="9"/>
  <c r="AC100" i="9"/>
  <c r="AB100" i="9"/>
  <c r="AA100" i="9"/>
  <c r="Z100" i="9"/>
  <c r="Y100" i="9"/>
  <c r="X100" i="9"/>
  <c r="W100" i="9"/>
  <c r="V100" i="9"/>
  <c r="U100" i="9"/>
  <c r="T100" i="9"/>
  <c r="S100" i="9"/>
  <c r="R100" i="9"/>
  <c r="Q100" i="9"/>
  <c r="P100" i="9"/>
  <c r="O100" i="9"/>
  <c r="N100" i="9"/>
  <c r="M100" i="9"/>
  <c r="L100" i="9"/>
  <c r="K100" i="9"/>
  <c r="J100" i="9"/>
  <c r="AW99" i="9"/>
  <c r="AU99" i="9"/>
  <c r="AT99" i="9"/>
  <c r="AS99" i="9"/>
  <c r="AR99" i="9"/>
  <c r="AQ99" i="9"/>
  <c r="AP99" i="9"/>
  <c r="AO99" i="9"/>
  <c r="AN99" i="9"/>
  <c r="AM99" i="9"/>
  <c r="AL99" i="9"/>
  <c r="AK99" i="9"/>
  <c r="AJ99" i="9"/>
  <c r="AI99" i="9"/>
  <c r="AH99" i="9"/>
  <c r="AG99" i="9"/>
  <c r="AF99" i="9"/>
  <c r="AE99" i="9"/>
  <c r="AD99" i="9"/>
  <c r="AC99" i="9"/>
  <c r="AB99" i="9"/>
  <c r="AA99" i="9"/>
  <c r="Z99" i="9"/>
  <c r="Y99" i="9"/>
  <c r="X99" i="9"/>
  <c r="W99" i="9"/>
  <c r="V99" i="9"/>
  <c r="U99" i="9"/>
  <c r="T99" i="9"/>
  <c r="S99" i="9"/>
  <c r="R99" i="9"/>
  <c r="Q99" i="9"/>
  <c r="P99" i="9"/>
  <c r="O99" i="9"/>
  <c r="N99" i="9"/>
  <c r="M99" i="9"/>
  <c r="L99" i="9"/>
  <c r="K99" i="9"/>
  <c r="J99" i="9"/>
  <c r="AW98" i="9"/>
  <c r="AU98" i="9"/>
  <c r="AT98" i="9"/>
  <c r="AS98" i="9"/>
  <c r="AR98" i="9"/>
  <c r="AQ98" i="9"/>
  <c r="AP98" i="9"/>
  <c r="AO98" i="9"/>
  <c r="AN98" i="9"/>
  <c r="AM98" i="9"/>
  <c r="AL98" i="9"/>
  <c r="AK98" i="9"/>
  <c r="AJ98" i="9"/>
  <c r="AI98" i="9"/>
  <c r="AH98" i="9"/>
  <c r="AG98" i="9"/>
  <c r="AF98" i="9"/>
  <c r="AE98" i="9"/>
  <c r="AD98" i="9"/>
  <c r="AC98" i="9"/>
  <c r="AB98" i="9"/>
  <c r="AA98" i="9"/>
  <c r="Z98" i="9"/>
  <c r="Y98" i="9"/>
  <c r="X98" i="9"/>
  <c r="W98" i="9"/>
  <c r="V98" i="9"/>
  <c r="U98" i="9"/>
  <c r="T98" i="9"/>
  <c r="S98" i="9"/>
  <c r="R98" i="9"/>
  <c r="Q98" i="9"/>
  <c r="P98" i="9"/>
  <c r="O98" i="9"/>
  <c r="N98" i="9"/>
  <c r="M98" i="9"/>
  <c r="L98" i="9"/>
  <c r="K98" i="9"/>
  <c r="J98" i="9"/>
  <c r="AW97" i="9"/>
  <c r="AU97" i="9"/>
  <c r="AT97" i="9"/>
  <c r="AS97" i="9"/>
  <c r="AR97" i="9"/>
  <c r="AQ97" i="9"/>
  <c r="AP97" i="9"/>
  <c r="AO97" i="9"/>
  <c r="AN97" i="9"/>
  <c r="AM97" i="9"/>
  <c r="AL97" i="9"/>
  <c r="AK97" i="9"/>
  <c r="AJ97" i="9"/>
  <c r="AI97" i="9"/>
  <c r="AH97" i="9"/>
  <c r="AG97" i="9"/>
  <c r="AF97" i="9"/>
  <c r="AE97" i="9"/>
  <c r="AD97" i="9"/>
  <c r="AC97" i="9"/>
  <c r="AB97" i="9"/>
  <c r="AA97" i="9"/>
  <c r="Z97" i="9"/>
  <c r="Y97" i="9"/>
  <c r="X97" i="9"/>
  <c r="W97" i="9"/>
  <c r="V97" i="9"/>
  <c r="U97" i="9"/>
  <c r="T97" i="9"/>
  <c r="S97" i="9"/>
  <c r="R97" i="9"/>
  <c r="Q97" i="9"/>
  <c r="P97" i="9"/>
  <c r="O97" i="9"/>
  <c r="N97" i="9"/>
  <c r="M97" i="9"/>
  <c r="L97" i="9"/>
  <c r="K97" i="9"/>
  <c r="J97" i="9"/>
  <c r="AW96" i="9"/>
  <c r="AU96" i="9"/>
  <c r="AT96" i="9"/>
  <c r="AS96" i="9"/>
  <c r="AR96" i="9"/>
  <c r="AQ96" i="9"/>
  <c r="AP96" i="9"/>
  <c r="AO96" i="9"/>
  <c r="AN96" i="9"/>
  <c r="AM96" i="9"/>
  <c r="AL96" i="9"/>
  <c r="AK96" i="9"/>
  <c r="AJ96" i="9"/>
  <c r="AI96" i="9"/>
  <c r="AH96" i="9"/>
  <c r="AG96" i="9"/>
  <c r="AF96" i="9"/>
  <c r="AE96" i="9"/>
  <c r="AD96" i="9"/>
  <c r="AC96" i="9"/>
  <c r="AB96" i="9"/>
  <c r="AA96" i="9"/>
  <c r="Z96" i="9"/>
  <c r="Y96" i="9"/>
  <c r="X96" i="9"/>
  <c r="W96" i="9"/>
  <c r="V96" i="9"/>
  <c r="U96" i="9"/>
  <c r="T96" i="9"/>
  <c r="S96" i="9"/>
  <c r="R96" i="9"/>
  <c r="Q96" i="9"/>
  <c r="P96" i="9"/>
  <c r="O96" i="9"/>
  <c r="N96" i="9"/>
  <c r="M96" i="9"/>
  <c r="L96" i="9"/>
  <c r="K96" i="9"/>
  <c r="J96" i="9"/>
  <c r="AW95" i="9"/>
  <c r="AU95" i="9"/>
  <c r="AT95" i="9"/>
  <c r="AS95" i="9"/>
  <c r="AR95" i="9"/>
  <c r="AQ95" i="9"/>
  <c r="AP95" i="9"/>
  <c r="AO95" i="9"/>
  <c r="AN95" i="9"/>
  <c r="AM95" i="9"/>
  <c r="AL95" i="9"/>
  <c r="AK95" i="9"/>
  <c r="AJ95" i="9"/>
  <c r="AI95" i="9"/>
  <c r="AH95" i="9"/>
  <c r="AG95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AW94" i="9"/>
  <c r="AU94" i="9"/>
  <c r="AT94" i="9"/>
  <c r="AS94" i="9"/>
  <c r="AR94" i="9"/>
  <c r="AQ94" i="9"/>
  <c r="AP94" i="9"/>
  <c r="AO94" i="9"/>
  <c r="AN94" i="9"/>
  <c r="AM94" i="9"/>
  <c r="AL94" i="9"/>
  <c r="AK94" i="9"/>
  <c r="AJ94" i="9"/>
  <c r="AI94" i="9"/>
  <c r="AH94" i="9"/>
  <c r="AG94" i="9"/>
  <c r="AF94" i="9"/>
  <c r="AE94" i="9"/>
  <c r="AD94" i="9"/>
  <c r="AC94" i="9"/>
  <c r="AB94" i="9"/>
  <c r="AA94" i="9"/>
  <c r="Z94" i="9"/>
  <c r="Y94" i="9"/>
  <c r="X94" i="9"/>
  <c r="W94" i="9"/>
  <c r="V94" i="9"/>
  <c r="U94" i="9"/>
  <c r="T94" i="9"/>
  <c r="S94" i="9"/>
  <c r="R94" i="9"/>
  <c r="Q94" i="9"/>
  <c r="P94" i="9"/>
  <c r="O94" i="9"/>
  <c r="N94" i="9"/>
  <c r="M94" i="9"/>
  <c r="L94" i="9"/>
  <c r="K94" i="9"/>
  <c r="J94" i="9"/>
  <c r="AW93" i="9"/>
  <c r="AU93" i="9"/>
  <c r="AT93" i="9"/>
  <c r="AS93" i="9"/>
  <c r="AR93" i="9"/>
  <c r="AQ93" i="9"/>
  <c r="AP93" i="9"/>
  <c r="AO93" i="9"/>
  <c r="AN93" i="9"/>
  <c r="AM93" i="9"/>
  <c r="AL93" i="9"/>
  <c r="AK93" i="9"/>
  <c r="AJ93" i="9"/>
  <c r="AI93" i="9"/>
  <c r="AH93" i="9"/>
  <c r="AG93" i="9"/>
  <c r="AF93" i="9"/>
  <c r="AE93" i="9"/>
  <c r="AD93" i="9"/>
  <c r="AC93" i="9"/>
  <c r="AB93" i="9"/>
  <c r="AA93" i="9"/>
  <c r="Z93" i="9"/>
  <c r="Y93" i="9"/>
  <c r="X93" i="9"/>
  <c r="W93" i="9"/>
  <c r="V93" i="9"/>
  <c r="U93" i="9"/>
  <c r="T93" i="9"/>
  <c r="S93" i="9"/>
  <c r="R93" i="9"/>
  <c r="Q93" i="9"/>
  <c r="P93" i="9"/>
  <c r="O93" i="9"/>
  <c r="N93" i="9"/>
  <c r="M93" i="9"/>
  <c r="L93" i="9"/>
  <c r="K93" i="9"/>
  <c r="J93" i="9"/>
  <c r="AW92" i="9"/>
  <c r="AU92" i="9"/>
  <c r="AT92" i="9"/>
  <c r="AS92" i="9"/>
  <c r="AR92" i="9"/>
  <c r="AQ92" i="9"/>
  <c r="AP92" i="9"/>
  <c r="AO92" i="9"/>
  <c r="AN92" i="9"/>
  <c r="AM92" i="9"/>
  <c r="AL92" i="9"/>
  <c r="AK92" i="9"/>
  <c r="AJ92" i="9"/>
  <c r="AI92" i="9"/>
  <c r="AH92" i="9"/>
  <c r="AG92" i="9"/>
  <c r="AF92" i="9"/>
  <c r="AE92" i="9"/>
  <c r="AD92" i="9"/>
  <c r="AC92" i="9"/>
  <c r="AB92" i="9"/>
  <c r="AA92" i="9"/>
  <c r="Z92" i="9"/>
  <c r="Y92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AW91" i="9"/>
  <c r="AU91" i="9"/>
  <c r="AT91" i="9"/>
  <c r="AS91" i="9"/>
  <c r="AR91" i="9"/>
  <c r="AQ91" i="9"/>
  <c r="AP91" i="9"/>
  <c r="AO91" i="9"/>
  <c r="AN91" i="9"/>
  <c r="AM91" i="9"/>
  <c r="AL91" i="9"/>
  <c r="AK91" i="9"/>
  <c r="AJ91" i="9"/>
  <c r="AI91" i="9"/>
  <c r="AH91" i="9"/>
  <c r="AG91" i="9"/>
  <c r="AF91" i="9"/>
  <c r="AE91" i="9"/>
  <c r="AD91" i="9"/>
  <c r="AC91" i="9"/>
  <c r="AB91" i="9"/>
  <c r="AA91" i="9"/>
  <c r="Z91" i="9"/>
  <c r="Y91" i="9"/>
  <c r="X91" i="9"/>
  <c r="W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AW90" i="9"/>
  <c r="AU90" i="9"/>
  <c r="AT90" i="9"/>
  <c r="AS90" i="9"/>
  <c r="AR90" i="9"/>
  <c r="AQ90" i="9"/>
  <c r="AP90" i="9"/>
  <c r="AO90" i="9"/>
  <c r="AN90" i="9"/>
  <c r="AM90" i="9"/>
  <c r="AL90" i="9"/>
  <c r="AK90" i="9"/>
  <c r="AJ90" i="9"/>
  <c r="AI90" i="9"/>
  <c r="AH90" i="9"/>
  <c r="AG90" i="9"/>
  <c r="AF90" i="9"/>
  <c r="AE90" i="9"/>
  <c r="AD90" i="9"/>
  <c r="AC90" i="9"/>
  <c r="AB90" i="9"/>
  <c r="AA90" i="9"/>
  <c r="Z90" i="9"/>
  <c r="Y90" i="9"/>
  <c r="X90" i="9"/>
  <c r="W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AW89" i="9"/>
  <c r="AU89" i="9"/>
  <c r="AT89" i="9"/>
  <c r="AS89" i="9"/>
  <c r="AR89" i="9"/>
  <c r="AQ89" i="9"/>
  <c r="AP89" i="9"/>
  <c r="AO89" i="9"/>
  <c r="AN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AW88" i="9"/>
  <c r="AU88" i="9"/>
  <c r="AT88" i="9"/>
  <c r="AS88" i="9"/>
  <c r="AR88" i="9"/>
  <c r="AQ88" i="9"/>
  <c r="AP88" i="9"/>
  <c r="AO88" i="9"/>
  <c r="AN88" i="9"/>
  <c r="AM88" i="9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AW87" i="9"/>
  <c r="AU87" i="9"/>
  <c r="AT87" i="9"/>
  <c r="AS87" i="9"/>
  <c r="AR87" i="9"/>
  <c r="AQ87" i="9"/>
  <c r="AP87" i="9"/>
  <c r="AO87" i="9"/>
  <c r="AN87" i="9"/>
  <c r="AM87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L87" i="9"/>
  <c r="K87" i="9"/>
  <c r="J87" i="9"/>
  <c r="AW86" i="9"/>
  <c r="AU86" i="9"/>
  <c r="AT86" i="9"/>
  <c r="AT108" i="9" s="1"/>
  <c r="AM24" i="7" s="1"/>
  <c r="AM15" i="7" s="1"/>
  <c r="AS86" i="9"/>
  <c r="AS108" i="9" s="1"/>
  <c r="AL24" i="7" s="1"/>
  <c r="AR86" i="9"/>
  <c r="AQ86" i="9"/>
  <c r="AQ108" i="9" s="1"/>
  <c r="AJ24" i="7" s="1"/>
  <c r="AJ15" i="7" s="1"/>
  <c r="AP86" i="9"/>
  <c r="AP108" i="9" s="1"/>
  <c r="AI24" i="7" s="1"/>
  <c r="AO86" i="9"/>
  <c r="AN86" i="9"/>
  <c r="AN108" i="9" s="1"/>
  <c r="AG24" i="7" s="1"/>
  <c r="AG15" i="7" s="1"/>
  <c r="AM86" i="9"/>
  <c r="AM108" i="9" s="1"/>
  <c r="AF24" i="7" s="1"/>
  <c r="AL86" i="9"/>
  <c r="AK86" i="9"/>
  <c r="AK108" i="9" s="1"/>
  <c r="AD24" i="7" s="1"/>
  <c r="AJ86" i="9"/>
  <c r="AJ108" i="9" s="1"/>
  <c r="AC24" i="7" s="1"/>
  <c r="AC15" i="7" s="1"/>
  <c r="AI86" i="9"/>
  <c r="AH86" i="9"/>
  <c r="AH108" i="9" s="1"/>
  <c r="AA24" i="7" s="1"/>
  <c r="AG86" i="9"/>
  <c r="AG108" i="9" s="1"/>
  <c r="Z24" i="7" s="1"/>
  <c r="AF86" i="9"/>
  <c r="AE86" i="9"/>
  <c r="AE108" i="9" s="1"/>
  <c r="X24" i="7" s="1"/>
  <c r="X15" i="7" s="1"/>
  <c r="AD86" i="9"/>
  <c r="AD108" i="9" s="1"/>
  <c r="W24" i="7" s="1"/>
  <c r="AC86" i="9"/>
  <c r="AB86" i="9"/>
  <c r="AB108" i="9" s="1"/>
  <c r="U24" i="7" s="1"/>
  <c r="AA86" i="9"/>
  <c r="AA108" i="9" s="1"/>
  <c r="T24" i="7" s="1"/>
  <c r="T15" i="7" s="1"/>
  <c r="Z86" i="9"/>
  <c r="Y86" i="9"/>
  <c r="Y108" i="9" s="1"/>
  <c r="R24" i="7" s="1"/>
  <c r="X86" i="9"/>
  <c r="X108" i="9" s="1"/>
  <c r="Q24" i="7" s="1"/>
  <c r="Q15" i="7" s="1"/>
  <c r="W86" i="9"/>
  <c r="V86" i="9"/>
  <c r="V108" i="9" s="1"/>
  <c r="O24" i="7" s="1"/>
  <c r="U86" i="9"/>
  <c r="U108" i="9" s="1"/>
  <c r="N24" i="7" s="1"/>
  <c r="T86" i="9"/>
  <c r="S86" i="9"/>
  <c r="S108" i="9" s="1"/>
  <c r="L24" i="7" s="1"/>
  <c r="R86" i="9"/>
  <c r="R108" i="9" s="1"/>
  <c r="K24" i="7" s="1"/>
  <c r="Q86" i="9"/>
  <c r="P86" i="9"/>
  <c r="P108" i="9" s="1"/>
  <c r="I24" i="7" s="1"/>
  <c r="O86" i="9"/>
  <c r="O108" i="9" s="1"/>
  <c r="H24" i="7" s="1"/>
  <c r="N86" i="9"/>
  <c r="M86" i="9"/>
  <c r="M108" i="9" s="1"/>
  <c r="F24" i="7" s="1"/>
  <c r="L86" i="9"/>
  <c r="L108" i="9" s="1"/>
  <c r="E24" i="7" s="1"/>
  <c r="K86" i="9"/>
  <c r="J86" i="9"/>
  <c r="J108" i="9" s="1"/>
  <c r="C24" i="7" s="1"/>
  <c r="AW85" i="9"/>
  <c r="AU85" i="9"/>
  <c r="AT85" i="9"/>
  <c r="AS85" i="9"/>
  <c r="AR85" i="9"/>
  <c r="AQ85" i="9"/>
  <c r="AP85" i="9"/>
  <c r="AO85" i="9"/>
  <c r="AN85" i="9"/>
  <c r="AM85" i="9"/>
  <c r="AL85" i="9"/>
  <c r="AK85" i="9"/>
  <c r="AJ85" i="9"/>
  <c r="AI85" i="9"/>
  <c r="AH85" i="9"/>
  <c r="AG85" i="9"/>
  <c r="AF85" i="9"/>
  <c r="AE85" i="9"/>
  <c r="AD85" i="9"/>
  <c r="AC85" i="9"/>
  <c r="AB85" i="9"/>
  <c r="AA85" i="9"/>
  <c r="Z85" i="9"/>
  <c r="Y85" i="9"/>
  <c r="X85" i="9"/>
  <c r="W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AW84" i="9"/>
  <c r="AU84" i="9"/>
  <c r="AT84" i="9"/>
  <c r="AS84" i="9"/>
  <c r="AR84" i="9"/>
  <c r="AQ84" i="9"/>
  <c r="AP84" i="9"/>
  <c r="AO84" i="9"/>
  <c r="AN84" i="9"/>
  <c r="AM84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Y84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AW83" i="9"/>
  <c r="AU83" i="9"/>
  <c r="AT83" i="9"/>
  <c r="AS83" i="9"/>
  <c r="AR83" i="9"/>
  <c r="AQ83" i="9"/>
  <c r="AP83" i="9"/>
  <c r="AO83" i="9"/>
  <c r="AN83" i="9"/>
  <c r="AM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AV83" i="9" s="1"/>
  <c r="AW82" i="9"/>
  <c r="AU82" i="9"/>
  <c r="AT82" i="9"/>
  <c r="AS82" i="9"/>
  <c r="AR82" i="9"/>
  <c r="AQ82" i="9"/>
  <c r="AP82" i="9"/>
  <c r="AO82" i="9"/>
  <c r="AN82" i="9"/>
  <c r="AM82" i="9"/>
  <c r="AL82" i="9"/>
  <c r="AK82" i="9"/>
  <c r="AJ82" i="9"/>
  <c r="AI82" i="9"/>
  <c r="AH82" i="9"/>
  <c r="AG82" i="9"/>
  <c r="AF82" i="9"/>
  <c r="AE82" i="9"/>
  <c r="AD82" i="9"/>
  <c r="AC82" i="9"/>
  <c r="AB82" i="9"/>
  <c r="AA82" i="9"/>
  <c r="Z82" i="9"/>
  <c r="Y82" i="9"/>
  <c r="X82" i="9"/>
  <c r="W82" i="9"/>
  <c r="V82" i="9"/>
  <c r="U82" i="9"/>
  <c r="T82" i="9"/>
  <c r="S82" i="9"/>
  <c r="R82" i="9"/>
  <c r="Q82" i="9"/>
  <c r="P82" i="9"/>
  <c r="O82" i="9"/>
  <c r="N82" i="9"/>
  <c r="M82" i="9"/>
  <c r="L82" i="9"/>
  <c r="K82" i="9"/>
  <c r="J82" i="9"/>
  <c r="AV82" i="9" s="1"/>
  <c r="AW81" i="9"/>
  <c r="AU81" i="9"/>
  <c r="AT81" i="9"/>
  <c r="AS81" i="9"/>
  <c r="AR81" i="9"/>
  <c r="AQ81" i="9"/>
  <c r="AP81" i="9"/>
  <c r="AO81" i="9"/>
  <c r="AN81" i="9"/>
  <c r="AM81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Y81" i="9"/>
  <c r="X81" i="9"/>
  <c r="W81" i="9"/>
  <c r="V81" i="9"/>
  <c r="U81" i="9"/>
  <c r="T81" i="9"/>
  <c r="S81" i="9"/>
  <c r="R81" i="9"/>
  <c r="Q81" i="9"/>
  <c r="P81" i="9"/>
  <c r="O81" i="9"/>
  <c r="N81" i="9"/>
  <c r="M81" i="9"/>
  <c r="L81" i="9"/>
  <c r="K81" i="9"/>
  <c r="J81" i="9"/>
  <c r="AV81" i="9" s="1"/>
  <c r="AW80" i="9"/>
  <c r="AU80" i="9"/>
  <c r="AT80" i="9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AW79" i="9"/>
  <c r="AU79" i="9"/>
  <c r="AT79" i="9"/>
  <c r="AS79" i="9"/>
  <c r="AR79" i="9"/>
  <c r="AQ79" i="9"/>
  <c r="AP79" i="9"/>
  <c r="AO79" i="9"/>
  <c r="AN79" i="9"/>
  <c r="AM79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AW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AW77" i="9"/>
  <c r="AU77" i="9"/>
  <c r="AT77" i="9"/>
  <c r="AS77" i="9"/>
  <c r="AR77" i="9"/>
  <c r="AQ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AW76" i="9"/>
  <c r="AU76" i="9"/>
  <c r="AT76" i="9"/>
  <c r="AS76" i="9"/>
  <c r="AR76" i="9"/>
  <c r="AQ76" i="9"/>
  <c r="AP76" i="9"/>
  <c r="AO76" i="9"/>
  <c r="AN76" i="9"/>
  <c r="AM76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V76" i="9"/>
  <c r="U76" i="9"/>
  <c r="T76" i="9"/>
  <c r="S76" i="9"/>
  <c r="R76" i="9"/>
  <c r="Q76" i="9"/>
  <c r="P76" i="9"/>
  <c r="O76" i="9"/>
  <c r="N76" i="9"/>
  <c r="M76" i="9"/>
  <c r="L76" i="9"/>
  <c r="K76" i="9"/>
  <c r="J76" i="9"/>
  <c r="AW75" i="9"/>
  <c r="AU75" i="9"/>
  <c r="AT75" i="9"/>
  <c r="AS75" i="9"/>
  <c r="AR75" i="9"/>
  <c r="AQ75" i="9"/>
  <c r="AP75" i="9"/>
  <c r="AO75" i="9"/>
  <c r="AN75" i="9"/>
  <c r="AM75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AV75" i="9" s="1"/>
  <c r="AW74" i="9"/>
  <c r="AU74" i="9"/>
  <c r="AT74" i="9"/>
  <c r="AS74" i="9"/>
  <c r="AR74" i="9"/>
  <c r="AQ74" i="9"/>
  <c r="AP74" i="9"/>
  <c r="AO74" i="9"/>
  <c r="AN74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AV74" i="9" s="1"/>
  <c r="AW73" i="9"/>
  <c r="AU73" i="9"/>
  <c r="AT73" i="9"/>
  <c r="AS73" i="9"/>
  <c r="AR73" i="9"/>
  <c r="AQ73" i="9"/>
  <c r="AP73" i="9"/>
  <c r="AO73" i="9"/>
  <c r="AN73" i="9"/>
  <c r="AM73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AV73" i="9" s="1"/>
  <c r="AW72" i="9"/>
  <c r="AU72" i="9"/>
  <c r="AT72" i="9"/>
  <c r="AS72" i="9"/>
  <c r="AR72" i="9"/>
  <c r="AQ72" i="9"/>
  <c r="AP72" i="9"/>
  <c r="AO72" i="9"/>
  <c r="AN72" i="9"/>
  <c r="AM72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AW71" i="9"/>
  <c r="AU71" i="9"/>
  <c r="AT71" i="9"/>
  <c r="AS71" i="9"/>
  <c r="AR71" i="9"/>
  <c r="AQ71" i="9"/>
  <c r="AP71" i="9"/>
  <c r="AO71" i="9"/>
  <c r="AN71" i="9"/>
  <c r="AM71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AW70" i="9"/>
  <c r="AU70" i="9"/>
  <c r="AT70" i="9"/>
  <c r="AS70" i="9"/>
  <c r="AR70" i="9"/>
  <c r="AQ70" i="9"/>
  <c r="AP70" i="9"/>
  <c r="AO70" i="9"/>
  <c r="AN70" i="9"/>
  <c r="AM70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AW69" i="9"/>
  <c r="AU69" i="9"/>
  <c r="AT69" i="9"/>
  <c r="AS69" i="9"/>
  <c r="AR69" i="9"/>
  <c r="AQ69" i="9"/>
  <c r="AP69" i="9"/>
  <c r="AO69" i="9"/>
  <c r="AN69" i="9"/>
  <c r="AM69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AW68" i="9"/>
  <c r="AU68" i="9"/>
  <c r="AT68" i="9"/>
  <c r="AS68" i="9"/>
  <c r="AR68" i="9"/>
  <c r="AQ68" i="9"/>
  <c r="AP68" i="9"/>
  <c r="AO68" i="9"/>
  <c r="AN68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AW67" i="9"/>
  <c r="AU67" i="9"/>
  <c r="AT67" i="9"/>
  <c r="AS67" i="9"/>
  <c r="AR67" i="9"/>
  <c r="AQ67" i="9"/>
  <c r="AP67" i="9"/>
  <c r="AO67" i="9"/>
  <c r="AN67" i="9"/>
  <c r="AM67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AV67" i="9" s="1"/>
  <c r="AW66" i="9"/>
  <c r="AU66" i="9"/>
  <c r="AT66" i="9"/>
  <c r="AS66" i="9"/>
  <c r="AR66" i="9"/>
  <c r="AQ66" i="9"/>
  <c r="AP66" i="9"/>
  <c r="AO66" i="9"/>
  <c r="AN66" i="9"/>
  <c r="AM66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AV66" i="9" s="1"/>
  <c r="AW65" i="9"/>
  <c r="AU65" i="9"/>
  <c r="AT65" i="9"/>
  <c r="AS65" i="9"/>
  <c r="AR65" i="9"/>
  <c r="AQ65" i="9"/>
  <c r="AP65" i="9"/>
  <c r="AO65" i="9"/>
  <c r="AN65" i="9"/>
  <c r="AM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AV65" i="9" s="1"/>
  <c r="AW64" i="9"/>
  <c r="AU64" i="9"/>
  <c r="AT64" i="9"/>
  <c r="AS64" i="9"/>
  <c r="AR64" i="9"/>
  <c r="AQ64" i="9"/>
  <c r="AP64" i="9"/>
  <c r="AO64" i="9"/>
  <c r="AN64" i="9"/>
  <c r="AM64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AW63" i="9"/>
  <c r="AU63" i="9"/>
  <c r="AT63" i="9"/>
  <c r="AS63" i="9"/>
  <c r="AR63" i="9"/>
  <c r="AQ63" i="9"/>
  <c r="AP63" i="9"/>
  <c r="AO63" i="9"/>
  <c r="AN63" i="9"/>
  <c r="AM63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AW62" i="9"/>
  <c r="AU62" i="9"/>
  <c r="AT62" i="9"/>
  <c r="AS62" i="9"/>
  <c r="AR62" i="9"/>
  <c r="AQ62" i="9"/>
  <c r="AP62" i="9"/>
  <c r="AO62" i="9"/>
  <c r="AN62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AW61" i="9"/>
  <c r="AU61" i="9"/>
  <c r="AT61" i="9"/>
  <c r="AS61" i="9"/>
  <c r="AR61" i="9"/>
  <c r="AQ61" i="9"/>
  <c r="AP61" i="9"/>
  <c r="AO61" i="9"/>
  <c r="AN61" i="9"/>
  <c r="AM61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AW60" i="9"/>
  <c r="AU60" i="9"/>
  <c r="AT60" i="9"/>
  <c r="AS60" i="9"/>
  <c r="AR60" i="9"/>
  <c r="AQ60" i="9"/>
  <c r="AP60" i="9"/>
  <c r="AO60" i="9"/>
  <c r="AN60" i="9"/>
  <c r="AM60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AW59" i="9"/>
  <c r="AU59" i="9"/>
  <c r="AT59" i="9"/>
  <c r="AS59" i="9"/>
  <c r="AR59" i="9"/>
  <c r="AQ59" i="9"/>
  <c r="AP59" i="9"/>
  <c r="AO59" i="9"/>
  <c r="AN59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AV59" i="9" s="1"/>
  <c r="AW58" i="9"/>
  <c r="AU58" i="9"/>
  <c r="AT58" i="9"/>
  <c r="AS58" i="9"/>
  <c r="AR58" i="9"/>
  <c r="AQ58" i="9"/>
  <c r="AP58" i="9"/>
  <c r="AO58" i="9"/>
  <c r="AN58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AV58" i="9" s="1"/>
  <c r="AW57" i="9"/>
  <c r="AU57" i="9"/>
  <c r="AT57" i="9"/>
  <c r="AS57" i="9"/>
  <c r="AR57" i="9"/>
  <c r="AQ57" i="9"/>
  <c r="AP57" i="9"/>
  <c r="AO57" i="9"/>
  <c r="AN57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AV57" i="9" s="1"/>
  <c r="AW56" i="9"/>
  <c r="AU56" i="9"/>
  <c r="AT56" i="9"/>
  <c r="AS56" i="9"/>
  <c r="AR56" i="9"/>
  <c r="AQ56" i="9"/>
  <c r="AP56" i="9"/>
  <c r="AO56" i="9"/>
  <c r="AN56" i="9"/>
  <c r="AM56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AW55" i="9"/>
  <c r="AU55" i="9"/>
  <c r="AT55" i="9"/>
  <c r="AS55" i="9"/>
  <c r="AR55" i="9"/>
  <c r="AQ55" i="9"/>
  <c r="AP55" i="9"/>
  <c r="AO55" i="9"/>
  <c r="AN55" i="9"/>
  <c r="AM55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AW54" i="9"/>
  <c r="AU54" i="9"/>
  <c r="AT54" i="9"/>
  <c r="AS54" i="9"/>
  <c r="AR54" i="9"/>
  <c r="AQ54" i="9"/>
  <c r="AP54" i="9"/>
  <c r="AO54" i="9"/>
  <c r="AN54" i="9"/>
  <c r="AM54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AW53" i="9"/>
  <c r="AU53" i="9"/>
  <c r="AT53" i="9"/>
  <c r="AS53" i="9"/>
  <c r="AR53" i="9"/>
  <c r="AQ53" i="9"/>
  <c r="AP53" i="9"/>
  <c r="AO53" i="9"/>
  <c r="AN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AW52" i="9"/>
  <c r="AU52" i="9"/>
  <c r="AT52" i="9"/>
  <c r="AS52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AW51" i="9"/>
  <c r="AU51" i="9"/>
  <c r="AT51" i="9"/>
  <c r="AS51" i="9"/>
  <c r="AR51" i="9"/>
  <c r="AQ51" i="9"/>
  <c r="AP51" i="9"/>
  <c r="AO51" i="9"/>
  <c r="AN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AV51" i="9" s="1"/>
  <c r="AW50" i="9"/>
  <c r="AU50" i="9"/>
  <c r="AT50" i="9"/>
  <c r="AS50" i="9"/>
  <c r="AR50" i="9"/>
  <c r="AQ50" i="9"/>
  <c r="AP50" i="9"/>
  <c r="AO50" i="9"/>
  <c r="AN50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AW49" i="9"/>
  <c r="AU49" i="9"/>
  <c r="AT49" i="9"/>
  <c r="AS49" i="9"/>
  <c r="AR49" i="9"/>
  <c r="AQ49" i="9"/>
  <c r="AP49" i="9"/>
  <c r="AO49" i="9"/>
  <c r="AN49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AW48" i="9"/>
  <c r="AU48" i="9"/>
  <c r="AT48" i="9"/>
  <c r="AS48" i="9"/>
  <c r="AR48" i="9"/>
  <c r="AQ48" i="9"/>
  <c r="AP48" i="9"/>
  <c r="AO48" i="9"/>
  <c r="AN48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AW47" i="9"/>
  <c r="AU47" i="9"/>
  <c r="AT47" i="9"/>
  <c r="AS47" i="9"/>
  <c r="AR47" i="9"/>
  <c r="AQ47" i="9"/>
  <c r="AP47" i="9"/>
  <c r="AO47" i="9"/>
  <c r="AN47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AW46" i="9"/>
  <c r="AU46" i="9"/>
  <c r="AT46" i="9"/>
  <c r="AS46" i="9"/>
  <c r="AR46" i="9"/>
  <c r="AQ46" i="9"/>
  <c r="AP46" i="9"/>
  <c r="AO46" i="9"/>
  <c r="AN46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AW45" i="9"/>
  <c r="AU45" i="9"/>
  <c r="AT45" i="9"/>
  <c r="AS45" i="9"/>
  <c r="AR45" i="9"/>
  <c r="AQ45" i="9"/>
  <c r="AP45" i="9"/>
  <c r="AO45" i="9"/>
  <c r="AN45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AW44" i="9"/>
  <c r="AU44" i="9"/>
  <c r="AT44" i="9"/>
  <c r="AS44" i="9"/>
  <c r="AR44" i="9"/>
  <c r="AQ44" i="9"/>
  <c r="AP44" i="9"/>
  <c r="AO44" i="9"/>
  <c r="AN44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AW43" i="9"/>
  <c r="AU43" i="9"/>
  <c r="AT43" i="9"/>
  <c r="AS43" i="9"/>
  <c r="AR43" i="9"/>
  <c r="AQ43" i="9"/>
  <c r="AP43" i="9"/>
  <c r="AO43" i="9"/>
  <c r="AN43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AV43" i="9" s="1"/>
  <c r="AW42" i="9"/>
  <c r="AU42" i="9"/>
  <c r="AT42" i="9"/>
  <c r="AS42" i="9"/>
  <c r="AR42" i="9"/>
  <c r="AQ42" i="9"/>
  <c r="AP42" i="9"/>
  <c r="AO42" i="9"/>
  <c r="AN42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AW41" i="9"/>
  <c r="AU41" i="9"/>
  <c r="AT41" i="9"/>
  <c r="AS41" i="9"/>
  <c r="AR41" i="9"/>
  <c r="AQ41" i="9"/>
  <c r="AP41" i="9"/>
  <c r="AO41" i="9"/>
  <c r="AN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AW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AW39" i="9"/>
  <c r="AU39" i="9"/>
  <c r="AT39" i="9"/>
  <c r="AS39" i="9"/>
  <c r="AR39" i="9"/>
  <c r="AQ39" i="9"/>
  <c r="AP39" i="9"/>
  <c r="AO39" i="9"/>
  <c r="AN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AW38" i="9"/>
  <c r="AU38" i="9"/>
  <c r="AT38" i="9"/>
  <c r="AT107" i="9" s="1"/>
  <c r="AM8" i="7" s="1"/>
  <c r="AS38" i="9"/>
  <c r="AS107" i="9" s="1"/>
  <c r="AL8" i="7" s="1"/>
  <c r="AR38" i="9"/>
  <c r="AQ38" i="9"/>
  <c r="AQ107" i="9" s="1"/>
  <c r="AJ8" i="7" s="1"/>
  <c r="AP38" i="9"/>
  <c r="AP107" i="9" s="1"/>
  <c r="AI8" i="7" s="1"/>
  <c r="AO38" i="9"/>
  <c r="AN38" i="9"/>
  <c r="AN107" i="9" s="1"/>
  <c r="AG8" i="7" s="1"/>
  <c r="AM38" i="9"/>
  <c r="AM107" i="9" s="1"/>
  <c r="AF8" i="7" s="1"/>
  <c r="AL38" i="9"/>
  <c r="AK38" i="9"/>
  <c r="AK107" i="9" s="1"/>
  <c r="AD8" i="7" s="1"/>
  <c r="AJ38" i="9"/>
  <c r="AJ107" i="9" s="1"/>
  <c r="AC8" i="7" s="1"/>
  <c r="AI38" i="9"/>
  <c r="AH38" i="9"/>
  <c r="AH107" i="9" s="1"/>
  <c r="AA8" i="7" s="1"/>
  <c r="AG38" i="9"/>
  <c r="AG107" i="9" s="1"/>
  <c r="Z8" i="7" s="1"/>
  <c r="AF38" i="9"/>
  <c r="AE38" i="9"/>
  <c r="AE107" i="9" s="1"/>
  <c r="X8" i="7" s="1"/>
  <c r="AD38" i="9"/>
  <c r="AD107" i="9" s="1"/>
  <c r="W8" i="7" s="1"/>
  <c r="AC38" i="9"/>
  <c r="AB38" i="9"/>
  <c r="AB107" i="9" s="1"/>
  <c r="U8" i="7" s="1"/>
  <c r="AA38" i="9"/>
  <c r="AA107" i="9" s="1"/>
  <c r="T8" i="7" s="1"/>
  <c r="Z38" i="9"/>
  <c r="Y38" i="9"/>
  <c r="Y107" i="9" s="1"/>
  <c r="R8" i="7" s="1"/>
  <c r="X38" i="9"/>
  <c r="X107" i="9" s="1"/>
  <c r="Q8" i="7" s="1"/>
  <c r="W38" i="9"/>
  <c r="V38" i="9"/>
  <c r="V107" i="9" s="1"/>
  <c r="O8" i="7" s="1"/>
  <c r="U38" i="9"/>
  <c r="U107" i="9" s="1"/>
  <c r="N8" i="7" s="1"/>
  <c r="T38" i="9"/>
  <c r="S38" i="9"/>
  <c r="S107" i="9" s="1"/>
  <c r="L8" i="7" s="1"/>
  <c r="R38" i="9"/>
  <c r="R107" i="9" s="1"/>
  <c r="K8" i="7" s="1"/>
  <c r="Q38" i="9"/>
  <c r="P38" i="9"/>
  <c r="P107" i="9" s="1"/>
  <c r="I8" i="7" s="1"/>
  <c r="O38" i="9"/>
  <c r="O107" i="9" s="1"/>
  <c r="H8" i="7" s="1"/>
  <c r="N38" i="9"/>
  <c r="M38" i="9"/>
  <c r="M107" i="9" s="1"/>
  <c r="F8" i="7" s="1"/>
  <c r="L38" i="9"/>
  <c r="L107" i="9" s="1"/>
  <c r="E8" i="7" s="1"/>
  <c r="K38" i="9"/>
  <c r="J38" i="9"/>
  <c r="J107" i="9" s="1"/>
  <c r="C8" i="7" s="1"/>
  <c r="AW37" i="9"/>
  <c r="AU37" i="9"/>
  <c r="AT37" i="9"/>
  <c r="AS37" i="9"/>
  <c r="AR37" i="9"/>
  <c r="AQ37" i="9"/>
  <c r="AP37" i="9"/>
  <c r="AO37" i="9"/>
  <c r="AN37" i="9"/>
  <c r="AM37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AV37" i="9" s="1"/>
  <c r="AW36" i="9"/>
  <c r="AU36" i="9"/>
  <c r="AT36" i="9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AW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AW34" i="9"/>
  <c r="AU34" i="9"/>
  <c r="AT34" i="9"/>
  <c r="AS34" i="9"/>
  <c r="AR34" i="9"/>
  <c r="AQ34" i="9"/>
  <c r="AP34" i="9"/>
  <c r="AO34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AW33" i="9"/>
  <c r="AU33" i="9"/>
  <c r="AT33" i="9"/>
  <c r="AS33" i="9"/>
  <c r="AR33" i="9"/>
  <c r="AQ33" i="9"/>
  <c r="AP33" i="9"/>
  <c r="AO33" i="9"/>
  <c r="AN33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AW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AW31" i="9"/>
  <c r="AU31" i="9"/>
  <c r="AT31" i="9"/>
  <c r="AS31" i="9"/>
  <c r="AR31" i="9"/>
  <c r="AQ31" i="9"/>
  <c r="AP31" i="9"/>
  <c r="AO31" i="9"/>
  <c r="AN31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AW30" i="9"/>
  <c r="AU30" i="9"/>
  <c r="AT30" i="9"/>
  <c r="AS30" i="9"/>
  <c r="AR30" i="9"/>
  <c r="AQ30" i="9"/>
  <c r="AP30" i="9"/>
  <c r="AO30" i="9"/>
  <c r="AN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AW29" i="9"/>
  <c r="AU29" i="9"/>
  <c r="AT29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AW28" i="9"/>
  <c r="AU28" i="9"/>
  <c r="AT28" i="9"/>
  <c r="AS28" i="9"/>
  <c r="AR28" i="9"/>
  <c r="AQ28" i="9"/>
  <c r="AP28" i="9"/>
  <c r="AO28" i="9"/>
  <c r="AN28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AW27" i="9"/>
  <c r="AU27" i="9"/>
  <c r="AT27" i="9"/>
  <c r="AS27" i="9"/>
  <c r="AR27" i="9"/>
  <c r="AQ27" i="9"/>
  <c r="AP27" i="9"/>
  <c r="AO27" i="9"/>
  <c r="AN27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AW26" i="9"/>
  <c r="AU26" i="9"/>
  <c r="AT26" i="9"/>
  <c r="AS26" i="9"/>
  <c r="AR26" i="9"/>
  <c r="AQ26" i="9"/>
  <c r="AP26" i="9"/>
  <c r="AO26" i="9"/>
  <c r="AN26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AW25" i="9"/>
  <c r="AU25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AW24" i="9"/>
  <c r="AU24" i="9"/>
  <c r="AT24" i="9"/>
  <c r="AS24" i="9"/>
  <c r="AR24" i="9"/>
  <c r="AQ24" i="9"/>
  <c r="AP24" i="9"/>
  <c r="AO24" i="9"/>
  <c r="AN24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AW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AW22" i="9"/>
  <c r="AU22" i="9"/>
  <c r="AT22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AW21" i="9"/>
  <c r="AU21" i="9"/>
  <c r="AT21" i="9"/>
  <c r="AS21" i="9"/>
  <c r="AR21" i="9"/>
  <c r="AQ21" i="9"/>
  <c r="AP21" i="9"/>
  <c r="AO21" i="9"/>
  <c r="AN21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AW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AW19" i="9"/>
  <c r="AU19" i="9"/>
  <c r="AT19" i="9"/>
  <c r="AS19" i="9"/>
  <c r="AR19" i="9"/>
  <c r="AQ19" i="9"/>
  <c r="AP19" i="9"/>
  <c r="AO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AW18" i="9"/>
  <c r="AU18" i="9"/>
  <c r="AT18" i="9"/>
  <c r="AS18" i="9"/>
  <c r="AR18" i="9"/>
  <c r="AQ18" i="9"/>
  <c r="AP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AW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AW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AW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AW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AW13" i="9"/>
  <c r="AU13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AW12" i="9"/>
  <c r="AU12" i="9"/>
  <c r="AT12" i="9"/>
  <c r="AS12" i="9"/>
  <c r="AR12" i="9"/>
  <c r="AQ12" i="9"/>
  <c r="AP12" i="9"/>
  <c r="AO12" i="9"/>
  <c r="AN12" i="9"/>
  <c r="AM12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AW11" i="9"/>
  <c r="AU11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AW10" i="9"/>
  <c r="AU10" i="9"/>
  <c r="AT10" i="9"/>
  <c r="AS10" i="9"/>
  <c r="AR10" i="9"/>
  <c r="AQ10" i="9"/>
  <c r="AP10" i="9"/>
  <c r="AO10" i="9"/>
  <c r="AN10" i="9"/>
  <c r="AM10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AW9" i="9"/>
  <c r="AU9" i="9"/>
  <c r="AT9" i="9"/>
  <c r="AS9" i="9"/>
  <c r="AR9" i="9"/>
  <c r="AQ9" i="9"/>
  <c r="AP9" i="9"/>
  <c r="AO9" i="9"/>
  <c r="AN9" i="9"/>
  <c r="AM9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AW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AW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AW6" i="9"/>
  <c r="AU6" i="9"/>
  <c r="AT6" i="9"/>
  <c r="AS6" i="9"/>
  <c r="AR6" i="9"/>
  <c r="AQ6" i="9"/>
  <c r="AP6" i="9"/>
  <c r="AO6" i="9"/>
  <c r="AN6" i="9"/>
  <c r="AM6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AW5" i="9"/>
  <c r="AU5" i="9"/>
  <c r="AT5" i="9"/>
  <c r="AS5" i="9"/>
  <c r="AR5" i="9"/>
  <c r="AQ5" i="9"/>
  <c r="AP5" i="9"/>
  <c r="AO5" i="9"/>
  <c r="AN5" i="9"/>
  <c r="AM5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W5" i="9"/>
  <c r="V5" i="9"/>
  <c r="U5" i="9"/>
  <c r="T5" i="9"/>
  <c r="S5" i="9"/>
  <c r="R5" i="9"/>
  <c r="Q5" i="9"/>
  <c r="P5" i="9"/>
  <c r="O5" i="9"/>
  <c r="N5" i="9"/>
  <c r="M5" i="9"/>
  <c r="L5" i="9"/>
  <c r="K5" i="9"/>
  <c r="J5" i="9"/>
  <c r="AW4" i="9"/>
  <c r="AU4" i="9"/>
  <c r="AT4" i="9"/>
  <c r="AS4" i="9"/>
  <c r="AR4" i="9"/>
  <c r="AQ4" i="9"/>
  <c r="AP4" i="9"/>
  <c r="AO4" i="9"/>
  <c r="AN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AW3" i="9"/>
  <c r="AU3" i="9"/>
  <c r="AT3" i="9"/>
  <c r="AS3" i="9"/>
  <c r="AR3" i="9"/>
  <c r="AQ3" i="9"/>
  <c r="AP3" i="9"/>
  <c r="AO3" i="9"/>
  <c r="AN3" i="9"/>
  <c r="AM3" i="9"/>
  <c r="AL3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AW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AU109" i="8"/>
  <c r="AP109" i="8"/>
  <c r="AM109" i="8"/>
  <c r="AL109" i="8"/>
  <c r="AG109" i="8"/>
  <c r="AD109" i="8"/>
  <c r="AB109" i="8"/>
  <c r="Y109" i="8"/>
  <c r="W109" i="8"/>
  <c r="V109" i="8"/>
  <c r="S109" i="8"/>
  <c r="P109" i="8"/>
  <c r="N109" i="8"/>
  <c r="M109" i="8"/>
  <c r="AU106" i="8"/>
  <c r="AR106" i="8"/>
  <c r="AP106" i="8"/>
  <c r="AO106" i="8"/>
  <c r="AL106" i="8"/>
  <c r="AI106" i="8"/>
  <c r="AG106" i="8"/>
  <c r="AF106" i="8"/>
  <c r="AC106" i="8"/>
  <c r="Z106" i="8"/>
  <c r="X106" i="8"/>
  <c r="W106" i="8"/>
  <c r="T106" i="8"/>
  <c r="Q106" i="8"/>
  <c r="O106" i="8"/>
  <c r="N106" i="8"/>
  <c r="K106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AW103" i="8"/>
  <c r="AU103" i="8"/>
  <c r="AT103" i="8"/>
  <c r="AT109" i="8" s="1"/>
  <c r="AS103" i="8"/>
  <c r="AS109" i="8" s="1"/>
  <c r="AR103" i="8"/>
  <c r="AR109" i="8" s="1"/>
  <c r="AQ103" i="8"/>
  <c r="AQ109" i="8" s="1"/>
  <c r="AP103" i="8"/>
  <c r="AO103" i="8"/>
  <c r="AO109" i="8" s="1"/>
  <c r="AN103" i="8"/>
  <c r="AN109" i="8" s="1"/>
  <c r="AM103" i="8"/>
  <c r="AL103" i="8"/>
  <c r="AK103" i="8"/>
  <c r="AK109" i="8" s="1"/>
  <c r="AJ103" i="8"/>
  <c r="AJ109" i="8" s="1"/>
  <c r="AI103" i="8"/>
  <c r="AI109" i="8" s="1"/>
  <c r="AH103" i="8"/>
  <c r="AH109" i="8" s="1"/>
  <c r="AG103" i="8"/>
  <c r="AF103" i="8"/>
  <c r="AF109" i="8" s="1"/>
  <c r="AE103" i="8"/>
  <c r="AE109" i="8" s="1"/>
  <c r="AD103" i="8"/>
  <c r="AC103" i="8"/>
  <c r="AC109" i="8" s="1"/>
  <c r="AB103" i="8"/>
  <c r="AA103" i="8"/>
  <c r="AA109" i="8" s="1"/>
  <c r="Z103" i="8"/>
  <c r="Z109" i="8" s="1"/>
  <c r="Y103" i="8"/>
  <c r="X103" i="8"/>
  <c r="X109" i="8" s="1"/>
  <c r="W103" i="8"/>
  <c r="V103" i="8"/>
  <c r="U103" i="8"/>
  <c r="U109" i="8" s="1"/>
  <c r="T103" i="8"/>
  <c r="T109" i="8" s="1"/>
  <c r="S103" i="8"/>
  <c r="R103" i="8"/>
  <c r="R109" i="8" s="1"/>
  <c r="Q103" i="8"/>
  <c r="Q109" i="8" s="1"/>
  <c r="P103" i="8"/>
  <c r="O103" i="8"/>
  <c r="O109" i="8" s="1"/>
  <c r="N103" i="8"/>
  <c r="M103" i="8"/>
  <c r="L103" i="8"/>
  <c r="L109" i="8" s="1"/>
  <c r="K103" i="8"/>
  <c r="K109" i="8" s="1"/>
  <c r="J103" i="8"/>
  <c r="J109" i="8" s="1"/>
  <c r="AW102" i="8"/>
  <c r="AU102" i="8"/>
  <c r="AT102" i="8"/>
  <c r="AT106" i="8" s="1"/>
  <c r="AS102" i="8"/>
  <c r="AS106" i="8" s="1"/>
  <c r="AL2" i="7" s="1"/>
  <c r="AR102" i="8"/>
  <c r="AQ102" i="8"/>
  <c r="AQ106" i="8" s="1"/>
  <c r="AP102" i="8"/>
  <c r="AO102" i="8"/>
  <c r="AN102" i="8"/>
  <c r="AN106" i="8" s="1"/>
  <c r="AM102" i="8"/>
  <c r="AM106" i="8" s="1"/>
  <c r="AF2" i="7" s="1"/>
  <c r="AL102" i="8"/>
  <c r="AK102" i="8"/>
  <c r="AK106" i="8" s="1"/>
  <c r="AJ102" i="8"/>
  <c r="AJ106" i="8" s="1"/>
  <c r="AC2" i="7" s="1"/>
  <c r="AI102" i="8"/>
  <c r="AH102" i="8"/>
  <c r="AH106" i="8" s="1"/>
  <c r="AG102" i="8"/>
  <c r="AF102" i="8"/>
  <c r="AE102" i="8"/>
  <c r="AE106" i="8" s="1"/>
  <c r="AD102" i="8"/>
  <c r="AD106" i="8" s="1"/>
  <c r="W2" i="7" s="1"/>
  <c r="AC102" i="8"/>
  <c r="AB102" i="8"/>
  <c r="AB106" i="8" s="1"/>
  <c r="AA102" i="8"/>
  <c r="AA106" i="8" s="1"/>
  <c r="T2" i="7" s="1"/>
  <c r="Z102" i="8"/>
  <c r="Y102" i="8"/>
  <c r="Y106" i="8" s="1"/>
  <c r="X102" i="8"/>
  <c r="W102" i="8"/>
  <c r="V102" i="8"/>
  <c r="V106" i="8" s="1"/>
  <c r="U102" i="8"/>
  <c r="U106" i="8" s="1"/>
  <c r="N2" i="7" s="1"/>
  <c r="T102" i="8"/>
  <c r="S102" i="8"/>
  <c r="S106" i="8" s="1"/>
  <c r="R102" i="8"/>
  <c r="R106" i="8" s="1"/>
  <c r="K2" i="7" s="1"/>
  <c r="Q102" i="8"/>
  <c r="P102" i="8"/>
  <c r="P106" i="8" s="1"/>
  <c r="O102" i="8"/>
  <c r="N102" i="8"/>
  <c r="M102" i="8"/>
  <c r="M106" i="8" s="1"/>
  <c r="L102" i="8"/>
  <c r="L106" i="8" s="1"/>
  <c r="E2" i="7" s="1"/>
  <c r="K102" i="8"/>
  <c r="J102" i="8"/>
  <c r="J106" i="8" s="1"/>
  <c r="AW101" i="8"/>
  <c r="AU101" i="8"/>
  <c r="AT101" i="8"/>
  <c r="AS101" i="8"/>
  <c r="AR101" i="8"/>
  <c r="AQ101" i="8"/>
  <c r="AP101" i="8"/>
  <c r="AO101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AW100" i="8"/>
  <c r="AU100" i="8"/>
  <c r="AT100" i="8"/>
  <c r="AS100" i="8"/>
  <c r="AR100" i="8"/>
  <c r="AQ100" i="8"/>
  <c r="AP100" i="8"/>
  <c r="AO100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AV100" i="8" s="1"/>
  <c r="K100" i="8"/>
  <c r="J100" i="8"/>
  <c r="AW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AV99" i="8" s="1"/>
  <c r="AW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AV98" i="8" s="1"/>
  <c r="AW97" i="8"/>
  <c r="AU97" i="8"/>
  <c r="AT97" i="8"/>
  <c r="AS97" i="8"/>
  <c r="AR97" i="8"/>
  <c r="AQ97" i="8"/>
  <c r="AP97" i="8"/>
  <c r="AO97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AV97" i="8" s="1"/>
  <c r="J97" i="8"/>
  <c r="AW96" i="8"/>
  <c r="AU96" i="8"/>
  <c r="AT96" i="8"/>
  <c r="AS96" i="8"/>
  <c r="AR96" i="8"/>
  <c r="AQ96" i="8"/>
  <c r="AP96" i="8"/>
  <c r="AO96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AV96" i="8" s="1"/>
  <c r="K96" i="8"/>
  <c r="J96" i="8"/>
  <c r="AW95" i="8"/>
  <c r="AU95" i="8"/>
  <c r="AT95" i="8"/>
  <c r="AS95" i="8"/>
  <c r="AR95" i="8"/>
  <c r="AQ95" i="8"/>
  <c r="AP95" i="8"/>
  <c r="AO95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AV95" i="8" s="1"/>
  <c r="AW94" i="8"/>
  <c r="AU94" i="8"/>
  <c r="AT94" i="8"/>
  <c r="AS94" i="8"/>
  <c r="AR94" i="8"/>
  <c r="AQ94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AV94" i="8" s="1"/>
  <c r="J94" i="8"/>
  <c r="AW93" i="8"/>
  <c r="AU93" i="8"/>
  <c r="AT93" i="8"/>
  <c r="AS93" i="8"/>
  <c r="AR93" i="8"/>
  <c r="AQ93" i="8"/>
  <c r="AP93" i="8"/>
  <c r="AO93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AV93" i="8" s="1"/>
  <c r="K93" i="8"/>
  <c r="J93" i="8"/>
  <c r="AW92" i="8"/>
  <c r="AU92" i="8"/>
  <c r="AT92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AW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AV91" i="8" s="1"/>
  <c r="K91" i="8"/>
  <c r="J91" i="8"/>
  <c r="AW90" i="8"/>
  <c r="AU90" i="8"/>
  <c r="AT90" i="8"/>
  <c r="AS90" i="8"/>
  <c r="AR90" i="8"/>
  <c r="AQ90" i="8"/>
  <c r="AP90" i="8"/>
  <c r="AO90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AV90" i="8" s="1"/>
  <c r="AW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AV89" i="8" s="1"/>
  <c r="AW88" i="8"/>
  <c r="AU88" i="8"/>
  <c r="AT88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AV88" i="8" s="1"/>
  <c r="AZ15" i="8" s="1"/>
  <c r="J88" i="8"/>
  <c r="AW87" i="8"/>
  <c r="AU87" i="8"/>
  <c r="AT87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AV87" i="8" s="1"/>
  <c r="AZ11" i="8" s="1"/>
  <c r="K87" i="8"/>
  <c r="J87" i="8"/>
  <c r="AW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AW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AV85" i="8" s="1"/>
  <c r="J85" i="8"/>
  <c r="AW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AV84" i="8" s="1"/>
  <c r="K84" i="8"/>
  <c r="J84" i="8"/>
  <c r="AW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AW82" i="8"/>
  <c r="AU82" i="8"/>
  <c r="AT82" i="8"/>
  <c r="AS82" i="8"/>
  <c r="AR82" i="8"/>
  <c r="AQ82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AV82" i="8" s="1"/>
  <c r="K82" i="8"/>
  <c r="J82" i="8"/>
  <c r="AW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AV81" i="8" s="1"/>
  <c r="AW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AV80" i="8" s="1"/>
  <c r="AW79" i="8"/>
  <c r="AU79" i="8"/>
  <c r="AT79" i="8"/>
  <c r="AS79" i="8"/>
  <c r="AR79" i="8"/>
  <c r="AQ79" i="8"/>
  <c r="AP79" i="8"/>
  <c r="AO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AV79" i="8" s="1"/>
  <c r="J79" i="8"/>
  <c r="AW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AV78" i="8" s="1"/>
  <c r="K78" i="8"/>
  <c r="J78" i="8"/>
  <c r="AW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AV77" i="8" s="1"/>
  <c r="AW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AV76" i="8" s="1"/>
  <c r="J76" i="8"/>
  <c r="AW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AV75" i="8" s="1"/>
  <c r="K75" i="8"/>
  <c r="J75" i="8"/>
  <c r="AW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AW73" i="8"/>
  <c r="AU73" i="8"/>
  <c r="AT73" i="8"/>
  <c r="AS73" i="8"/>
  <c r="AR73" i="8"/>
  <c r="AQ73" i="8"/>
  <c r="AP73" i="8"/>
  <c r="AO73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AV73" i="8" s="1"/>
  <c r="K73" i="8"/>
  <c r="J73" i="8"/>
  <c r="AW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AV72" i="8" s="1"/>
  <c r="AW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AV71" i="8" s="1"/>
  <c r="AW70" i="8"/>
  <c r="AU70" i="8"/>
  <c r="AT70" i="8"/>
  <c r="AS70" i="8"/>
  <c r="AR70" i="8"/>
  <c r="AQ70" i="8"/>
  <c r="AP70" i="8"/>
  <c r="AO70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AV70" i="8" s="1"/>
  <c r="AZ14" i="8" s="1"/>
  <c r="J70" i="8"/>
  <c r="AW69" i="8"/>
  <c r="AU69" i="8"/>
  <c r="AT69" i="8"/>
  <c r="AS69" i="8"/>
  <c r="AR69" i="8"/>
  <c r="AQ69" i="8"/>
  <c r="AP69" i="8"/>
  <c r="AO69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AV69" i="8" s="1"/>
  <c r="K69" i="8"/>
  <c r="J69" i="8"/>
  <c r="AW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AV68" i="8" s="1"/>
  <c r="AW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AV67" i="8" s="1"/>
  <c r="J67" i="8"/>
  <c r="AW66" i="8"/>
  <c r="AU66" i="8"/>
  <c r="AT66" i="8"/>
  <c r="AS66" i="8"/>
  <c r="AR66" i="8"/>
  <c r="AQ66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AV66" i="8" s="1"/>
  <c r="K66" i="8"/>
  <c r="J66" i="8"/>
  <c r="AW65" i="8"/>
  <c r="AU65" i="8"/>
  <c r="AT65" i="8"/>
  <c r="AS65" i="8"/>
  <c r="AR65" i="8"/>
  <c r="AQ65" i="8"/>
  <c r="AP65" i="8"/>
  <c r="AO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AW64" i="8"/>
  <c r="AU64" i="8"/>
  <c r="AT64" i="8"/>
  <c r="AS64" i="8"/>
  <c r="AR64" i="8"/>
  <c r="AQ64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AV64" i="8" s="1"/>
  <c r="K64" i="8"/>
  <c r="J64" i="8"/>
  <c r="AW63" i="8"/>
  <c r="AU63" i="8"/>
  <c r="AT63" i="8"/>
  <c r="AS63" i="8"/>
  <c r="AR63" i="8"/>
  <c r="AQ63" i="8"/>
  <c r="AP63" i="8"/>
  <c r="AO63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AV63" i="8" s="1"/>
  <c r="AW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AW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AV61" i="8" s="1"/>
  <c r="J61" i="8"/>
  <c r="AW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AV60" i="8" s="1"/>
  <c r="AW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AV59" i="8" s="1"/>
  <c r="AW58" i="8"/>
  <c r="AU58" i="8"/>
  <c r="AT58" i="8"/>
  <c r="AS58" i="8"/>
  <c r="AR58" i="8"/>
  <c r="AQ58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AV58" i="8" s="1"/>
  <c r="AW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AV57" i="8" s="1"/>
  <c r="J57" i="8"/>
  <c r="AW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AV56" i="8" s="1"/>
  <c r="K56" i="8"/>
  <c r="J56" i="8"/>
  <c r="AW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AW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AV54" i="8" s="1"/>
  <c r="AW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AV53" i="8" s="1"/>
  <c r="AW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AV52" i="8" s="1"/>
  <c r="K52" i="8"/>
  <c r="J52" i="8"/>
  <c r="AW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AV51" i="8" s="1"/>
  <c r="AW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AV50" i="8" s="1"/>
  <c r="AW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AV49" i="8" s="1"/>
  <c r="K49" i="8"/>
  <c r="J49" i="8"/>
  <c r="AW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AV48" i="8" s="1"/>
  <c r="AZ13" i="8" s="1"/>
  <c r="AW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AV47" i="8" s="1"/>
  <c r="AW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AV46" i="8" s="1"/>
  <c r="K46" i="8"/>
  <c r="J46" i="8"/>
  <c r="AW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AV45" i="8" s="1"/>
  <c r="AW44" i="8"/>
  <c r="AU44" i="8"/>
  <c r="AT44" i="8"/>
  <c r="AS44" i="8"/>
  <c r="AR44" i="8"/>
  <c r="AQ44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AV44" i="8" s="1"/>
  <c r="AW43" i="8"/>
  <c r="AU43" i="8"/>
  <c r="AT43" i="8"/>
  <c r="AS43" i="8"/>
  <c r="AR43" i="8"/>
  <c r="AQ43" i="8"/>
  <c r="AP43" i="8"/>
  <c r="AO43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AV43" i="8" s="1"/>
  <c r="K43" i="8"/>
  <c r="J43" i="8"/>
  <c r="AW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AV42" i="8" s="1"/>
  <c r="AW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AV41" i="8" s="1"/>
  <c r="AW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AV40" i="8" s="1"/>
  <c r="K40" i="8"/>
  <c r="J40" i="8"/>
  <c r="AW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AV39" i="8" s="1"/>
  <c r="AW38" i="8"/>
  <c r="AU38" i="8"/>
  <c r="AU107" i="8" s="1"/>
  <c r="AT38" i="8"/>
  <c r="AS38" i="8"/>
  <c r="AR38" i="8"/>
  <c r="AR107" i="8" s="1"/>
  <c r="AQ38" i="8"/>
  <c r="AP38" i="8"/>
  <c r="AO38" i="8"/>
  <c r="AO107" i="8" s="1"/>
  <c r="AN38" i="8"/>
  <c r="AM38" i="8"/>
  <c r="AL38" i="8"/>
  <c r="AL107" i="8" s="1"/>
  <c r="AE7" i="7" s="1"/>
  <c r="AK38" i="8"/>
  <c r="AJ38" i="8"/>
  <c r="AI38" i="8"/>
  <c r="AI107" i="8" s="1"/>
  <c r="AB7" i="7" s="1"/>
  <c r="AH38" i="8"/>
  <c r="AG38" i="8"/>
  <c r="AF38" i="8"/>
  <c r="AF107" i="8" s="1"/>
  <c r="Y7" i="7" s="1"/>
  <c r="AE38" i="8"/>
  <c r="AD38" i="8"/>
  <c r="AC38" i="8"/>
  <c r="AC107" i="8" s="1"/>
  <c r="V7" i="7" s="1"/>
  <c r="AB38" i="8"/>
  <c r="AA38" i="8"/>
  <c r="Z38" i="8"/>
  <c r="Z107" i="8" s="1"/>
  <c r="Y38" i="8"/>
  <c r="X38" i="8"/>
  <c r="W38" i="8"/>
  <c r="W107" i="8" s="1"/>
  <c r="V38" i="8"/>
  <c r="U38" i="8"/>
  <c r="T38" i="8"/>
  <c r="T107" i="8" s="1"/>
  <c r="M7" i="7" s="1"/>
  <c r="S38" i="8"/>
  <c r="R38" i="8"/>
  <c r="Q38" i="8"/>
  <c r="Q107" i="8" s="1"/>
  <c r="P38" i="8"/>
  <c r="O38" i="8"/>
  <c r="N38" i="8"/>
  <c r="N107" i="8" s="1"/>
  <c r="M38" i="8"/>
  <c r="L38" i="8"/>
  <c r="K38" i="8"/>
  <c r="K107" i="8" s="1"/>
  <c r="D7" i="7" s="1"/>
  <c r="J38" i="8"/>
  <c r="AV38" i="8" s="1"/>
  <c r="AW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AV37" i="8" s="1"/>
  <c r="K37" i="8"/>
  <c r="J37" i="8"/>
  <c r="AW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AV36" i="8" s="1"/>
  <c r="AW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AV35" i="8" s="1"/>
  <c r="AW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AV34" i="8" s="1"/>
  <c r="K34" i="8"/>
  <c r="J34" i="8"/>
  <c r="AW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AV33" i="8" s="1"/>
  <c r="AW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AV32" i="8" s="1"/>
  <c r="AW31" i="8"/>
  <c r="AU31" i="8"/>
  <c r="AT31" i="8"/>
  <c r="AS31" i="8"/>
  <c r="AR31" i="8"/>
  <c r="AQ31" i="8"/>
  <c r="AP31" i="8"/>
  <c r="AO31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AV31" i="8" s="1"/>
  <c r="K31" i="8"/>
  <c r="J31" i="8"/>
  <c r="AW30" i="8"/>
  <c r="AU30" i="8"/>
  <c r="AT30" i="8"/>
  <c r="AS30" i="8"/>
  <c r="AR30" i="8"/>
  <c r="AQ30" i="8"/>
  <c r="AP30" i="8"/>
  <c r="AO30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AV30" i="8" s="1"/>
  <c r="AW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AV29" i="8" s="1"/>
  <c r="AW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AV28" i="8" s="1"/>
  <c r="K28" i="8"/>
  <c r="J28" i="8"/>
  <c r="AW27" i="8"/>
  <c r="AU27" i="8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AV27" i="8" s="1"/>
  <c r="AW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AV26" i="8" s="1"/>
  <c r="AW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AV25" i="8" s="1"/>
  <c r="AZ12" i="8" s="1"/>
  <c r="K25" i="8"/>
  <c r="J25" i="8"/>
  <c r="AW24" i="8"/>
  <c r="AU24" i="8"/>
  <c r="AT24" i="8"/>
  <c r="AS24" i="8"/>
  <c r="AR24" i="8"/>
  <c r="AQ24" i="8"/>
  <c r="AP24" i="8"/>
  <c r="AO24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AV24" i="8" s="1"/>
  <c r="AW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AV23" i="8" s="1"/>
  <c r="AW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AV22" i="8" s="1"/>
  <c r="K22" i="8"/>
  <c r="J22" i="8"/>
  <c r="AW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AV21" i="8" s="1"/>
  <c r="AW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AV20" i="8" s="1"/>
  <c r="AW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AV19" i="8" s="1"/>
  <c r="K19" i="8"/>
  <c r="J19" i="8"/>
  <c r="AW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AV18" i="8" s="1"/>
  <c r="AW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AV17" i="8" s="1"/>
  <c r="BH16" i="8"/>
  <c r="L44" i="7" s="1"/>
  <c r="AW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AV16" i="8" s="1"/>
  <c r="BG15" i="8"/>
  <c r="AW15" i="8"/>
  <c r="AU15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AV15" i="8" s="1"/>
  <c r="K15" i="8"/>
  <c r="J15" i="8"/>
  <c r="BG14" i="8"/>
  <c r="AW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AV14" i="8" s="1"/>
  <c r="BG13" i="8"/>
  <c r="AW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AV13" i="8" s="1"/>
  <c r="BG12" i="8"/>
  <c r="AW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AV12" i="8" s="1"/>
  <c r="AZ9" i="8" s="1"/>
  <c r="K12" i="8"/>
  <c r="J12" i="8"/>
  <c r="BG11" i="8"/>
  <c r="AW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AV11" i="8" s="1"/>
  <c r="BG10" i="8"/>
  <c r="AW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AV10" i="8" s="1"/>
  <c r="BG9" i="8"/>
  <c r="AW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AV9" i="8" s="1"/>
  <c r="K9" i="8"/>
  <c r="J9" i="8"/>
  <c r="BG8" i="8"/>
  <c r="AW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AV8" i="8" s="1"/>
  <c r="BG7" i="8"/>
  <c r="K35" i="7" s="1"/>
  <c r="AW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AV7" i="8" s="1"/>
  <c r="BG6" i="8"/>
  <c r="K34" i="7" s="1"/>
  <c r="AW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AV6" i="8" s="1"/>
  <c r="AW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AV5" i="8" s="1"/>
  <c r="K5" i="8"/>
  <c r="J5" i="8"/>
  <c r="AW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AV4" i="8" s="1"/>
  <c r="AW3" i="8"/>
  <c r="AU3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AV3" i="8" s="1"/>
  <c r="AZ8" i="8" s="1"/>
  <c r="AW2" i="8"/>
  <c r="AU2" i="8"/>
  <c r="AT2" i="8"/>
  <c r="AS2" i="8"/>
  <c r="AR2" i="8"/>
  <c r="AQ2" i="8"/>
  <c r="AP2" i="8"/>
  <c r="AO2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AV2" i="8" s="1"/>
  <c r="K2" i="8"/>
  <c r="J2" i="8"/>
  <c r="AO18" i="7"/>
  <c r="X8" i="3" s="1"/>
  <c r="AO17" i="7"/>
  <c r="W8" i="3" s="1"/>
  <c r="AO13" i="7"/>
  <c r="AO12" i="7"/>
  <c r="P8" i="3" s="1"/>
  <c r="AN6" i="7"/>
  <c r="AM6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AN5" i="7"/>
  <c r="AM5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AN3" i="7"/>
  <c r="AM3" i="7"/>
  <c r="AL3" i="7"/>
  <c r="AK3" i="7"/>
  <c r="AJ3" i="7"/>
  <c r="AI3" i="7"/>
  <c r="AH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AN2" i="7"/>
  <c r="AM2" i="7"/>
  <c r="AK2" i="7"/>
  <c r="AJ2" i="7"/>
  <c r="AI2" i="7"/>
  <c r="AH2" i="7"/>
  <c r="AG2" i="7"/>
  <c r="AE2" i="7"/>
  <c r="AD2" i="7"/>
  <c r="AB2" i="7"/>
  <c r="AA2" i="7"/>
  <c r="Z2" i="7"/>
  <c r="Y2" i="7"/>
  <c r="X2" i="7"/>
  <c r="V2" i="7"/>
  <c r="U2" i="7"/>
  <c r="S2" i="7"/>
  <c r="R2" i="7"/>
  <c r="Q2" i="7"/>
  <c r="P2" i="7"/>
  <c r="O2" i="7"/>
  <c r="M2" i="7"/>
  <c r="L2" i="7"/>
  <c r="J2" i="7"/>
  <c r="I2" i="7"/>
  <c r="H2" i="7"/>
  <c r="G2" i="7"/>
  <c r="F2" i="7"/>
  <c r="D2" i="7"/>
  <c r="C2" i="7"/>
  <c r="A59" i="6"/>
  <c r="A58" i="6"/>
  <c r="A57" i="6"/>
  <c r="A56" i="6"/>
  <c r="A55" i="6"/>
  <c r="A54" i="6"/>
  <c r="A53" i="6"/>
  <c r="K52" i="6"/>
  <c r="J52" i="6"/>
  <c r="I52" i="6"/>
  <c r="H52" i="6"/>
  <c r="G52" i="6"/>
  <c r="F52" i="6"/>
  <c r="E52" i="6"/>
  <c r="D52" i="6"/>
  <c r="C52" i="6"/>
  <c r="B52" i="6"/>
  <c r="AN6" i="6"/>
  <c r="AN5" i="6"/>
  <c r="AN4" i="6"/>
  <c r="AN3" i="6"/>
  <c r="U48" i="59"/>
  <c r="T48" i="59"/>
  <c r="S48" i="59"/>
  <c r="R48" i="59"/>
  <c r="Q48" i="59"/>
  <c r="P48" i="59"/>
  <c r="O48" i="59"/>
  <c r="N48" i="59"/>
  <c r="M48" i="59"/>
  <c r="L48" i="59"/>
  <c r="K48" i="59"/>
  <c r="J48" i="59"/>
  <c r="I48" i="59"/>
  <c r="H48" i="59"/>
  <c r="C32" i="59"/>
  <c r="B30" i="5" s="1"/>
  <c r="C18" i="59"/>
  <c r="B16" i="5" s="1"/>
  <c r="C7" i="59"/>
  <c r="B5" i="5" s="1"/>
  <c r="C44" i="5"/>
  <c r="B44" i="5"/>
  <c r="K20" i="5"/>
  <c r="K19" i="5"/>
  <c r="K18" i="5"/>
  <c r="K17" i="5"/>
  <c r="AG9" i="5"/>
  <c r="AG8" i="5"/>
  <c r="AG7" i="5"/>
  <c r="E6" i="4"/>
  <c r="D6" i="4"/>
  <c r="C6" i="4"/>
  <c r="B6" i="4"/>
  <c r="X26" i="56"/>
  <c r="W26" i="56"/>
  <c r="V26" i="56"/>
  <c r="U26" i="56"/>
  <c r="T26" i="56"/>
  <c r="S26" i="56"/>
  <c r="R26" i="56"/>
  <c r="Q26" i="56"/>
  <c r="P26" i="56"/>
  <c r="K26" i="56"/>
  <c r="J26" i="56"/>
  <c r="I26" i="56"/>
  <c r="H26" i="56"/>
  <c r="G26" i="56"/>
  <c r="F26" i="56"/>
  <c r="E26" i="56"/>
  <c r="D26" i="56"/>
  <c r="C26" i="56"/>
  <c r="X25" i="56"/>
  <c r="W25" i="56"/>
  <c r="V25" i="56"/>
  <c r="U25" i="56"/>
  <c r="T25" i="56"/>
  <c r="S25" i="56"/>
  <c r="R25" i="56"/>
  <c r="Q25" i="56"/>
  <c r="P25" i="56"/>
  <c r="K25" i="56"/>
  <c r="J25" i="56"/>
  <c r="I25" i="56"/>
  <c r="H25" i="56"/>
  <c r="G25" i="56"/>
  <c r="F25" i="56"/>
  <c r="E25" i="56"/>
  <c r="D25" i="56"/>
  <c r="C25" i="56"/>
  <c r="X27" i="56"/>
  <c r="W27" i="56"/>
  <c r="V27" i="56"/>
  <c r="U27" i="56"/>
  <c r="R27" i="56"/>
  <c r="Q27" i="56"/>
  <c r="P27" i="56"/>
  <c r="X8" i="56"/>
  <c r="W8" i="56"/>
  <c r="V8" i="56"/>
  <c r="S8" i="56"/>
  <c r="R8" i="56"/>
  <c r="Q8" i="56"/>
  <c r="P8" i="56"/>
  <c r="X26" i="55"/>
  <c r="W26" i="55"/>
  <c r="V26" i="55"/>
  <c r="R26" i="55"/>
  <c r="Q26" i="55"/>
  <c r="P26" i="55"/>
  <c r="X27" i="54"/>
  <c r="W27" i="54"/>
  <c r="V27" i="54"/>
  <c r="U27" i="54"/>
  <c r="T27" i="54"/>
  <c r="S27" i="54"/>
  <c r="R27" i="54"/>
  <c r="Q27" i="54"/>
  <c r="P27" i="54"/>
  <c r="X26" i="54"/>
  <c r="W26" i="54"/>
  <c r="V26" i="54"/>
  <c r="S26" i="54"/>
  <c r="R26" i="54"/>
  <c r="Q26" i="54"/>
  <c r="P26" i="54"/>
  <c r="X8" i="54"/>
  <c r="Q8" i="54"/>
  <c r="P8" i="54"/>
  <c r="X25" i="3"/>
  <c r="W25" i="3"/>
  <c r="V25" i="3"/>
  <c r="U25" i="3"/>
  <c r="R25" i="3"/>
  <c r="Q25" i="3"/>
  <c r="P25" i="3"/>
  <c r="K25" i="3"/>
  <c r="J25" i="3"/>
  <c r="I25" i="3"/>
  <c r="H25" i="3"/>
  <c r="G25" i="3"/>
  <c r="F25" i="3"/>
  <c r="E25" i="3"/>
  <c r="D25" i="3"/>
  <c r="C25" i="3"/>
  <c r="G22" i="3"/>
  <c r="F22" i="3"/>
  <c r="T15" i="3"/>
  <c r="S15" i="3"/>
  <c r="G15" i="3"/>
  <c r="F15" i="3"/>
  <c r="Q8" i="3"/>
  <c r="L3" i="3"/>
  <c r="Z27" i="2"/>
  <c r="Z26" i="2"/>
  <c r="Z25" i="2"/>
  <c r="T25" i="2"/>
  <c r="S25" i="2"/>
  <c r="Q25" i="2"/>
  <c r="P25" i="2"/>
  <c r="Z24" i="2"/>
  <c r="Z23" i="2"/>
  <c r="T14" i="2"/>
  <c r="S14" i="2"/>
  <c r="AI13" i="2"/>
  <c r="AH4" i="54" s="1"/>
  <c r="AH13" i="2"/>
  <c r="AG4" i="54" s="1"/>
  <c r="AG13" i="2"/>
  <c r="AF4" i="54" s="1"/>
  <c r="AF13" i="2"/>
  <c r="AE4" i="54" s="1"/>
  <c r="AE13" i="2"/>
  <c r="AD4" i="54" s="1"/>
  <c r="AD13" i="2"/>
  <c r="AC4" i="54" s="1"/>
  <c r="AC13" i="2"/>
  <c r="AB4" i="54" s="1"/>
  <c r="AB13" i="2"/>
  <c r="AA4" i="54" s="1"/>
  <c r="AA13" i="2"/>
  <c r="Z4" i="54" s="1"/>
  <c r="AA12" i="2"/>
  <c r="G11" i="2"/>
  <c r="G25" i="2" s="1"/>
  <c r="F11" i="2"/>
  <c r="F25" i="2" s="1"/>
  <c r="D11" i="2"/>
  <c r="D25" i="2" s="1"/>
  <c r="C11" i="2"/>
  <c r="C25" i="2" s="1"/>
  <c r="V10" i="2"/>
  <c r="U10" i="2"/>
  <c r="R10" i="2"/>
  <c r="G10" i="2"/>
  <c r="F10" i="2"/>
  <c r="D10" i="2"/>
  <c r="C10" i="2"/>
  <c r="AI9" i="2"/>
  <c r="AJ6" i="3" s="1"/>
  <c r="BD20" i="8" s="1"/>
  <c r="AH9" i="2"/>
  <c r="AG3" i="56" s="1"/>
  <c r="AG9" i="2"/>
  <c r="AF5" i="55" s="1"/>
  <c r="AF9" i="2"/>
  <c r="AG6" i="3" s="1"/>
  <c r="BA20" i="8" s="1"/>
  <c r="AE9" i="2"/>
  <c r="AD3" i="56" s="1"/>
  <c r="AD9" i="2"/>
  <c r="AC9" i="2"/>
  <c r="AB3" i="56" s="1"/>
  <c r="AB9" i="2"/>
  <c r="AA3" i="56" s="1"/>
  <c r="AA9" i="2"/>
  <c r="AB6" i="3" s="1"/>
  <c r="G9" i="2"/>
  <c r="F9" i="2"/>
  <c r="D9" i="2"/>
  <c r="C9" i="2"/>
  <c r="X8" i="2"/>
  <c r="W8" i="2"/>
  <c r="V8" i="2"/>
  <c r="U8" i="2"/>
  <c r="R8" i="2"/>
  <c r="G8" i="2"/>
  <c r="F8" i="2"/>
  <c r="D1" i="2"/>
  <c r="D1" i="3" s="1"/>
  <c r="D42" i="7" l="1"/>
  <c r="D43" i="7"/>
  <c r="D36" i="7"/>
  <c r="D39" i="7"/>
  <c r="D37" i="7"/>
  <c r="D41" i="7"/>
  <c r="D40" i="7"/>
  <c r="K36" i="7"/>
  <c r="BH8" i="8"/>
  <c r="L36" i="7" s="1"/>
  <c r="BH6" i="8"/>
  <c r="L34" i="7" s="1"/>
  <c r="BH7" i="8"/>
  <c r="L35" i="7" s="1"/>
  <c r="K38" i="7"/>
  <c r="BH10" i="8"/>
  <c r="L38" i="7" s="1"/>
  <c r="K41" i="7"/>
  <c r="BH13" i="8"/>
  <c r="L41" i="7" s="1"/>
  <c r="L107" i="8"/>
  <c r="E7" i="7" s="1"/>
  <c r="O107" i="8"/>
  <c r="H7" i="7" s="1"/>
  <c r="R107" i="8"/>
  <c r="K7" i="7" s="1"/>
  <c r="U107" i="8"/>
  <c r="N7" i="7" s="1"/>
  <c r="X107" i="8"/>
  <c r="AA107" i="8"/>
  <c r="AD107" i="8"/>
  <c r="W7" i="7" s="1"/>
  <c r="AG107" i="8"/>
  <c r="Z7" i="7" s="1"/>
  <c r="AJ107" i="8"/>
  <c r="AM107" i="8"/>
  <c r="AF7" i="7" s="1"/>
  <c r="AP107" i="8"/>
  <c r="AI7" i="7" s="1"/>
  <c r="AS107" i="8"/>
  <c r="AL7" i="7" s="1"/>
  <c r="AV55" i="8"/>
  <c r="AV65" i="8"/>
  <c r="AV74" i="8"/>
  <c r="AV83" i="8"/>
  <c r="K108" i="8"/>
  <c r="D22" i="7" s="1"/>
  <c r="N108" i="8"/>
  <c r="G22" i="7" s="1"/>
  <c r="G14" i="7" s="1"/>
  <c r="Q108" i="8"/>
  <c r="J22" i="7" s="1"/>
  <c r="J14" i="7" s="1"/>
  <c r="J7" i="7" s="1"/>
  <c r="T108" i="8"/>
  <c r="M22" i="7" s="1"/>
  <c r="W108" i="8"/>
  <c r="P22" i="7" s="1"/>
  <c r="P14" i="7" s="1"/>
  <c r="Z108" i="8"/>
  <c r="S22" i="7" s="1"/>
  <c r="S14" i="7" s="1"/>
  <c r="AC108" i="8"/>
  <c r="V22" i="7" s="1"/>
  <c r="AF108" i="8"/>
  <c r="Y22" i="7" s="1"/>
  <c r="AI108" i="8"/>
  <c r="AB22" i="7" s="1"/>
  <c r="AL108" i="8"/>
  <c r="AE22" i="7" s="1"/>
  <c r="AO108" i="8"/>
  <c r="AH22" i="7" s="1"/>
  <c r="AH14" i="7" s="1"/>
  <c r="AR108" i="8"/>
  <c r="AK22" i="7" s="1"/>
  <c r="AK14" i="7" s="1"/>
  <c r="AU108" i="8"/>
  <c r="AN22" i="7" s="1"/>
  <c r="AN14" i="7" s="1"/>
  <c r="AV92" i="8"/>
  <c r="AV101" i="8"/>
  <c r="AV103" i="8"/>
  <c r="AZ7" i="8" s="1"/>
  <c r="Z3" i="56"/>
  <c r="AN7" i="6"/>
  <c r="K110" i="8"/>
  <c r="N110" i="8"/>
  <c r="Q110" i="8"/>
  <c r="T110" i="8"/>
  <c r="W110" i="8"/>
  <c r="Z110" i="8"/>
  <c r="AC110" i="8"/>
  <c r="AF110" i="8"/>
  <c r="AI110" i="8"/>
  <c r="AL110" i="8"/>
  <c r="AO110" i="8"/>
  <c r="AR110" i="8"/>
  <c r="AU110" i="8"/>
  <c r="K37" i="7"/>
  <c r="BH9" i="8"/>
  <c r="L37" i="7" s="1"/>
  <c r="K40" i="7"/>
  <c r="BH12" i="8"/>
  <c r="L40" i="7" s="1"/>
  <c r="K43" i="7"/>
  <c r="BH15" i="8"/>
  <c r="L43" i="7" s="1"/>
  <c r="J107" i="8"/>
  <c r="C7" i="7" s="1"/>
  <c r="M107" i="8"/>
  <c r="F7" i="7" s="1"/>
  <c r="P107" i="8"/>
  <c r="I7" i="7" s="1"/>
  <c r="S107" i="8"/>
  <c r="L7" i="7" s="1"/>
  <c r="V107" i="8"/>
  <c r="O7" i="7" s="1"/>
  <c r="Y107" i="8"/>
  <c r="R7" i="7" s="1"/>
  <c r="AB107" i="8"/>
  <c r="U7" i="7" s="1"/>
  <c r="AE107" i="8"/>
  <c r="X7" i="7" s="1"/>
  <c r="AH107" i="8"/>
  <c r="AA7" i="7" s="1"/>
  <c r="AK107" i="8"/>
  <c r="AD7" i="7" s="1"/>
  <c r="AN107" i="8"/>
  <c r="AG7" i="7" s="1"/>
  <c r="AQ107" i="8"/>
  <c r="AQ110" i="8" s="1"/>
  <c r="AT107" i="8"/>
  <c r="AV62" i="8"/>
  <c r="L110" i="8"/>
  <c r="AM110" i="8"/>
  <c r="K39" i="7"/>
  <c r="BH11" i="8"/>
  <c r="L39" i="7" s="1"/>
  <c r="K42" i="7"/>
  <c r="BH14" i="8"/>
  <c r="L42" i="7" s="1"/>
  <c r="G7" i="7"/>
  <c r="P7" i="7"/>
  <c r="S7" i="7"/>
  <c r="AH7" i="7"/>
  <c r="AK7" i="7"/>
  <c r="AN7" i="7"/>
  <c r="J108" i="8"/>
  <c r="C22" i="7" s="1"/>
  <c r="AV86" i="8"/>
  <c r="AZ10" i="8" s="1"/>
  <c r="M108" i="8"/>
  <c r="F22" i="7" s="1"/>
  <c r="P108" i="8"/>
  <c r="I22" i="7" s="1"/>
  <c r="S108" i="8"/>
  <c r="L22" i="7" s="1"/>
  <c r="V108" i="8"/>
  <c r="O22" i="7" s="1"/>
  <c r="Y108" i="8"/>
  <c r="R22" i="7" s="1"/>
  <c r="AB108" i="8"/>
  <c r="U22" i="7" s="1"/>
  <c r="AE108" i="8"/>
  <c r="X22" i="7" s="1"/>
  <c r="X14" i="7" s="1"/>
  <c r="AH108" i="8"/>
  <c r="AA22" i="7" s="1"/>
  <c r="AK108" i="8"/>
  <c r="AD22" i="7" s="1"/>
  <c r="AN108" i="8"/>
  <c r="AG22" i="7" s="1"/>
  <c r="AG14" i="7" s="1"/>
  <c r="AQ108" i="8"/>
  <c r="AJ22" i="7" s="1"/>
  <c r="AJ14" i="7" s="1"/>
  <c r="AT108" i="8"/>
  <c r="AM22" i="7" s="1"/>
  <c r="AM14" i="7" s="1"/>
  <c r="AV102" i="8"/>
  <c r="AZ6" i="8" s="1"/>
  <c r="AV2" i="9"/>
  <c r="AV3" i="9"/>
  <c r="BA8" i="8" s="1"/>
  <c r="E36" i="7" s="1"/>
  <c r="AV4" i="9"/>
  <c r="AV5" i="9"/>
  <c r="AV6" i="9"/>
  <c r="AV7" i="9"/>
  <c r="AV8" i="9"/>
  <c r="AV9" i="9"/>
  <c r="AV10" i="9"/>
  <c r="AV11" i="9"/>
  <c r="AV12" i="9"/>
  <c r="BA9" i="8" s="1"/>
  <c r="E37" i="7" s="1"/>
  <c r="AV13" i="9"/>
  <c r="AV14" i="9"/>
  <c r="AV15" i="9"/>
  <c r="AV16" i="9"/>
  <c r="AV17" i="9"/>
  <c r="AV18" i="9"/>
  <c r="AV19" i="9"/>
  <c r="AV20" i="9"/>
  <c r="AV21" i="9"/>
  <c r="AV22" i="9"/>
  <c r="AV23" i="9"/>
  <c r="AV24" i="9"/>
  <c r="AV25" i="9"/>
  <c r="BA12" i="8" s="1"/>
  <c r="E40" i="7" s="1"/>
  <c r="AV26" i="9"/>
  <c r="AV27" i="9"/>
  <c r="L108" i="8"/>
  <c r="E22" i="7" s="1"/>
  <c r="O108" i="8"/>
  <c r="H22" i="7" s="1"/>
  <c r="R108" i="8"/>
  <c r="K22" i="7" s="1"/>
  <c r="U108" i="8"/>
  <c r="N22" i="7" s="1"/>
  <c r="X108" i="8"/>
  <c r="Q22" i="7" s="1"/>
  <c r="Q14" i="7" s="1"/>
  <c r="AA108" i="8"/>
  <c r="T22" i="7" s="1"/>
  <c r="T14" i="7" s="1"/>
  <c r="AD108" i="8"/>
  <c r="W22" i="7" s="1"/>
  <c r="AG108" i="8"/>
  <c r="Z22" i="7" s="1"/>
  <c r="AJ108" i="8"/>
  <c r="AC22" i="7" s="1"/>
  <c r="AC14" i="7" s="1"/>
  <c r="AM108" i="8"/>
  <c r="AF22" i="7" s="1"/>
  <c r="AP108" i="8"/>
  <c r="AI22" i="7" s="1"/>
  <c r="AS108" i="8"/>
  <c r="AL22" i="7" s="1"/>
  <c r="K107" i="9"/>
  <c r="D8" i="7" s="1"/>
  <c r="N107" i="9"/>
  <c r="Q107" i="9"/>
  <c r="J8" i="7" s="1"/>
  <c r="T107" i="9"/>
  <c r="M8" i="7" s="1"/>
  <c r="W107" i="9"/>
  <c r="Z107" i="9"/>
  <c r="S8" i="7" s="1"/>
  <c r="AC107" i="9"/>
  <c r="V8" i="7" s="1"/>
  <c r="AF107" i="9"/>
  <c r="Y8" i="7" s="1"/>
  <c r="AI107" i="9"/>
  <c r="AB8" i="7" s="1"/>
  <c r="AL107" i="9"/>
  <c r="AE8" i="7" s="1"/>
  <c r="AO107" i="9"/>
  <c r="AR107" i="9"/>
  <c r="AK8" i="7" s="1"/>
  <c r="AU107" i="9"/>
  <c r="K108" i="9"/>
  <c r="D24" i="7" s="1"/>
  <c r="N108" i="9"/>
  <c r="G24" i="7" s="1"/>
  <c r="G15" i="7" s="1"/>
  <c r="Q108" i="9"/>
  <c r="J24" i="7" s="1"/>
  <c r="J15" i="7" s="1"/>
  <c r="T108" i="9"/>
  <c r="M24" i="7" s="1"/>
  <c r="W108" i="9"/>
  <c r="P24" i="7" s="1"/>
  <c r="P15" i="7" s="1"/>
  <c r="Z108" i="9"/>
  <c r="S24" i="7" s="1"/>
  <c r="S15" i="7" s="1"/>
  <c r="AC108" i="9"/>
  <c r="V24" i="7" s="1"/>
  <c r="AF108" i="9"/>
  <c r="Y24" i="7" s="1"/>
  <c r="AI108" i="9"/>
  <c r="AB24" i="7" s="1"/>
  <c r="AL108" i="9"/>
  <c r="AE24" i="7" s="1"/>
  <c r="AO108" i="9"/>
  <c r="AH24" i="7" s="1"/>
  <c r="AH15" i="7" s="1"/>
  <c r="AR108" i="9"/>
  <c r="AK24" i="7" s="1"/>
  <c r="AK15" i="7" s="1"/>
  <c r="AU108" i="9"/>
  <c r="AN24" i="7" s="1"/>
  <c r="AN15" i="7" s="1"/>
  <c r="AV89" i="9"/>
  <c r="AV90" i="9"/>
  <c r="AV91" i="9"/>
  <c r="AV97" i="9"/>
  <c r="AV98" i="9"/>
  <c r="AV99" i="9"/>
  <c r="AV2" i="11"/>
  <c r="AV3" i="11"/>
  <c r="BC8" i="8" s="1"/>
  <c r="G36" i="7" s="1"/>
  <c r="AV4" i="11"/>
  <c r="AV5" i="11"/>
  <c r="AV6" i="11"/>
  <c r="AV7" i="11"/>
  <c r="AV8" i="11"/>
  <c r="AV9" i="11"/>
  <c r="AV10" i="11"/>
  <c r="AV11" i="11"/>
  <c r="AV12" i="11"/>
  <c r="BC9" i="8" s="1"/>
  <c r="G37" i="7" s="1"/>
  <c r="AV13" i="11"/>
  <c r="AV14" i="11"/>
  <c r="AV15" i="11"/>
  <c r="AV16" i="11"/>
  <c r="AV17" i="11"/>
  <c r="AV18" i="11"/>
  <c r="AV19" i="11"/>
  <c r="AV20" i="11"/>
  <c r="AV21" i="11"/>
  <c r="AV22" i="11"/>
  <c r="AV23" i="11"/>
  <c r="AV24" i="11"/>
  <c r="AV25" i="11"/>
  <c r="BC12" i="8" s="1"/>
  <c r="G40" i="7" s="1"/>
  <c r="AV26" i="11"/>
  <c r="AV27" i="11"/>
  <c r="AV28" i="11"/>
  <c r="AV29" i="11"/>
  <c r="AV30" i="11"/>
  <c r="AV31" i="11"/>
  <c r="AV32" i="11"/>
  <c r="AV33" i="11"/>
  <c r="AV34" i="11"/>
  <c r="AV35" i="11"/>
  <c r="AV36" i="11"/>
  <c r="AV37" i="11"/>
  <c r="AV38" i="11"/>
  <c r="J107" i="11"/>
  <c r="C10" i="7" s="1"/>
  <c r="AV39" i="11"/>
  <c r="AV44" i="11"/>
  <c r="AV45" i="11"/>
  <c r="AV46" i="11"/>
  <c r="AV47" i="11"/>
  <c r="AV54" i="11"/>
  <c r="AV28" i="9"/>
  <c r="AV29" i="9"/>
  <c r="AV30" i="9"/>
  <c r="AV31" i="9"/>
  <c r="AV32" i="9"/>
  <c r="AV33" i="9"/>
  <c r="AV34" i="9"/>
  <c r="AV35" i="9"/>
  <c r="AV36" i="9"/>
  <c r="AV86" i="10"/>
  <c r="BB10" i="8" s="1"/>
  <c r="F38" i="7" s="1"/>
  <c r="J108" i="10"/>
  <c r="C26" i="7" s="1"/>
  <c r="AV86" i="12"/>
  <c r="BD10" i="8" s="1"/>
  <c r="J108" i="12"/>
  <c r="C30" i="7" s="1"/>
  <c r="AV55" i="11"/>
  <c r="AV56" i="11"/>
  <c r="AV57" i="11"/>
  <c r="AV58" i="11"/>
  <c r="AV59" i="11"/>
  <c r="AV60" i="11"/>
  <c r="AV61" i="11"/>
  <c r="AV62" i="11"/>
  <c r="AV63" i="11"/>
  <c r="AV64" i="11"/>
  <c r="AV65" i="11"/>
  <c r="AV66" i="11"/>
  <c r="AV67" i="11"/>
  <c r="AV68" i="11"/>
  <c r="AV69" i="11"/>
  <c r="AV70" i="11"/>
  <c r="BC14" i="8" s="1"/>
  <c r="G42" i="7" s="1"/>
  <c r="AV71" i="11"/>
  <c r="AV72" i="11"/>
  <c r="AV73" i="11"/>
  <c r="AV74" i="11"/>
  <c r="AV75" i="11"/>
  <c r="AV76" i="11"/>
  <c r="AV77" i="11"/>
  <c r="AV78" i="11"/>
  <c r="AV79" i="11"/>
  <c r="AV80" i="11"/>
  <c r="AV81" i="11"/>
  <c r="AV82" i="11"/>
  <c r="AV83" i="11"/>
  <c r="AV84" i="11"/>
  <c r="AV85" i="11"/>
  <c r="AV87" i="11"/>
  <c r="BC11" i="8" s="1"/>
  <c r="G39" i="7" s="1"/>
  <c r="AV88" i="11"/>
  <c r="BC15" i="8" s="1"/>
  <c r="G43" i="7" s="1"/>
  <c r="AV89" i="11"/>
  <c r="AV90" i="11"/>
  <c r="AV91" i="11"/>
  <c r="AV92" i="11"/>
  <c r="AV93" i="11"/>
  <c r="AV94" i="11"/>
  <c r="AV95" i="11"/>
  <c r="AV96" i="11"/>
  <c r="AV97" i="11"/>
  <c r="AV98" i="11"/>
  <c r="AV99" i="11"/>
  <c r="AV100" i="11"/>
  <c r="AV101" i="11"/>
  <c r="BG150" i="53"/>
  <c r="BJ150" i="53"/>
  <c r="BM150" i="53"/>
  <c r="BS150" i="53"/>
  <c r="BV150" i="53"/>
  <c r="BY150" i="53"/>
  <c r="CB150" i="53"/>
  <c r="CE150" i="53"/>
  <c r="CH150" i="53"/>
  <c r="CK150" i="53"/>
  <c r="N203" i="53"/>
  <c r="M204" i="53"/>
  <c r="AE204" i="53"/>
  <c r="P196" i="53"/>
  <c r="AA215" i="53"/>
  <c r="M188" i="53"/>
  <c r="S188" i="53"/>
  <c r="U189" i="53"/>
  <c r="Q189" i="53"/>
  <c r="O214" i="53"/>
  <c r="AG214" i="53"/>
  <c r="M187" i="53"/>
  <c r="S187" i="53"/>
  <c r="R201" i="53"/>
  <c r="M169" i="53"/>
  <c r="V169" i="53"/>
  <c r="AK169" i="53"/>
  <c r="AT169" i="53"/>
  <c r="BI169" i="53"/>
  <c r="BR169" i="53"/>
  <c r="CG169" i="53"/>
  <c r="Q208" i="53"/>
  <c r="N191" i="53"/>
  <c r="Q210" i="53"/>
  <c r="AV103" i="12"/>
  <c r="BD7" i="8" s="1"/>
  <c r="P203" i="53"/>
  <c r="O204" i="53"/>
  <c r="M208" i="53"/>
  <c r="C23" i="13"/>
  <c r="AD10" i="2" s="1"/>
  <c r="J8" i="13"/>
  <c r="J15" i="13" s="1"/>
  <c r="E8" i="4"/>
  <c r="R9" i="2"/>
  <c r="U9" i="2"/>
  <c r="V9" i="2"/>
  <c r="W9" i="2"/>
  <c r="X9" i="2"/>
  <c r="O191" i="53"/>
  <c r="P197" i="53"/>
  <c r="S206" i="53"/>
  <c r="R203" i="53"/>
  <c r="S204" i="53"/>
  <c r="O215" i="53"/>
  <c r="S189" i="53"/>
  <c r="M214" i="53"/>
  <c r="N222" i="53"/>
  <c r="O187" i="53"/>
  <c r="P201" i="53"/>
  <c r="O208" i="53"/>
  <c r="M210" i="53"/>
  <c r="O209" i="53"/>
  <c r="Q221" i="53"/>
  <c r="P217" i="53"/>
  <c r="O190" i="53"/>
  <c r="AG190" i="53"/>
  <c r="P192" i="53"/>
  <c r="X192" i="53"/>
  <c r="AA194" i="53"/>
  <c r="AB195" i="53"/>
  <c r="AD200" i="53"/>
  <c r="M202" i="53"/>
  <c r="U202" i="53"/>
  <c r="AE202" i="53"/>
  <c r="P219" i="53"/>
  <c r="AA223" i="53"/>
  <c r="AE203" i="53"/>
  <c r="AF204" i="53"/>
  <c r="AA196" i="53"/>
  <c r="CF141" i="53"/>
  <c r="AB215" i="53"/>
  <c r="T188" i="53"/>
  <c r="AD188" i="53"/>
  <c r="AF189" i="53"/>
  <c r="AA222" i="53"/>
  <c r="AB187" i="53"/>
  <c r="AC201" i="53"/>
  <c r="P169" i="53"/>
  <c r="X169" i="53"/>
  <c r="AF169" i="53"/>
  <c r="AN169" i="53"/>
  <c r="AV169" i="53"/>
  <c r="BD169" i="53"/>
  <c r="BL169" i="53"/>
  <c r="BT169" i="53"/>
  <c r="CB169" i="53"/>
  <c r="CJ169" i="53"/>
  <c r="AB208" i="53"/>
  <c r="AE191" i="53"/>
  <c r="AB209" i="53"/>
  <c r="AD221" i="53"/>
  <c r="AG198" i="53"/>
  <c r="AB207" i="53"/>
  <c r="AC217" i="53"/>
  <c r="AF216" i="53"/>
  <c r="AA211" i="53"/>
  <c r="AC192" i="53"/>
  <c r="M195" i="53"/>
  <c r="N197" i="53"/>
  <c r="V197" i="53"/>
  <c r="AA206" i="53"/>
  <c r="Q206" i="53"/>
  <c r="Y206" i="53"/>
  <c r="AB212" i="53"/>
  <c r="R212" i="53"/>
  <c r="Z212" i="53"/>
  <c r="AD196" i="53"/>
  <c r="N171" i="53"/>
  <c r="N158" i="53" s="1"/>
  <c r="V171" i="53"/>
  <c r="V158" i="53" s="1"/>
  <c r="AD171" i="53"/>
  <c r="AD158" i="53" s="1"/>
  <c r="AL171" i="53"/>
  <c r="AT171" i="53"/>
  <c r="BB171" i="53"/>
  <c r="BB158" i="53" s="1"/>
  <c r="AB227" i="53"/>
  <c r="AU152" i="53"/>
  <c r="R227" i="53"/>
  <c r="Z227" i="53"/>
  <c r="AE190" i="53"/>
  <c r="Q197" i="53"/>
  <c r="AB200" i="53"/>
  <c r="Q193" i="53"/>
  <c r="Y193" i="53"/>
  <c r="Q219" i="53"/>
  <c r="R223" i="53"/>
  <c r="Z223" i="53"/>
  <c r="AF203" i="53"/>
  <c r="W204" i="53"/>
  <c r="AB196" i="53"/>
  <c r="AC215" i="53"/>
  <c r="AE188" i="53"/>
  <c r="AA214" i="53"/>
  <c r="Y214" i="53"/>
  <c r="AB222" i="53"/>
  <c r="Z222" i="53"/>
  <c r="AC187" i="53"/>
  <c r="T201" i="53"/>
  <c r="AD201" i="53"/>
  <c r="S169" i="53"/>
  <c r="AA169" i="53"/>
  <c r="AI169" i="53"/>
  <c r="AQ169" i="53"/>
  <c r="AY169" i="53"/>
  <c r="BG169" i="53"/>
  <c r="BO169" i="53"/>
  <c r="BW169" i="53"/>
  <c r="CE169" i="53"/>
  <c r="AC208" i="53"/>
  <c r="V191" i="53"/>
  <c r="AF191" i="53"/>
  <c r="AA210" i="53"/>
  <c r="Y210" i="53"/>
  <c r="AC209" i="53"/>
  <c r="AD199" i="53"/>
  <c r="U221" i="53"/>
  <c r="AE221" i="53"/>
  <c r="X198" i="53"/>
  <c r="T217" i="53"/>
  <c r="AD217" i="53"/>
  <c r="W216" i="53"/>
  <c r="AG216" i="53"/>
  <c r="AA228" i="53"/>
  <c r="Y228" i="53"/>
  <c r="AB211" i="53"/>
  <c r="Z211" i="53"/>
  <c r="T193" i="53"/>
  <c r="AD193" i="53"/>
  <c r="AA220" i="53"/>
  <c r="Y220" i="53"/>
  <c r="AG197" i="53"/>
  <c r="AB206" i="53"/>
  <c r="R206" i="53"/>
  <c r="AC212" i="53"/>
  <c r="U223" i="53"/>
  <c r="AE223" i="53"/>
  <c r="AE205" i="53"/>
  <c r="V203" i="53"/>
  <c r="AG204" i="53"/>
  <c r="AA203" i="53"/>
  <c r="AB204" i="53"/>
  <c r="AE196" i="53"/>
  <c r="AF215" i="53"/>
  <c r="AB189" i="53"/>
  <c r="AD214" i="53"/>
  <c r="AE222" i="53"/>
  <c r="AF187" i="53"/>
  <c r="AG201" i="53"/>
  <c r="T169" i="53"/>
  <c r="AB169" i="53"/>
  <c r="AJ169" i="53"/>
  <c r="AR169" i="53"/>
  <c r="AZ169" i="53"/>
  <c r="BH169" i="53"/>
  <c r="BP169" i="53"/>
  <c r="BX169" i="53"/>
  <c r="CF169" i="53"/>
  <c r="AB225" i="53"/>
  <c r="AF208" i="53"/>
  <c r="AD210" i="53"/>
  <c r="AF209" i="53"/>
  <c r="N144" i="53"/>
  <c r="V144" i="53"/>
  <c r="AD144" i="53"/>
  <c r="AL144" i="53"/>
  <c r="AT144" i="53"/>
  <c r="BB144" i="53"/>
  <c r="BJ144" i="53"/>
  <c r="BR144" i="53"/>
  <c r="BZ144" i="53"/>
  <c r="CH144" i="53"/>
  <c r="AC198" i="53"/>
  <c r="AF207" i="53"/>
  <c r="AG217" i="53"/>
  <c r="AB216" i="53"/>
  <c r="AE211" i="53"/>
  <c r="Q171" i="53"/>
  <c r="Q158" i="53" s="1"/>
  <c r="Y171" i="53"/>
  <c r="Y158" i="53" s="1"/>
  <c r="AG171" i="53"/>
  <c r="AG158" i="53" s="1"/>
  <c r="AO171" i="53"/>
  <c r="AO158" i="53" s="1"/>
  <c r="AW171" i="53"/>
  <c r="AG193" i="53"/>
  <c r="AD220" i="53"/>
  <c r="N190" i="53"/>
  <c r="V190" i="53"/>
  <c r="AF190" i="53"/>
  <c r="AG192" i="53"/>
  <c r="R197" i="53"/>
  <c r="AC200" i="53"/>
  <c r="S200" i="53"/>
  <c r="AD202" i="53"/>
  <c r="N212" i="53"/>
  <c r="O219" i="53"/>
  <c r="AG219" i="53"/>
  <c r="T187" i="53"/>
  <c r="T186" i="53"/>
  <c r="R186" i="53"/>
  <c r="Z186" i="53"/>
  <c r="M186" i="53"/>
  <c r="U186" i="53"/>
  <c r="AE186" i="53"/>
  <c r="AB186" i="53"/>
  <c r="AC186" i="53"/>
  <c r="S186" i="53"/>
  <c r="X186" i="53"/>
  <c r="AF186" i="53"/>
  <c r="Y215" i="53"/>
  <c r="W214" i="53"/>
  <c r="X222" i="53"/>
  <c r="Y187" i="53"/>
  <c r="Z201" i="53"/>
  <c r="M150" i="53"/>
  <c r="U150" i="53"/>
  <c r="AC150" i="53"/>
  <c r="AK150" i="53"/>
  <c r="AS150" i="53"/>
  <c r="BA150" i="53"/>
  <c r="M225" i="53"/>
  <c r="P163" i="53"/>
  <c r="M218" i="53" s="1"/>
  <c r="U225" i="53"/>
  <c r="BL170" i="53"/>
  <c r="BL163" i="53"/>
  <c r="BT170" i="53"/>
  <c r="BT163" i="53"/>
  <c r="CB170" i="53"/>
  <c r="CB163" i="53"/>
  <c r="CJ170" i="53"/>
  <c r="CJ163" i="53"/>
  <c r="Y208" i="53"/>
  <c r="T191" i="53"/>
  <c r="W210" i="53"/>
  <c r="V198" i="53"/>
  <c r="Y207" i="53"/>
  <c r="Z217" i="53"/>
  <c r="U216" i="53"/>
  <c r="AD163" i="53"/>
  <c r="W228" i="53"/>
  <c r="X211" i="53"/>
  <c r="AP158" i="53"/>
  <c r="BF171" i="53"/>
  <c r="BF158" i="53"/>
  <c r="BN171" i="53"/>
  <c r="BN158" i="53"/>
  <c r="BV171" i="53"/>
  <c r="BV158" i="53"/>
  <c r="CD171" i="53"/>
  <c r="CD158" i="53"/>
  <c r="Z193" i="53"/>
  <c r="W220" i="53"/>
  <c r="S152" i="53"/>
  <c r="V227" i="53"/>
  <c r="AI152" i="53"/>
  <c r="AQ152" i="53"/>
  <c r="AY152" i="53"/>
  <c r="P186" i="53"/>
  <c r="T203" i="53"/>
  <c r="AF205" i="53"/>
  <c r="O203" i="53"/>
  <c r="W203" i="53"/>
  <c r="AG203" i="53"/>
  <c r="P204" i="53"/>
  <c r="X204" i="53"/>
  <c r="AA186" i="53"/>
  <c r="Q186" i="53"/>
  <c r="Y186" i="53"/>
  <c r="AC196" i="53"/>
  <c r="T215" i="53"/>
  <c r="AD215" i="53"/>
  <c r="N188" i="53"/>
  <c r="V188" i="53"/>
  <c r="AF188" i="53"/>
  <c r="P189" i="53"/>
  <c r="X189" i="53"/>
  <c r="AB214" i="53"/>
  <c r="R214" i="53"/>
  <c r="Z214" i="53"/>
  <c r="AC222" i="53"/>
  <c r="S222" i="53"/>
  <c r="AD187" i="53"/>
  <c r="M201" i="53"/>
  <c r="U201" i="53"/>
  <c r="AE201" i="53"/>
  <c r="N180" i="53"/>
  <c r="N182" i="53" s="1"/>
  <c r="N150" i="53"/>
  <c r="V180" i="53"/>
  <c r="V182" i="53" s="1"/>
  <c r="V150" i="53"/>
  <c r="AD180" i="53"/>
  <c r="AD182" i="53" s="1"/>
  <c r="U324" i="53" s="1"/>
  <c r="AD150" i="53"/>
  <c r="AL180" i="53"/>
  <c r="AL182" i="53" s="1"/>
  <c r="AL150" i="53"/>
  <c r="AT180" i="53"/>
  <c r="AT182" i="53" s="1"/>
  <c r="AT150" i="53"/>
  <c r="BB180" i="53"/>
  <c r="BB182" i="53" s="1"/>
  <c r="BB150" i="53"/>
  <c r="P225" i="53"/>
  <c r="AW163" i="53"/>
  <c r="P218" i="53" s="1"/>
  <c r="BE170" i="53"/>
  <c r="BE163" i="53"/>
  <c r="BM170" i="53"/>
  <c r="BM163" i="53"/>
  <c r="BU170" i="53"/>
  <c r="BU163" i="53"/>
  <c r="CC170" i="53"/>
  <c r="CC163" i="53"/>
  <c r="CK170" i="53"/>
  <c r="CK163" i="53"/>
  <c r="T208" i="53"/>
  <c r="AD208" i="53"/>
  <c r="AB210" i="53"/>
  <c r="R210" i="53"/>
  <c r="Z210" i="53"/>
  <c r="T209" i="53"/>
  <c r="AD209" i="53"/>
  <c r="P144" i="53"/>
  <c r="M199" i="53" s="1"/>
  <c r="X144" i="53"/>
  <c r="AF144" i="53"/>
  <c r="AN144" i="53"/>
  <c r="AV144" i="53"/>
  <c r="BD144" i="53"/>
  <c r="BL144" i="53"/>
  <c r="BT144" i="53"/>
  <c r="R199" i="53" s="1"/>
  <c r="CB144" i="53"/>
  <c r="CJ144" i="53"/>
  <c r="N221" i="53"/>
  <c r="V221" i="53"/>
  <c r="AF221" i="53"/>
  <c r="AA198" i="53"/>
  <c r="Q198" i="53"/>
  <c r="M217" i="53"/>
  <c r="U217" i="53"/>
  <c r="AE217" i="53"/>
  <c r="P216" i="53"/>
  <c r="X216" i="53"/>
  <c r="AB228" i="53"/>
  <c r="AE163" i="53"/>
  <c r="R228" i="53"/>
  <c r="Z228" i="53"/>
  <c r="AC211" i="53"/>
  <c r="S211" i="53"/>
  <c r="S171" i="53"/>
  <c r="S158" i="53" s="1"/>
  <c r="AA171" i="53"/>
  <c r="AI171" i="53"/>
  <c r="AQ171" i="53"/>
  <c r="AQ158" i="53" s="1"/>
  <c r="AY171" i="53"/>
  <c r="AY158" i="53" s="1"/>
  <c r="BG171" i="53"/>
  <c r="BG158" i="53"/>
  <c r="BO171" i="53"/>
  <c r="BO158" i="53"/>
  <c r="BW171" i="53"/>
  <c r="BW158" i="53"/>
  <c r="CE171" i="53"/>
  <c r="CE158" i="53"/>
  <c r="M193" i="53"/>
  <c r="U193" i="53"/>
  <c r="AE193" i="53"/>
  <c r="AB220" i="53"/>
  <c r="R220" i="53"/>
  <c r="Z220" i="53"/>
  <c r="AA227" i="53"/>
  <c r="T152" i="53"/>
  <c r="AJ152" i="53"/>
  <c r="AR152" i="53"/>
  <c r="AZ152" i="53"/>
  <c r="Q227" i="53"/>
  <c r="Y227" i="53"/>
  <c r="S205" i="53"/>
  <c r="U204" i="53"/>
  <c r="N186" i="53"/>
  <c r="BH150" i="53"/>
  <c r="Q205" i="53" s="1"/>
  <c r="BP150" i="53"/>
  <c r="Y205" i="53" s="1"/>
  <c r="BX150" i="53"/>
  <c r="CF150" i="53"/>
  <c r="AB203" i="53"/>
  <c r="Z203" i="53"/>
  <c r="AC204" i="53"/>
  <c r="AD186" i="53"/>
  <c r="S141" i="53"/>
  <c r="T196" i="53" s="1"/>
  <c r="AA141" i="53"/>
  <c r="N196" i="53" s="1"/>
  <c r="AI141" i="53"/>
  <c r="V196" i="53" s="1"/>
  <c r="AQ141" i="53"/>
  <c r="AY141" i="53"/>
  <c r="BG141" i="53"/>
  <c r="X196" i="53" s="1"/>
  <c r="BO141" i="53"/>
  <c r="BW141" i="53"/>
  <c r="AF196" i="53" s="1"/>
  <c r="CE141" i="53"/>
  <c r="W215" i="53"/>
  <c r="AG215" i="53"/>
  <c r="AA188" i="53"/>
  <c r="Q188" i="53"/>
  <c r="Y188" i="53"/>
  <c r="AC189" i="53"/>
  <c r="U214" i="53"/>
  <c r="AE214" i="53"/>
  <c r="V222" i="53"/>
  <c r="AF222" i="53"/>
  <c r="W187" i="53"/>
  <c r="AG187" i="53"/>
  <c r="X201" i="53"/>
  <c r="O169" i="53"/>
  <c r="W169" i="53"/>
  <c r="AE169" i="53"/>
  <c r="AM169" i="53"/>
  <c r="O224" i="53" s="1"/>
  <c r="AU169" i="53"/>
  <c r="W224" i="53" s="1"/>
  <c r="BC169" i="53"/>
  <c r="BK169" i="53"/>
  <c r="BS169" i="53"/>
  <c r="CA169" i="53"/>
  <c r="CI169" i="53"/>
  <c r="AC225" i="53"/>
  <c r="AP163" i="53"/>
  <c r="AC218" i="53" s="1"/>
  <c r="BF163" i="53"/>
  <c r="BF170" i="53"/>
  <c r="BN170" i="53"/>
  <c r="BN163" i="53"/>
  <c r="BV170" i="53"/>
  <c r="BV163" i="53"/>
  <c r="CD170" i="53"/>
  <c r="CD163" i="53"/>
  <c r="W208" i="53"/>
  <c r="AG208" i="53"/>
  <c r="AB191" i="53"/>
  <c r="R191" i="53"/>
  <c r="Z191" i="53"/>
  <c r="U210" i="53"/>
  <c r="AE210" i="53"/>
  <c r="W209" i="53"/>
  <c r="AG209" i="53"/>
  <c r="AA221" i="53"/>
  <c r="Y221" i="53"/>
  <c r="T198" i="53"/>
  <c r="AD198" i="53"/>
  <c r="AG207" i="53"/>
  <c r="X217" i="53"/>
  <c r="AC216" i="53"/>
  <c r="S216" i="53"/>
  <c r="M228" i="53"/>
  <c r="U228" i="53"/>
  <c r="X163" i="53"/>
  <c r="AF163" i="53"/>
  <c r="AE228" i="53"/>
  <c r="N211" i="53"/>
  <c r="V211" i="53"/>
  <c r="AF211" i="53"/>
  <c r="T171" i="53"/>
  <c r="T180" i="53" s="1"/>
  <c r="T182" i="53" s="1"/>
  <c r="AB171" i="53"/>
  <c r="AB158" i="53" s="1"/>
  <c r="AJ171" i="53"/>
  <c r="AJ158" i="53" s="1"/>
  <c r="AR171" i="53"/>
  <c r="AR158" i="53" s="1"/>
  <c r="AZ171" i="53"/>
  <c r="AZ158" i="53" s="1"/>
  <c r="BH171" i="53"/>
  <c r="BH158" i="53"/>
  <c r="BP171" i="53"/>
  <c r="BP158" i="53"/>
  <c r="BX171" i="53"/>
  <c r="BX158" i="53"/>
  <c r="CF171" i="53"/>
  <c r="CF158" i="53"/>
  <c r="P193" i="53"/>
  <c r="X193" i="53"/>
  <c r="M220" i="53"/>
  <c r="U220" i="53"/>
  <c r="AE220" i="53"/>
  <c r="T227" i="53"/>
  <c r="M152" i="53"/>
  <c r="U152" i="53"/>
  <c r="AK152" i="53"/>
  <c r="AS152" i="53"/>
  <c r="AD227" i="53"/>
  <c r="BA152" i="53"/>
  <c r="V186" i="53"/>
  <c r="M203" i="53"/>
  <c r="U203" i="53"/>
  <c r="N204" i="53"/>
  <c r="V204" i="53"/>
  <c r="AD179" i="53"/>
  <c r="AD181" i="53" s="1"/>
  <c r="AD304" i="53" s="1"/>
  <c r="O186" i="53"/>
  <c r="W186" i="53"/>
  <c r="AG186" i="53"/>
  <c r="Q196" i="53"/>
  <c r="Y196" i="53"/>
  <c r="R215" i="53"/>
  <c r="Z215" i="53"/>
  <c r="N189" i="53"/>
  <c r="V189" i="53"/>
  <c r="P214" i="53"/>
  <c r="X214" i="53"/>
  <c r="Q222" i="53"/>
  <c r="Y222" i="53"/>
  <c r="R187" i="53"/>
  <c r="Z187" i="53"/>
  <c r="S201" i="53"/>
  <c r="P180" i="53"/>
  <c r="P182" i="53" s="1"/>
  <c r="P150" i="53"/>
  <c r="X180" i="53"/>
  <c r="X182" i="53" s="1"/>
  <c r="X150" i="53"/>
  <c r="AF180" i="53"/>
  <c r="AF182" i="53" s="1"/>
  <c r="AF150" i="53"/>
  <c r="AN180" i="53"/>
  <c r="AN182" i="53" s="1"/>
  <c r="T325" i="53" s="1"/>
  <c r="AN150" i="53"/>
  <c r="AV180" i="53"/>
  <c r="AV182" i="53" s="1"/>
  <c r="AV150" i="53"/>
  <c r="BD180" i="53"/>
  <c r="BD182" i="53" s="1"/>
  <c r="X325" i="53" s="1"/>
  <c r="BD150" i="53"/>
  <c r="N225" i="53"/>
  <c r="V225" i="53"/>
  <c r="AI163" i="53"/>
  <c r="V218" i="53" s="1"/>
  <c r="BG170" i="53"/>
  <c r="BG163" i="53"/>
  <c r="BO170" i="53"/>
  <c r="BO163" i="53"/>
  <c r="BW170" i="53"/>
  <c r="BW163" i="53"/>
  <c r="CE170" i="53"/>
  <c r="CE163" i="53"/>
  <c r="R208" i="53"/>
  <c r="Z208" i="53"/>
  <c r="M191" i="53"/>
  <c r="U191" i="53"/>
  <c r="P210" i="53"/>
  <c r="X210" i="53"/>
  <c r="R209" i="53"/>
  <c r="Z209" i="53"/>
  <c r="R144" i="53"/>
  <c r="T199" i="53" s="1"/>
  <c r="Z144" i="53"/>
  <c r="AH144" i="53"/>
  <c r="AP144" i="53"/>
  <c r="AX144" i="53"/>
  <c r="P199" i="53" s="1"/>
  <c r="BF144" i="53"/>
  <c r="X199" i="53" s="1"/>
  <c r="BN144" i="53"/>
  <c r="BV144" i="53"/>
  <c r="BV179" i="53" s="1"/>
  <c r="BV181" i="53" s="1"/>
  <c r="AD308" i="53" s="1"/>
  <c r="CD144" i="53"/>
  <c r="S199" i="53" s="1"/>
  <c r="T221" i="53"/>
  <c r="O198" i="53"/>
  <c r="W198" i="53"/>
  <c r="R207" i="53"/>
  <c r="Z207" i="53"/>
  <c r="S217" i="53"/>
  <c r="N216" i="53"/>
  <c r="V216" i="53"/>
  <c r="Y163" i="53"/>
  <c r="AG163" i="53"/>
  <c r="P228" i="53"/>
  <c r="X228" i="53"/>
  <c r="Q211" i="53"/>
  <c r="Y211" i="53"/>
  <c r="M171" i="53"/>
  <c r="M180" i="53" s="1"/>
  <c r="M182" i="53" s="1"/>
  <c r="U171" i="53"/>
  <c r="U158" i="53" s="1"/>
  <c r="AC171" i="53"/>
  <c r="AC158" i="53" s="1"/>
  <c r="AK171" i="53"/>
  <c r="AK158" i="53" s="1"/>
  <c r="AS171" i="53"/>
  <c r="AS158" i="53" s="1"/>
  <c r="BA171" i="53"/>
  <c r="BA180" i="53" s="1"/>
  <c r="BA182" i="53" s="1"/>
  <c r="BI171" i="53"/>
  <c r="BI158" i="53"/>
  <c r="BQ171" i="53"/>
  <c r="BQ158" i="53"/>
  <c r="BY171" i="53"/>
  <c r="BY158" i="53"/>
  <c r="CG171" i="53"/>
  <c r="CG158" i="53"/>
  <c r="AC193" i="53"/>
  <c r="S193" i="53"/>
  <c r="P220" i="53"/>
  <c r="X220" i="53"/>
  <c r="N152" i="53"/>
  <c r="N179" i="53" s="1"/>
  <c r="N181" i="53" s="1"/>
  <c r="Y303" i="53" s="1"/>
  <c r="C44" i="6" s="1"/>
  <c r="V152" i="53"/>
  <c r="V179" i="53" s="1"/>
  <c r="V181" i="53" s="1"/>
  <c r="AG303" i="53" s="1"/>
  <c r="J44" i="6" s="1"/>
  <c r="O227" i="53"/>
  <c r="AL152" i="53"/>
  <c r="W227" i="53"/>
  <c r="AT152" i="53"/>
  <c r="BB152" i="53"/>
  <c r="BB179" i="53" s="1"/>
  <c r="BB181" i="53" s="1"/>
  <c r="AF306" i="53" s="1"/>
  <c r="L47" i="6" s="1"/>
  <c r="AG227" i="53"/>
  <c r="AG205" i="53"/>
  <c r="X203" i="53"/>
  <c r="U215" i="53"/>
  <c r="O188" i="53"/>
  <c r="W188" i="53"/>
  <c r="AG188" i="53"/>
  <c r="AA189" i="53"/>
  <c r="Y189" i="53"/>
  <c r="AC214" i="53"/>
  <c r="T222" i="53"/>
  <c r="AD222" i="53"/>
  <c r="U187" i="53"/>
  <c r="AE187" i="53"/>
  <c r="V201" i="53"/>
  <c r="AF201" i="53"/>
  <c r="Q169" i="53"/>
  <c r="M224" i="53" s="1"/>
  <c r="Y169" i="53"/>
  <c r="AG169" i="53"/>
  <c r="AO169" i="53"/>
  <c r="V224" i="53" s="1"/>
  <c r="AW169" i="53"/>
  <c r="BE169" i="53"/>
  <c r="BM169" i="53"/>
  <c r="BU169" i="53"/>
  <c r="CC169" i="53"/>
  <c r="CK169" i="53"/>
  <c r="AA225" i="53"/>
  <c r="T163" i="53"/>
  <c r="AA218" i="53" s="1"/>
  <c r="BH170" i="53"/>
  <c r="BH163" i="53"/>
  <c r="BP163" i="53"/>
  <c r="BP170" i="53"/>
  <c r="BX170" i="53"/>
  <c r="BX180" i="53" s="1"/>
  <c r="BX182" i="53" s="1"/>
  <c r="BX163" i="53"/>
  <c r="CF170" i="53"/>
  <c r="CF180" i="53" s="1"/>
  <c r="CF182" i="53" s="1"/>
  <c r="T329" i="53" s="1"/>
  <c r="CF163" i="53"/>
  <c r="U208" i="53"/>
  <c r="AE208" i="53"/>
  <c r="X191" i="53"/>
  <c r="AC210" i="53"/>
  <c r="U209" i="53"/>
  <c r="AE209" i="53"/>
  <c r="N199" i="53"/>
  <c r="AF199" i="53"/>
  <c r="W221" i="53"/>
  <c r="AG221" i="53"/>
  <c r="AB198" i="53"/>
  <c r="Z198" i="53"/>
  <c r="AE207" i="53"/>
  <c r="V217" i="53"/>
  <c r="AF217" i="53"/>
  <c r="AA216" i="53"/>
  <c r="Y216" i="53"/>
  <c r="Z163" i="53"/>
  <c r="AH163" i="53"/>
  <c r="AC228" i="53"/>
  <c r="T211" i="53"/>
  <c r="AD211" i="53"/>
  <c r="AL158" i="53"/>
  <c r="AT158" i="53"/>
  <c r="BJ171" i="53"/>
  <c r="BJ158" i="53"/>
  <c r="BR171" i="53"/>
  <c r="BR158" i="53"/>
  <c r="BZ171" i="53"/>
  <c r="BZ158" i="53"/>
  <c r="CH171" i="53"/>
  <c r="CH158" i="53"/>
  <c r="N193" i="53"/>
  <c r="V193" i="53"/>
  <c r="AF193" i="53"/>
  <c r="AC220" i="53"/>
  <c r="O152" i="53"/>
  <c r="W152" i="53"/>
  <c r="AM152" i="53"/>
  <c r="BC152" i="53"/>
  <c r="AA204" i="53"/>
  <c r="Y204" i="53"/>
  <c r="AE215" i="53"/>
  <c r="R205" i="53"/>
  <c r="Z205" i="53"/>
  <c r="AC203" i="53"/>
  <c r="S203" i="53"/>
  <c r="T204" i="53"/>
  <c r="AD204" i="53"/>
  <c r="O196" i="53"/>
  <c r="W196" i="53"/>
  <c r="AG196" i="53"/>
  <c r="P215" i="53"/>
  <c r="X215" i="53"/>
  <c r="AB188" i="53"/>
  <c r="R188" i="53"/>
  <c r="Z188" i="53"/>
  <c r="T189" i="53"/>
  <c r="AD189" i="53"/>
  <c r="N214" i="53"/>
  <c r="V214" i="53"/>
  <c r="AF214" i="53"/>
  <c r="O222" i="53"/>
  <c r="W222" i="53"/>
  <c r="AG222" i="53"/>
  <c r="P187" i="53"/>
  <c r="X187" i="53"/>
  <c r="AA201" i="53"/>
  <c r="Q201" i="53"/>
  <c r="Y201" i="53"/>
  <c r="R169" i="53"/>
  <c r="Z169" i="53"/>
  <c r="AH169" i="53"/>
  <c r="N224" i="53" s="1"/>
  <c r="AP169" i="53"/>
  <c r="AX169" i="53"/>
  <c r="BF169" i="53"/>
  <c r="BN169" i="53"/>
  <c r="BN180" i="53" s="1"/>
  <c r="BN182" i="53" s="1"/>
  <c r="BV169" i="53"/>
  <c r="BV180" i="53" s="1"/>
  <c r="BV182" i="53" s="1"/>
  <c r="U328" i="53" s="1"/>
  <c r="CD169" i="53"/>
  <c r="T225" i="53"/>
  <c r="M163" i="53"/>
  <c r="T218" i="53" s="1"/>
  <c r="AD225" i="53"/>
  <c r="BA163" i="53"/>
  <c r="AD218" i="53" s="1"/>
  <c r="BI163" i="53"/>
  <c r="BI170" i="53"/>
  <c r="BQ163" i="53"/>
  <c r="BQ170" i="53"/>
  <c r="BY163" i="53"/>
  <c r="BY170" i="53"/>
  <c r="CG170" i="53"/>
  <c r="CG180" i="53" s="1"/>
  <c r="CG182" i="53" s="1"/>
  <c r="U329" i="53" s="1"/>
  <c r="CG163" i="53"/>
  <c r="P208" i="53"/>
  <c r="X208" i="53"/>
  <c r="AC191" i="53"/>
  <c r="S191" i="53"/>
  <c r="N210" i="53"/>
  <c r="V210" i="53"/>
  <c r="AF210" i="53"/>
  <c r="P209" i="53"/>
  <c r="X209" i="53"/>
  <c r="T144" i="53"/>
  <c r="AA199" i="53" s="1"/>
  <c r="AB144" i="53"/>
  <c r="AJ144" i="53"/>
  <c r="AR144" i="53"/>
  <c r="AZ144" i="53"/>
  <c r="W199" i="53" s="1"/>
  <c r="BH144" i="53"/>
  <c r="Q199" i="53" s="1"/>
  <c r="BP144" i="53"/>
  <c r="Y199" i="53" s="1"/>
  <c r="BX144" i="53"/>
  <c r="CF144" i="53"/>
  <c r="AB221" i="53"/>
  <c r="R221" i="53"/>
  <c r="Z221" i="53"/>
  <c r="M198" i="53"/>
  <c r="U198" i="53"/>
  <c r="AE198" i="53"/>
  <c r="AA217" i="53"/>
  <c r="Q217" i="53"/>
  <c r="Y217" i="53"/>
  <c r="T216" i="53"/>
  <c r="AD216" i="53"/>
  <c r="N228" i="53"/>
  <c r="AA163" i="53"/>
  <c r="V228" i="53"/>
  <c r="AF228" i="53"/>
  <c r="O211" i="53"/>
  <c r="W211" i="53"/>
  <c r="AG211" i="53"/>
  <c r="O171" i="53"/>
  <c r="O158" i="53" s="1"/>
  <c r="W171" i="53"/>
  <c r="W158" i="53" s="1"/>
  <c r="AE171" i="53"/>
  <c r="AM171" i="53"/>
  <c r="AM158" i="53" s="1"/>
  <c r="AU171" i="53"/>
  <c r="AU158" i="53" s="1"/>
  <c r="BC171" i="53"/>
  <c r="BC158" i="53" s="1"/>
  <c r="BK158" i="53"/>
  <c r="BK171" i="53"/>
  <c r="BS171" i="53"/>
  <c r="BS158" i="53"/>
  <c r="CA171" i="53"/>
  <c r="CA158" i="53"/>
  <c r="Z213" i="53" s="1"/>
  <c r="CI171" i="53"/>
  <c r="CI158" i="53"/>
  <c r="N220" i="53"/>
  <c r="V220" i="53"/>
  <c r="AF220" i="53"/>
  <c r="M227" i="53"/>
  <c r="P152" i="53"/>
  <c r="U227" i="53"/>
  <c r="X152" i="53"/>
  <c r="U207" i="53" s="1"/>
  <c r="AN152" i="53"/>
  <c r="AV152" i="53"/>
  <c r="BD152" i="53"/>
  <c r="AE227" i="53"/>
  <c r="Z196" i="53"/>
  <c r="U188" i="53"/>
  <c r="W189" i="53"/>
  <c r="AG189" i="53"/>
  <c r="S150" i="53"/>
  <c r="S179" i="53" s="1"/>
  <c r="S181" i="53" s="1"/>
  <c r="AD303" i="53" s="1"/>
  <c r="AA180" i="53"/>
  <c r="AA182" i="53" s="1"/>
  <c r="AA150" i="53"/>
  <c r="AI180" i="53"/>
  <c r="AI182" i="53" s="1"/>
  <c r="AI150" i="53"/>
  <c r="AQ180" i="53"/>
  <c r="AQ182" i="53" s="1"/>
  <c r="AQ150" i="53"/>
  <c r="AY180" i="53"/>
  <c r="AY182" i="53" s="1"/>
  <c r="T326" i="53" s="1"/>
  <c r="AY150" i="53"/>
  <c r="BG180" i="53"/>
  <c r="BG182" i="53" s="1"/>
  <c r="BO180" i="53"/>
  <c r="BO182" i="53" s="1"/>
  <c r="BW180" i="53"/>
  <c r="BW182" i="53" s="1"/>
  <c r="AF224" i="53"/>
  <c r="CE180" i="53"/>
  <c r="CE182" i="53" s="1"/>
  <c r="S329" i="53" s="1"/>
  <c r="O225" i="53"/>
  <c r="AL163" i="53"/>
  <c r="O218" i="53" s="1"/>
  <c r="W225" i="53"/>
  <c r="AT163" i="53"/>
  <c r="W218" i="53" s="1"/>
  <c r="BJ170" i="53"/>
  <c r="BJ180" i="53" s="1"/>
  <c r="BJ182" i="53" s="1"/>
  <c r="T327" i="53" s="1"/>
  <c r="BJ163" i="53"/>
  <c r="BR170" i="53"/>
  <c r="BR180" i="53" s="1"/>
  <c r="BR182" i="53" s="1"/>
  <c r="BR163" i="53"/>
  <c r="BZ170" i="53"/>
  <c r="BZ163" i="53"/>
  <c r="CH170" i="53"/>
  <c r="CH163" i="53"/>
  <c r="AG218" i="53" s="1"/>
  <c r="AB163" i="53"/>
  <c r="P158" i="53"/>
  <c r="U226" i="53"/>
  <c r="X158" i="53"/>
  <c r="BL171" i="53"/>
  <c r="AE226" i="53" s="1"/>
  <c r="BL158" i="53"/>
  <c r="AE213" i="53" s="1"/>
  <c r="BT158" i="53"/>
  <c r="BT171" i="53"/>
  <c r="BT180" i="53" s="1"/>
  <c r="BT182" i="53" s="1"/>
  <c r="S328" i="53" s="1"/>
  <c r="CB171" i="53"/>
  <c r="CB180" i="53" s="1"/>
  <c r="CB182" i="53" s="1"/>
  <c r="CB158" i="53"/>
  <c r="CJ171" i="53"/>
  <c r="CJ180" i="53" s="1"/>
  <c r="CJ182" i="53" s="1"/>
  <c r="CJ158" i="53"/>
  <c r="Q152" i="53"/>
  <c r="AO152" i="53"/>
  <c r="P227" i="53"/>
  <c r="AW152" i="53"/>
  <c r="X227" i="53"/>
  <c r="BE152" i="53"/>
  <c r="X207" i="53" s="1"/>
  <c r="Q203" i="53"/>
  <c r="Y203" i="53"/>
  <c r="R204" i="53"/>
  <c r="Z204" i="53"/>
  <c r="M196" i="53"/>
  <c r="U196" i="53"/>
  <c r="N215" i="53"/>
  <c r="V215" i="53"/>
  <c r="P188" i="53"/>
  <c r="X188" i="53"/>
  <c r="R189" i="53"/>
  <c r="Z189" i="53"/>
  <c r="T214" i="53"/>
  <c r="M222" i="53"/>
  <c r="U222" i="53"/>
  <c r="N187" i="53"/>
  <c r="V187" i="53"/>
  <c r="O201" i="53"/>
  <c r="W201" i="53"/>
  <c r="AA224" i="53"/>
  <c r="T150" i="53"/>
  <c r="AA205" i="53" s="1"/>
  <c r="AB180" i="53"/>
  <c r="AB182" i="53" s="1"/>
  <c r="S324" i="53" s="1"/>
  <c r="AB150" i="53"/>
  <c r="AJ180" i="53"/>
  <c r="AJ182" i="53" s="1"/>
  <c r="AJ150" i="53"/>
  <c r="AR180" i="53"/>
  <c r="AR182" i="53" s="1"/>
  <c r="AR150" i="53"/>
  <c r="AZ180" i="53"/>
  <c r="AZ182" i="53" s="1"/>
  <c r="U326" i="53" s="1"/>
  <c r="AZ150" i="53"/>
  <c r="Q224" i="53"/>
  <c r="BP180" i="53"/>
  <c r="BP182" i="53" s="1"/>
  <c r="Y224" i="53"/>
  <c r="BK163" i="53"/>
  <c r="BK170" i="53"/>
  <c r="BS163" i="53"/>
  <c r="BS170" i="53"/>
  <c r="CA163" i="53"/>
  <c r="CA170" i="53"/>
  <c r="Z225" i="53" s="1"/>
  <c r="CI163" i="53"/>
  <c r="CI170" i="53"/>
  <c r="N208" i="53"/>
  <c r="V208" i="53"/>
  <c r="AA191" i="53"/>
  <c r="Q191" i="53"/>
  <c r="Y191" i="53"/>
  <c r="T210" i="53"/>
  <c r="N209" i="53"/>
  <c r="V209" i="53"/>
  <c r="O199" i="53"/>
  <c r="AG199" i="53"/>
  <c r="P221" i="53"/>
  <c r="X221" i="53"/>
  <c r="S198" i="53"/>
  <c r="N207" i="53"/>
  <c r="O217" i="53"/>
  <c r="W217" i="53"/>
  <c r="R216" i="53"/>
  <c r="Z216" i="53"/>
  <c r="T228" i="53"/>
  <c r="AC163" i="53"/>
  <c r="AD228" i="53"/>
  <c r="M211" i="53"/>
  <c r="U211" i="53"/>
  <c r="P226" i="53"/>
  <c r="AW158" i="53"/>
  <c r="P213" i="53" s="1"/>
  <c r="BE171" i="53"/>
  <c r="BE158" i="53"/>
  <c r="BM171" i="53"/>
  <c r="BM158" i="53"/>
  <c r="BU171" i="53"/>
  <c r="BU158" i="53"/>
  <c r="CC171" i="53"/>
  <c r="CC158" i="53"/>
  <c r="CK171" i="53"/>
  <c r="CK158" i="53"/>
  <c r="O193" i="53"/>
  <c r="W193" i="53"/>
  <c r="T220" i="53"/>
  <c r="R152" i="53"/>
  <c r="AC227" i="53"/>
  <c r="AP152" i="53"/>
  <c r="AC207" i="53" s="1"/>
  <c r="AX152" i="53"/>
  <c r="S227" i="53"/>
  <c r="Q190" i="53"/>
  <c r="S192" i="53"/>
  <c r="M194" i="53"/>
  <c r="U194" i="53"/>
  <c r="AE194" i="53"/>
  <c r="N195" i="53"/>
  <c r="V195" i="53"/>
  <c r="AF195" i="53"/>
  <c r="U200" i="53"/>
  <c r="T190" i="53"/>
  <c r="AD190" i="53"/>
  <c r="N192" i="53"/>
  <c r="V192" i="53"/>
  <c r="AF192" i="53"/>
  <c r="P194" i="53"/>
  <c r="X194" i="53"/>
  <c r="AA195" i="53"/>
  <c r="Q195" i="53"/>
  <c r="Y195" i="53"/>
  <c r="AC197" i="53"/>
  <c r="S197" i="53"/>
  <c r="W190" i="53"/>
  <c r="Y192" i="53"/>
  <c r="T195" i="53"/>
  <c r="AB190" i="53"/>
  <c r="R190" i="53"/>
  <c r="Z190" i="53"/>
  <c r="T192" i="53"/>
  <c r="AD192" i="53"/>
  <c r="N194" i="53"/>
  <c r="V194" i="53"/>
  <c r="AF194" i="53"/>
  <c r="O195" i="53"/>
  <c r="W195" i="53"/>
  <c r="AG195" i="53"/>
  <c r="AA197" i="53"/>
  <c r="Y197" i="53"/>
  <c r="M190" i="53"/>
  <c r="U190" i="53"/>
  <c r="O192" i="53"/>
  <c r="W192" i="53"/>
  <c r="Q194" i="53"/>
  <c r="Y194" i="53"/>
  <c r="R195" i="53"/>
  <c r="Z195" i="53"/>
  <c r="T197" i="53"/>
  <c r="X190" i="53"/>
  <c r="AB192" i="53"/>
  <c r="Z192" i="53"/>
  <c r="T194" i="53"/>
  <c r="AD194" i="53"/>
  <c r="U195" i="53"/>
  <c r="AE195" i="53"/>
  <c r="AC190" i="53"/>
  <c r="S190" i="53"/>
  <c r="M192" i="53"/>
  <c r="U192" i="53"/>
  <c r="AE192" i="53"/>
  <c r="O194" i="53"/>
  <c r="W194" i="53"/>
  <c r="AG194" i="53"/>
  <c r="P195" i="53"/>
  <c r="X195" i="53"/>
  <c r="AB197" i="53"/>
  <c r="Z197" i="53"/>
  <c r="N200" i="53"/>
  <c r="V200" i="53"/>
  <c r="AF200" i="53"/>
  <c r="P202" i="53"/>
  <c r="X202" i="53"/>
  <c r="T206" i="53"/>
  <c r="AD206" i="53"/>
  <c r="T212" i="53"/>
  <c r="AD212" i="53"/>
  <c r="AF197" i="53"/>
  <c r="AA200" i="53"/>
  <c r="Q200" i="53"/>
  <c r="Y200" i="53"/>
  <c r="AC202" i="53"/>
  <c r="S202" i="53"/>
  <c r="O206" i="53"/>
  <c r="W206" i="53"/>
  <c r="AG206" i="53"/>
  <c r="T200" i="53"/>
  <c r="V202" i="53"/>
  <c r="Z206" i="53"/>
  <c r="O200" i="53"/>
  <c r="W200" i="53"/>
  <c r="AG200" i="53"/>
  <c r="AA202" i="53"/>
  <c r="Q202" i="53"/>
  <c r="Y202" i="53"/>
  <c r="M206" i="53"/>
  <c r="U206" i="53"/>
  <c r="AE206" i="53"/>
  <c r="O197" i="53"/>
  <c r="W197" i="53"/>
  <c r="R200" i="53"/>
  <c r="Z200" i="53"/>
  <c r="T202" i="53"/>
  <c r="P206" i="53"/>
  <c r="X206" i="53"/>
  <c r="AE200" i="53"/>
  <c r="W202" i="53"/>
  <c r="AG202" i="53"/>
  <c r="AC206" i="53"/>
  <c r="U197" i="53"/>
  <c r="AE197" i="53"/>
  <c r="P200" i="53"/>
  <c r="X200" i="53"/>
  <c r="AB202" i="53"/>
  <c r="R202" i="53"/>
  <c r="Z202" i="53"/>
  <c r="N206" i="53"/>
  <c r="V206" i="53"/>
  <c r="AF206" i="53"/>
  <c r="M212" i="53"/>
  <c r="U212" i="53"/>
  <c r="AE212" i="53"/>
  <c r="P212" i="53"/>
  <c r="X212" i="53"/>
  <c r="S212" i="53"/>
  <c r="N219" i="53"/>
  <c r="V219" i="53"/>
  <c r="V212" i="53"/>
  <c r="AF212" i="53"/>
  <c r="AA219" i="53"/>
  <c r="Q212" i="53"/>
  <c r="Y212" i="53"/>
  <c r="W219" i="53"/>
  <c r="O212" i="53"/>
  <c r="W212" i="53"/>
  <c r="AG212" i="53"/>
  <c r="M223" i="53"/>
  <c r="T219" i="53"/>
  <c r="AD219" i="53"/>
  <c r="P223" i="53"/>
  <c r="X223" i="53"/>
  <c r="AB219" i="53"/>
  <c r="R219" i="53"/>
  <c r="Z219" i="53"/>
  <c r="N223" i="53"/>
  <c r="V223" i="53"/>
  <c r="M219" i="53"/>
  <c r="U219" i="53"/>
  <c r="Q223" i="53"/>
  <c r="Y223" i="53"/>
  <c r="X219" i="53"/>
  <c r="T223" i="53"/>
  <c r="AD223" i="53"/>
  <c r="P229" i="53"/>
  <c r="S8" i="55" s="1"/>
  <c r="O229" i="53"/>
  <c r="R8" i="55" s="1"/>
  <c r="N229" i="53"/>
  <c r="Q8" i="55" s="1"/>
  <c r="M229" i="53"/>
  <c r="P8" i="55" s="1"/>
  <c r="S229" i="53"/>
  <c r="X8" i="55" s="1"/>
  <c r="R229" i="53"/>
  <c r="W8" i="55" s="1"/>
  <c r="Q229" i="53"/>
  <c r="V8" i="55" s="1"/>
  <c r="AC219" i="53"/>
  <c r="S219" i="53"/>
  <c r="O223" i="53"/>
  <c r="W223" i="53"/>
  <c r="AG223" i="53"/>
  <c r="Y232" i="53"/>
  <c r="W8" i="54" s="1"/>
  <c r="W231" i="53"/>
  <c r="X230" i="53"/>
  <c r="V8" i="54" s="1"/>
  <c r="W230" i="53"/>
  <c r="V230" i="53"/>
  <c r="R8" i="54" s="1"/>
  <c r="H45" i="6"/>
  <c r="C14" i="52"/>
  <c r="B7" i="4" s="1"/>
  <c r="B8" i="4" s="1"/>
  <c r="D14" i="52"/>
  <c r="C7" i="4" s="1"/>
  <c r="C8" i="4" s="1"/>
  <c r="C23" i="52"/>
  <c r="E14" i="52"/>
  <c r="D7" i="4" s="1"/>
  <c r="D8" i="4" s="1"/>
  <c r="D23" i="52"/>
  <c r="B23" i="52"/>
  <c r="E23" i="52"/>
  <c r="C61" i="52"/>
  <c r="Q94" i="58"/>
  <c r="Y94" i="58"/>
  <c r="R112" i="58" s="1"/>
  <c r="AG94" i="58"/>
  <c r="Q113" i="58" s="1"/>
  <c r="AO94" i="58"/>
  <c r="P114" i="58" s="1"/>
  <c r="AW94" i="58"/>
  <c r="O115" i="58" s="1"/>
  <c r="BE94" i="58"/>
  <c r="N116" i="58" s="1"/>
  <c r="BM94" i="58"/>
  <c r="V116" i="58" s="1"/>
  <c r="R94" i="58"/>
  <c r="T111" i="58" s="1"/>
  <c r="Z94" i="58"/>
  <c r="AH94" i="58"/>
  <c r="R113" i="58" s="1"/>
  <c r="AP94" i="58"/>
  <c r="Q114" i="58" s="1"/>
  <c r="AX94" i="58"/>
  <c r="P115" i="58" s="1"/>
  <c r="BF94" i="58"/>
  <c r="O116" i="58" s="1"/>
  <c r="S94" i="58"/>
  <c r="U111" i="58" s="1"/>
  <c r="AA94" i="58"/>
  <c r="T112" i="58" s="1"/>
  <c r="AI94" i="58"/>
  <c r="AQ94" i="58"/>
  <c r="R114" i="58" s="1"/>
  <c r="AY94" i="58"/>
  <c r="Q115" i="58" s="1"/>
  <c r="BG94" i="58"/>
  <c r="P116" i="58" s="1"/>
  <c r="L94" i="58"/>
  <c r="N111" i="58" s="1"/>
  <c r="T94" i="58"/>
  <c r="V111" i="58" s="1"/>
  <c r="AB94" i="58"/>
  <c r="U112" i="58" s="1"/>
  <c r="AJ94" i="58"/>
  <c r="T113" i="58" s="1"/>
  <c r="AR94" i="58"/>
  <c r="S114" i="58" s="1"/>
  <c r="AZ94" i="58"/>
  <c r="R115" i="58" s="1"/>
  <c r="BH94" i="58"/>
  <c r="Q116" i="58" s="1"/>
  <c r="M94" i="58"/>
  <c r="O111" i="58" s="1"/>
  <c r="U94" i="58"/>
  <c r="N112" i="58" s="1"/>
  <c r="AC94" i="58"/>
  <c r="V112" i="58" s="1"/>
  <c r="AK94" i="58"/>
  <c r="U113" i="58" s="1"/>
  <c r="AS94" i="58"/>
  <c r="T114" i="58" s="1"/>
  <c r="BA94" i="58"/>
  <c r="S115" i="58" s="1"/>
  <c r="BI94" i="58"/>
  <c r="R116" i="58" s="1"/>
  <c r="V94" i="58"/>
  <c r="O112" i="58" s="1"/>
  <c r="AD94" i="58"/>
  <c r="N113" i="58" s="1"/>
  <c r="AL94" i="58"/>
  <c r="V113" i="58" s="1"/>
  <c r="AT94" i="58"/>
  <c r="U114" i="58" s="1"/>
  <c r="BB94" i="58"/>
  <c r="T115" i="58" s="1"/>
  <c r="BJ94" i="58"/>
  <c r="S116" i="58" s="1"/>
  <c r="O94" i="58"/>
  <c r="Q111" i="58" s="1"/>
  <c r="W94" i="58"/>
  <c r="P112" i="58" s="1"/>
  <c r="AE94" i="58"/>
  <c r="O113" i="58" s="1"/>
  <c r="AM94" i="58"/>
  <c r="N114" i="58" s="1"/>
  <c r="AU94" i="58"/>
  <c r="V114" i="58" s="1"/>
  <c r="BC94" i="58"/>
  <c r="U115" i="58" s="1"/>
  <c r="BK94" i="58"/>
  <c r="T116" i="58" s="1"/>
  <c r="P94" i="58"/>
  <c r="R111" i="58" s="1"/>
  <c r="X94" i="58"/>
  <c r="Q112" i="58" s="1"/>
  <c r="AF94" i="58"/>
  <c r="P113" i="58" s="1"/>
  <c r="AN94" i="58"/>
  <c r="O114" i="58" s="1"/>
  <c r="AV94" i="58"/>
  <c r="N115" i="58" s="1"/>
  <c r="BD94" i="58"/>
  <c r="V115" i="58" s="1"/>
  <c r="BL94" i="58"/>
  <c r="U116" i="58" s="1"/>
  <c r="N94" i="58"/>
  <c r="P111" i="58" s="1"/>
  <c r="Q110" i="58"/>
  <c r="R110" i="58"/>
  <c r="S110" i="58"/>
  <c r="T110" i="58"/>
  <c r="S111" i="58"/>
  <c r="U110" i="58"/>
  <c r="S112" i="58"/>
  <c r="V110" i="58"/>
  <c r="S113" i="58"/>
  <c r="O110" i="58"/>
  <c r="N110" i="58"/>
  <c r="P110" i="58"/>
  <c r="E8" i="3"/>
  <c r="D8" i="3" s="1"/>
  <c r="C8" i="3" s="1"/>
  <c r="E10" i="3"/>
  <c r="D10" i="3" s="1"/>
  <c r="C10" i="3" s="1"/>
  <c r="AA10" i="2"/>
  <c r="Z4" i="56" s="1"/>
  <c r="Z5" i="54"/>
  <c r="G14" i="2"/>
  <c r="C3" i="5"/>
  <c r="AO16" i="7"/>
  <c r="V8" i="3" s="1"/>
  <c r="AO15" i="7"/>
  <c r="U8" i="3" s="1"/>
  <c r="AO14" i="7"/>
  <c r="R8" i="3" s="1"/>
  <c r="AO6" i="7"/>
  <c r="X10" i="3" s="1"/>
  <c r="AO5" i="7"/>
  <c r="W10" i="3" s="1"/>
  <c r="AO4" i="7"/>
  <c r="V10" i="3" s="1"/>
  <c r="AO3" i="7"/>
  <c r="U10" i="3" s="1"/>
  <c r="H37" i="7"/>
  <c r="H40" i="7"/>
  <c r="H36" i="7"/>
  <c r="M110" i="12"/>
  <c r="U110" i="12"/>
  <c r="AC110" i="12"/>
  <c r="AK110" i="12"/>
  <c r="AS110" i="12"/>
  <c r="N110" i="12"/>
  <c r="AV42" i="12"/>
  <c r="AV50" i="12"/>
  <c r="O110" i="12"/>
  <c r="W110" i="12"/>
  <c r="AE110" i="12"/>
  <c r="AM110" i="12"/>
  <c r="AU110" i="12"/>
  <c r="V110" i="12"/>
  <c r="AV41" i="12"/>
  <c r="AV49" i="12"/>
  <c r="P110" i="12"/>
  <c r="X110" i="12"/>
  <c r="AF110" i="12"/>
  <c r="AN110" i="12"/>
  <c r="AD110" i="12"/>
  <c r="AV40" i="12"/>
  <c r="AV48" i="12"/>
  <c r="BD13" i="8" s="1"/>
  <c r="H43" i="7"/>
  <c r="Q110" i="12"/>
  <c r="Y110" i="12"/>
  <c r="AG110" i="12"/>
  <c r="AO110" i="12"/>
  <c r="H35" i="7"/>
  <c r="AL110" i="12"/>
  <c r="AV39" i="12"/>
  <c r="AV47" i="12"/>
  <c r="BD16" i="8" s="1"/>
  <c r="H39" i="7"/>
  <c r="R110" i="12"/>
  <c r="Z110" i="12"/>
  <c r="AH110" i="12"/>
  <c r="AP110" i="12"/>
  <c r="AT110" i="12"/>
  <c r="AV38" i="12"/>
  <c r="AV46" i="12"/>
  <c r="H42" i="7"/>
  <c r="H38" i="7"/>
  <c r="S110" i="12"/>
  <c r="AA110" i="12"/>
  <c r="AI110" i="12"/>
  <c r="AQ110" i="12"/>
  <c r="L110" i="12"/>
  <c r="T110" i="12"/>
  <c r="AB110" i="12"/>
  <c r="AJ110" i="12"/>
  <c r="AR110" i="12"/>
  <c r="K109" i="12"/>
  <c r="K110" i="12" s="1"/>
  <c r="AO11" i="7"/>
  <c r="X9" i="3" s="1"/>
  <c r="AV102" i="12"/>
  <c r="BD6" i="8" s="1"/>
  <c r="AO10" i="7"/>
  <c r="W9" i="3" s="1"/>
  <c r="Q110" i="11"/>
  <c r="Y110" i="11"/>
  <c r="AG110" i="11"/>
  <c r="AO110" i="11"/>
  <c r="J110" i="11"/>
  <c r="R110" i="11"/>
  <c r="Z110" i="11"/>
  <c r="AH110" i="11"/>
  <c r="AP110" i="11"/>
  <c r="AV53" i="11"/>
  <c r="K110" i="11"/>
  <c r="S110" i="11"/>
  <c r="AA110" i="11"/>
  <c r="AI110" i="11"/>
  <c r="AQ110" i="11"/>
  <c r="AV52" i="11"/>
  <c r="L110" i="11"/>
  <c r="T110" i="11"/>
  <c r="AB110" i="11"/>
  <c r="AJ110" i="11"/>
  <c r="AR110" i="11"/>
  <c r="AV43" i="11"/>
  <c r="AV51" i="11"/>
  <c r="M110" i="11"/>
  <c r="U110" i="11"/>
  <c r="AC110" i="11"/>
  <c r="AK110" i="11"/>
  <c r="AS110" i="11"/>
  <c r="AV42" i="11"/>
  <c r="AV50" i="11"/>
  <c r="N110" i="11"/>
  <c r="V110" i="11"/>
  <c r="AD110" i="11"/>
  <c r="AL110" i="11"/>
  <c r="AT110" i="11"/>
  <c r="AV41" i="11"/>
  <c r="AV49" i="11"/>
  <c r="BC16" i="8" s="1"/>
  <c r="G44" i="7" s="1"/>
  <c r="O110" i="11"/>
  <c r="W110" i="11"/>
  <c r="AE110" i="11"/>
  <c r="AM110" i="11"/>
  <c r="AU110" i="11"/>
  <c r="AV40" i="11"/>
  <c r="AV48" i="11"/>
  <c r="BC13" i="8" s="1"/>
  <c r="G41" i="7" s="1"/>
  <c r="P110" i="11"/>
  <c r="X110" i="11"/>
  <c r="AF110" i="11"/>
  <c r="AN110" i="11"/>
  <c r="AV86" i="11"/>
  <c r="BC10" i="8" s="1"/>
  <c r="G38" i="7" s="1"/>
  <c r="AV102" i="11"/>
  <c r="BC6" i="8" s="1"/>
  <c r="AV103" i="11"/>
  <c r="BC7" i="8" s="1"/>
  <c r="G35" i="7" s="1"/>
  <c r="AV43" i="10"/>
  <c r="AV51" i="10"/>
  <c r="M110" i="10"/>
  <c r="U110" i="10"/>
  <c r="AC110" i="10"/>
  <c r="AK110" i="10"/>
  <c r="AS110" i="10"/>
  <c r="N110" i="10"/>
  <c r="V110" i="10"/>
  <c r="AD110" i="10"/>
  <c r="AL110" i="10"/>
  <c r="AT110" i="10"/>
  <c r="P110" i="10"/>
  <c r="O110" i="10"/>
  <c r="W110" i="10"/>
  <c r="AE110" i="10"/>
  <c r="AM110" i="10"/>
  <c r="AU110" i="10"/>
  <c r="X110" i="10"/>
  <c r="AV40" i="10"/>
  <c r="AV56" i="10"/>
  <c r="AV64" i="10"/>
  <c r="AF110" i="10"/>
  <c r="AV39" i="10"/>
  <c r="AV47" i="10"/>
  <c r="AV55" i="10"/>
  <c r="AV63" i="10"/>
  <c r="Q110" i="10"/>
  <c r="Y110" i="10"/>
  <c r="AG110" i="10"/>
  <c r="AO110" i="10"/>
  <c r="AN110" i="10"/>
  <c r="AV38" i="10"/>
  <c r="AV46" i="10"/>
  <c r="AV54" i="10"/>
  <c r="AV62" i="10"/>
  <c r="J110" i="10"/>
  <c r="R110" i="10"/>
  <c r="Z110" i="10"/>
  <c r="AH110" i="10"/>
  <c r="AP110" i="10"/>
  <c r="AV45" i="10"/>
  <c r="AV53" i="10"/>
  <c r="AV61" i="10"/>
  <c r="K110" i="10"/>
  <c r="S110" i="10"/>
  <c r="AA110" i="10"/>
  <c r="AI110" i="10"/>
  <c r="AQ110" i="10"/>
  <c r="AV44" i="10"/>
  <c r="AV52" i="10"/>
  <c r="AV60" i="10"/>
  <c r="L110" i="10"/>
  <c r="T110" i="10"/>
  <c r="AB110" i="10"/>
  <c r="AJ110" i="10"/>
  <c r="AR110" i="10"/>
  <c r="AO9" i="7"/>
  <c r="V9" i="3" s="1"/>
  <c r="AV102" i="10"/>
  <c r="BB6" i="8" s="1"/>
  <c r="AV103" i="10"/>
  <c r="BB7" i="8" s="1"/>
  <c r="F35" i="7" s="1"/>
  <c r="M110" i="9"/>
  <c r="U110" i="9"/>
  <c r="AC110" i="9"/>
  <c r="AK110" i="9"/>
  <c r="AS110" i="9"/>
  <c r="AV42" i="9"/>
  <c r="AV50" i="9"/>
  <c r="N110" i="9"/>
  <c r="AV41" i="9"/>
  <c r="AV49" i="9"/>
  <c r="O110" i="9"/>
  <c r="W110" i="9"/>
  <c r="AE110" i="9"/>
  <c r="AM110" i="9"/>
  <c r="AU110" i="9"/>
  <c r="V110" i="9"/>
  <c r="AV40" i="9"/>
  <c r="AV48" i="9"/>
  <c r="BA13" i="8" s="1"/>
  <c r="E41" i="7" s="1"/>
  <c r="AV56" i="9"/>
  <c r="AV64" i="9"/>
  <c r="AV72" i="9"/>
  <c r="AV80" i="9"/>
  <c r="AV88" i="9"/>
  <c r="BA15" i="8" s="1"/>
  <c r="E43" i="7" s="1"/>
  <c r="AV96" i="9"/>
  <c r="P110" i="9"/>
  <c r="X110" i="9"/>
  <c r="AF110" i="9"/>
  <c r="AN110" i="9"/>
  <c r="AD110" i="9"/>
  <c r="AV39" i="9"/>
  <c r="AV47" i="9"/>
  <c r="AV55" i="9"/>
  <c r="AV63" i="9"/>
  <c r="AV71" i="9"/>
  <c r="AV79" i="9"/>
  <c r="AV87" i="9"/>
  <c r="BA11" i="8" s="1"/>
  <c r="E39" i="7" s="1"/>
  <c r="AV95" i="9"/>
  <c r="Q110" i="9"/>
  <c r="Y110" i="9"/>
  <c r="AG110" i="9"/>
  <c r="AO110" i="9"/>
  <c r="AV103" i="9"/>
  <c r="BA7" i="8" s="1"/>
  <c r="E35" i="7" s="1"/>
  <c r="AL110" i="9"/>
  <c r="AV38" i="9"/>
  <c r="AV46" i="9"/>
  <c r="AV54" i="9"/>
  <c r="AV62" i="9"/>
  <c r="AV70" i="9"/>
  <c r="BA14" i="8" s="1"/>
  <c r="E42" i="7" s="1"/>
  <c r="AV78" i="9"/>
  <c r="AV86" i="9"/>
  <c r="BA10" i="8" s="1"/>
  <c r="E38" i="7" s="1"/>
  <c r="AV94" i="9"/>
  <c r="R110" i="9"/>
  <c r="Z110" i="9"/>
  <c r="AH110" i="9"/>
  <c r="AP110" i="9"/>
  <c r="AT110" i="9"/>
  <c r="AV45" i="9"/>
  <c r="AV53" i="9"/>
  <c r="AV61" i="9"/>
  <c r="AV69" i="9"/>
  <c r="AV77" i="9"/>
  <c r="AV85" i="9"/>
  <c r="AV93" i="9"/>
  <c r="AV101" i="9"/>
  <c r="K110" i="9"/>
  <c r="S110" i="9"/>
  <c r="AA110" i="9"/>
  <c r="AI110" i="9"/>
  <c r="AQ110" i="9"/>
  <c r="AV44" i="9"/>
  <c r="AV52" i="9"/>
  <c r="AV60" i="9"/>
  <c r="AV68" i="9"/>
  <c r="AV76" i="9"/>
  <c r="AV84" i="9"/>
  <c r="AV92" i="9"/>
  <c r="AV100" i="9"/>
  <c r="H9" i="3"/>
  <c r="AV102" i="9"/>
  <c r="BA6" i="8" s="1"/>
  <c r="AB10" i="2"/>
  <c r="AA4" i="56" s="1"/>
  <c r="AG5" i="54"/>
  <c r="AC10" i="2"/>
  <c r="AB4" i="56" s="1"/>
  <c r="R22" i="56" s="1"/>
  <c r="AH5" i="54"/>
  <c r="AB5" i="55"/>
  <c r="AE10" i="2"/>
  <c r="AF7" i="3" s="1"/>
  <c r="G24" i="3" s="1"/>
  <c r="AB7" i="3"/>
  <c r="AG5" i="55"/>
  <c r="AI10" i="2"/>
  <c r="AE3" i="56"/>
  <c r="AH3" i="56"/>
  <c r="F14" i="2"/>
  <c r="AF10" i="2"/>
  <c r="AI6" i="3"/>
  <c r="BC20" i="8" s="1"/>
  <c r="AA5" i="54"/>
  <c r="AH6" i="54"/>
  <c r="Z5" i="55"/>
  <c r="AH5" i="55"/>
  <c r="AF3" i="56"/>
  <c r="AG10" i="2"/>
  <c r="AB5" i="54"/>
  <c r="AA6" i="54"/>
  <c r="D27" i="54" s="1"/>
  <c r="AA5" i="55"/>
  <c r="AH6" i="55"/>
  <c r="AC6" i="3"/>
  <c r="AA6" i="55"/>
  <c r="AC5" i="54"/>
  <c r="AD6" i="3"/>
  <c r="AZ20" i="8" s="1"/>
  <c r="AC7" i="3"/>
  <c r="Q22" i="3" s="1"/>
  <c r="AD5" i="54"/>
  <c r="AC5" i="55"/>
  <c r="AE6" i="3"/>
  <c r="AD7" i="3"/>
  <c r="AE5" i="54"/>
  <c r="AD5" i="55"/>
  <c r="AH6" i="3"/>
  <c r="BB20" i="8" s="1"/>
  <c r="AF6" i="3"/>
  <c r="AF5" i="54"/>
  <c r="AE5" i="55"/>
  <c r="AC3" i="56"/>
  <c r="Q22" i="56"/>
  <c r="AB27" i="2" s="1"/>
  <c r="U8" i="56"/>
  <c r="T26" i="55"/>
  <c r="U26" i="55"/>
  <c r="X21" i="54"/>
  <c r="L9" i="63" s="1"/>
  <c r="T8" i="56"/>
  <c r="T26" i="54"/>
  <c r="U26" i="54"/>
  <c r="S26" i="55"/>
  <c r="T27" i="56"/>
  <c r="S27" i="56"/>
  <c r="J8" i="3"/>
  <c r="K8" i="3"/>
  <c r="H10" i="3"/>
  <c r="H3" i="5"/>
  <c r="G48" i="59"/>
  <c r="D1" i="55"/>
  <c r="D1" i="56"/>
  <c r="J9" i="3"/>
  <c r="I10" i="3"/>
  <c r="J10" i="3"/>
  <c r="K10" i="3"/>
  <c r="I8" i="3"/>
  <c r="D1" i="54"/>
  <c r="H8" i="3"/>
  <c r="AO2" i="7"/>
  <c r="R10" i="3" s="1"/>
  <c r="Q10" i="3" s="1"/>
  <c r="E9" i="3"/>
  <c r="D9" i="3" s="1"/>
  <c r="C9" i="3" s="1"/>
  <c r="B6" i="5"/>
  <c r="B21" i="5"/>
  <c r="AC6" i="55" l="1"/>
  <c r="AC4" i="56"/>
  <c r="AC6" i="54"/>
  <c r="F27" i="54" s="1"/>
  <c r="AE7" i="3"/>
  <c r="AD6" i="54"/>
  <c r="G27" i="54" s="1"/>
  <c r="BA16" i="8"/>
  <c r="E44" i="7" s="1"/>
  <c r="J53" i="6"/>
  <c r="BI179" i="53"/>
  <c r="BI181" i="53" s="1"/>
  <c r="AB307" i="53" s="1"/>
  <c r="BN179" i="53"/>
  <c r="BN181" i="53" s="1"/>
  <c r="AG307" i="53" s="1"/>
  <c r="J48" i="6" s="1"/>
  <c r="AS179" i="53"/>
  <c r="AS181" i="53" s="1"/>
  <c r="AH305" i="53" s="1"/>
  <c r="Z199" i="53"/>
  <c r="AH8" i="7"/>
  <c r="P8" i="7"/>
  <c r="G8" i="7"/>
  <c r="AG110" i="8"/>
  <c r="AJ110" i="8"/>
  <c r="D35" i="7"/>
  <c r="Q7" i="7"/>
  <c r="AO7" i="7" s="1"/>
  <c r="R9" i="3" s="1"/>
  <c r="AH110" i="8"/>
  <c r="Y110" i="8"/>
  <c r="P110" i="8"/>
  <c r="AP110" i="8"/>
  <c r="O110" i="8"/>
  <c r="AD4" i="56"/>
  <c r="AB6" i="55"/>
  <c r="R21" i="55" s="1"/>
  <c r="I9" i="65" s="1"/>
  <c r="C24" i="3"/>
  <c r="X213" i="53"/>
  <c r="P207" i="53"/>
  <c r="CB179" i="53"/>
  <c r="CB181" i="53" s="1"/>
  <c r="Y309" i="53" s="1"/>
  <c r="C50" i="6" s="1"/>
  <c r="BQ180" i="53"/>
  <c r="BQ182" i="53" s="1"/>
  <c r="U224" i="53"/>
  <c r="BQ179" i="53"/>
  <c r="BQ181" i="53" s="1"/>
  <c r="Y308" i="53" s="1"/>
  <c r="C49" i="6" s="1"/>
  <c r="AD207" i="53"/>
  <c r="P10" i="54"/>
  <c r="AN8" i="7"/>
  <c r="D34" i="7"/>
  <c r="U110" i="8"/>
  <c r="AM7" i="7"/>
  <c r="AA110" i="8"/>
  <c r="AN110" i="8"/>
  <c r="AE110" i="8"/>
  <c r="V110" i="8"/>
  <c r="M110" i="8"/>
  <c r="AD110" i="8"/>
  <c r="BB16" i="8"/>
  <c r="F44" i="7" s="1"/>
  <c r="T8" i="55"/>
  <c r="BM179" i="53"/>
  <c r="BM181" i="53" s="1"/>
  <c r="AF307" i="53" s="1"/>
  <c r="L48" i="6" s="1"/>
  <c r="BJ179" i="53"/>
  <c r="BJ181" i="53" s="1"/>
  <c r="AC307" i="53" s="1"/>
  <c r="X327" i="53"/>
  <c r="X326" i="53"/>
  <c r="AR179" i="53"/>
  <c r="AR181" i="53" s="1"/>
  <c r="AG305" i="53" s="1"/>
  <c r="J46" i="6" s="1"/>
  <c r="CK180" i="53"/>
  <c r="CK182" i="53" s="1"/>
  <c r="X329" i="53" s="1"/>
  <c r="W207" i="53"/>
  <c r="AQ179" i="53"/>
  <c r="AQ181" i="53" s="1"/>
  <c r="AF305" i="53" s="1"/>
  <c r="L46" i="6" s="1"/>
  <c r="F20" i="13"/>
  <c r="K14" i="13" s="1"/>
  <c r="F19" i="13"/>
  <c r="K13" i="13" s="1"/>
  <c r="F18" i="13"/>
  <c r="K12" i="13" s="1"/>
  <c r="F17" i="13"/>
  <c r="K11" i="13" s="1"/>
  <c r="F16" i="13"/>
  <c r="K10" i="13" s="1"/>
  <c r="F15" i="13"/>
  <c r="K9" i="13" s="1"/>
  <c r="F14" i="13"/>
  <c r="K8" i="13" s="1"/>
  <c r="F13" i="13"/>
  <c r="F12" i="13"/>
  <c r="F11" i="13"/>
  <c r="F10" i="13"/>
  <c r="F9" i="13"/>
  <c r="F8" i="13"/>
  <c r="F7" i="13"/>
  <c r="F6" i="13"/>
  <c r="L1" i="3"/>
  <c r="AH10" i="2"/>
  <c r="D38" i="7"/>
  <c r="AJ7" i="7"/>
  <c r="AS110" i="8"/>
  <c r="R110" i="8"/>
  <c r="AC7" i="7"/>
  <c r="T7" i="7"/>
  <c r="AT110" i="8"/>
  <c r="AK110" i="8"/>
  <c r="AB110" i="8"/>
  <c r="S110" i="8"/>
  <c r="J110" i="8"/>
  <c r="X110" i="8"/>
  <c r="AZ16" i="8"/>
  <c r="BE9" i="8" s="1"/>
  <c r="I37" i="7" s="1"/>
  <c r="BR179" i="53"/>
  <c r="BR181" i="53" s="1"/>
  <c r="Z308" i="53" s="1"/>
  <c r="D49" i="6" s="1"/>
  <c r="D58" i="6" s="1"/>
  <c r="CJ179" i="53"/>
  <c r="CJ181" i="53" s="1"/>
  <c r="AG309" i="53" s="1"/>
  <c r="J50" i="6" s="1"/>
  <c r="BT179" i="53"/>
  <c r="BT181" i="53" s="1"/>
  <c r="AB308" i="53" s="1"/>
  <c r="AJ179" i="53"/>
  <c r="AJ181" i="53" s="1"/>
  <c r="Y305" i="53" s="1"/>
  <c r="C46" i="6" s="1"/>
  <c r="C55" i="6" s="1"/>
  <c r="Q21" i="55"/>
  <c r="H9" i="65" s="1"/>
  <c r="AB179" i="53"/>
  <c r="AB181" i="53" s="1"/>
  <c r="AB304" i="53" s="1"/>
  <c r="Q218" i="53"/>
  <c r="CC179" i="53"/>
  <c r="CC181" i="53" s="1"/>
  <c r="Z309" i="53" s="1"/>
  <c r="D50" i="6" s="1"/>
  <c r="D59" i="6" s="1"/>
  <c r="BZ180" i="53"/>
  <c r="BZ182" i="53" s="1"/>
  <c r="X328" i="53" s="1"/>
  <c r="S180" i="53"/>
  <c r="S182" i="53" s="1"/>
  <c r="U323" i="53" s="1"/>
  <c r="CI179" i="53"/>
  <c r="CI181" i="53" s="1"/>
  <c r="AF309" i="53" s="1"/>
  <c r="L50" i="6" s="1"/>
  <c r="CF179" i="53"/>
  <c r="CF181" i="53" s="1"/>
  <c r="AC309" i="53" s="1"/>
  <c r="BI180" i="53"/>
  <c r="BI182" i="53" s="1"/>
  <c r="S327" i="53" s="1"/>
  <c r="AG226" i="53"/>
  <c r="W226" i="53"/>
  <c r="Q225" i="53"/>
  <c r="CG179" i="53"/>
  <c r="CG181" i="53" s="1"/>
  <c r="AD309" i="53" s="1"/>
  <c r="AA207" i="53"/>
  <c r="BU179" i="53"/>
  <c r="BU181" i="53" s="1"/>
  <c r="AC308" i="53" s="1"/>
  <c r="U213" i="53"/>
  <c r="BX179" i="53"/>
  <c r="BX181" i="53" s="1"/>
  <c r="AF308" i="53" s="1"/>
  <c r="L49" i="6" s="1"/>
  <c r="BF180" i="53"/>
  <c r="BF182" i="53" s="1"/>
  <c r="BZ179" i="53"/>
  <c r="BZ181" i="53" s="1"/>
  <c r="AH308" i="53" s="1"/>
  <c r="V199" i="53"/>
  <c r="BO179" i="53"/>
  <c r="BO181" i="53" s="1"/>
  <c r="AH307" i="53" s="1"/>
  <c r="AB218" i="53"/>
  <c r="BD179" i="53"/>
  <c r="BD181" i="53" s="1"/>
  <c r="AH306" i="53" s="1"/>
  <c r="AK179" i="53"/>
  <c r="AK181" i="53" s="1"/>
  <c r="Z305" i="53" s="1"/>
  <c r="D46" i="6" s="1"/>
  <c r="BY179" i="53"/>
  <c r="BY181" i="53" s="1"/>
  <c r="AG308" i="53" s="1"/>
  <c r="J49" i="6" s="1"/>
  <c r="AF213" i="53"/>
  <c r="AV179" i="53"/>
  <c r="AV181" i="53" s="1"/>
  <c r="Z306" i="53" s="1"/>
  <c r="D47" i="6" s="1"/>
  <c r="AC179" i="53"/>
  <c r="AC181" i="53" s="1"/>
  <c r="AC304" i="53" s="1"/>
  <c r="AY179" i="53"/>
  <c r="AY181" i="53" s="1"/>
  <c r="AC306" i="53" s="1"/>
  <c r="AN179" i="53"/>
  <c r="AN181" i="53" s="1"/>
  <c r="AC305" i="53" s="1"/>
  <c r="U179" i="53"/>
  <c r="U181" i="53" s="1"/>
  <c r="AF303" i="53" s="1"/>
  <c r="L44" i="6" s="1"/>
  <c r="AF179" i="53"/>
  <c r="AF181" i="53" s="1"/>
  <c r="AF304" i="53" s="1"/>
  <c r="L45" i="6" s="1"/>
  <c r="Q9" i="54"/>
  <c r="U295" i="53"/>
  <c r="S9" i="54"/>
  <c r="CK179" i="53"/>
  <c r="CK181" i="53" s="1"/>
  <c r="AH309" i="53" s="1"/>
  <c r="BY180" i="53"/>
  <c r="BY182" i="53" s="1"/>
  <c r="BK179" i="53"/>
  <c r="BK181" i="53" s="1"/>
  <c r="AD307" i="53" s="1"/>
  <c r="CE179" i="53"/>
  <c r="CE181" i="53" s="1"/>
  <c r="AB309" i="53" s="1"/>
  <c r="U294" i="53"/>
  <c r="H44" i="6"/>
  <c r="H53" i="6" s="1"/>
  <c r="S295" i="53"/>
  <c r="F45" i="6"/>
  <c r="F54" i="6" s="1"/>
  <c r="S300" i="53"/>
  <c r="F50" i="6"/>
  <c r="S299" i="53"/>
  <c r="F49" i="6"/>
  <c r="F58" i="6" s="1"/>
  <c r="X296" i="53"/>
  <c r="K46" i="6"/>
  <c r="K55" i="6" s="1"/>
  <c r="U298" i="53"/>
  <c r="H48" i="6"/>
  <c r="H57" i="6" s="1"/>
  <c r="G50" i="6"/>
  <c r="T300" i="53"/>
  <c r="U300" i="53"/>
  <c r="H50" i="6"/>
  <c r="S298" i="53"/>
  <c r="F48" i="6"/>
  <c r="F57" i="6" s="1"/>
  <c r="R9" i="55"/>
  <c r="R22" i="55" s="1"/>
  <c r="I10" i="65" s="1"/>
  <c r="T299" i="53"/>
  <c r="G49" i="6"/>
  <c r="G58" i="6" s="1"/>
  <c r="X298" i="53"/>
  <c r="X297" i="53"/>
  <c r="K47" i="6"/>
  <c r="K56" i="6" s="1"/>
  <c r="T298" i="53"/>
  <c r="G48" i="6"/>
  <c r="G57" i="6" s="1"/>
  <c r="G47" i="6"/>
  <c r="G56" i="6" s="1"/>
  <c r="T296" i="53"/>
  <c r="G46" i="6"/>
  <c r="M34" i="6"/>
  <c r="H49" i="6"/>
  <c r="U299" i="53"/>
  <c r="R213" i="53"/>
  <c r="AH180" i="53"/>
  <c r="AH182" i="53" s="1"/>
  <c r="X324" i="53" s="1"/>
  <c r="AH150" i="53"/>
  <c r="N205" i="53" s="1"/>
  <c r="O226" i="53"/>
  <c r="Z218" i="53"/>
  <c r="R225" i="53"/>
  <c r="CD180" i="53"/>
  <c r="CD182" i="53" s="1"/>
  <c r="S224" i="53"/>
  <c r="R180" i="53"/>
  <c r="R182" i="53" s="1"/>
  <c r="T323" i="53" s="1"/>
  <c r="R150" i="53"/>
  <c r="R179" i="53" s="1"/>
  <c r="R181" i="53" s="1"/>
  <c r="AC303" i="53" s="1"/>
  <c r="U8" i="55"/>
  <c r="X226" i="53"/>
  <c r="R218" i="53"/>
  <c r="BH180" i="53"/>
  <c r="BH182" i="53" s="1"/>
  <c r="M213" i="53"/>
  <c r="CC180" i="53"/>
  <c r="CC182" i="53" s="1"/>
  <c r="Q180" i="53"/>
  <c r="Q182" i="53" s="1"/>
  <c r="S323" i="53" s="1"/>
  <c r="Q150" i="53"/>
  <c r="Q179" i="53" s="1"/>
  <c r="Q181" i="53" s="1"/>
  <c r="AB303" i="53" s="1"/>
  <c r="T207" i="53"/>
  <c r="S225" i="53"/>
  <c r="AE180" i="53"/>
  <c r="AE182" i="53" s="1"/>
  <c r="AB224" i="53"/>
  <c r="AE150" i="53"/>
  <c r="BG179" i="53"/>
  <c r="BG181" i="53" s="1"/>
  <c r="Z307" i="53" s="1"/>
  <c r="D48" i="6" s="1"/>
  <c r="D57" i="6" s="1"/>
  <c r="U199" i="53"/>
  <c r="S196" i="53"/>
  <c r="AZ179" i="53"/>
  <c r="AZ181" i="53" s="1"/>
  <c r="AD306" i="53" s="1"/>
  <c r="U180" i="53"/>
  <c r="U182" i="53" s="1"/>
  <c r="BE180" i="53"/>
  <c r="BE182" i="53" s="1"/>
  <c r="X224" i="53"/>
  <c r="BE150" i="53"/>
  <c r="AG225" i="53"/>
  <c r="S8" i="54"/>
  <c r="M226" i="53"/>
  <c r="P9" i="55" s="1"/>
  <c r="Y225" i="53"/>
  <c r="BU180" i="53"/>
  <c r="BU182" i="53" s="1"/>
  <c r="T328" i="53" s="1"/>
  <c r="AE224" i="53"/>
  <c r="U218" i="53"/>
  <c r="CI180" i="53"/>
  <c r="CI182" i="53" s="1"/>
  <c r="W180" i="53"/>
  <c r="W182" i="53" s="1"/>
  <c r="X323" i="53" s="1"/>
  <c r="W150" i="53"/>
  <c r="W179" i="53" s="1"/>
  <c r="W181" i="53" s="1"/>
  <c r="AH303" i="53" s="1"/>
  <c r="X218" i="53"/>
  <c r="S213" i="53"/>
  <c r="AC213" i="53"/>
  <c r="BW179" i="53"/>
  <c r="BW181" i="53" s="1"/>
  <c r="AE308" i="53" s="1"/>
  <c r="I49" i="6" s="1"/>
  <c r="I58" i="6" s="1"/>
  <c r="AG213" i="53"/>
  <c r="W213" i="53"/>
  <c r="Y218" i="53"/>
  <c r="BM180" i="53"/>
  <c r="BM182" i="53" s="1"/>
  <c r="BL180" i="53"/>
  <c r="BL182" i="53" s="1"/>
  <c r="CA180" i="53"/>
  <c r="CA182" i="53" s="1"/>
  <c r="Z224" i="53"/>
  <c r="O180" i="53"/>
  <c r="O182" i="53" s="1"/>
  <c r="O150" i="53"/>
  <c r="O179" i="53" s="1"/>
  <c r="O181" i="53" s="1"/>
  <c r="Z303" i="53" s="1"/>
  <c r="D44" i="6" s="1"/>
  <c r="X225" i="53"/>
  <c r="S226" i="53"/>
  <c r="AC226" i="53"/>
  <c r="AS180" i="53"/>
  <c r="AS182" i="53" s="1"/>
  <c r="T224" i="53"/>
  <c r="BF179" i="53"/>
  <c r="BF181" i="53" s="1"/>
  <c r="Y307" i="53" s="1"/>
  <c r="C48" i="6" s="1"/>
  <c r="CA179" i="53"/>
  <c r="CA181" i="53" s="1"/>
  <c r="X309" i="53" s="1"/>
  <c r="B50" i="6" s="1"/>
  <c r="B59" i="6" s="1"/>
  <c r="Y213" i="53"/>
  <c r="AA226" i="53"/>
  <c r="P9" i="56" s="1"/>
  <c r="P23" i="56" s="1"/>
  <c r="T158" i="53"/>
  <c r="AA213" i="53" s="1"/>
  <c r="BS180" i="53"/>
  <c r="BS182" i="53" s="1"/>
  <c r="R224" i="53"/>
  <c r="AE199" i="53"/>
  <c r="M207" i="53"/>
  <c r="Z226" i="53"/>
  <c r="AB226" i="53"/>
  <c r="AE158" i="53"/>
  <c r="AB213" i="53" s="1"/>
  <c r="N218" i="53"/>
  <c r="AP180" i="53"/>
  <c r="AP182" i="53" s="1"/>
  <c r="AC224" i="53"/>
  <c r="AP150" i="53"/>
  <c r="AC205" i="53" s="1"/>
  <c r="O213" i="53"/>
  <c r="AW180" i="53"/>
  <c r="AW182" i="53" s="1"/>
  <c r="P224" i="53"/>
  <c r="S9" i="55" s="1"/>
  <c r="AW150" i="53"/>
  <c r="AT179" i="53"/>
  <c r="AT181" i="53" s="1"/>
  <c r="X306" i="53" s="1"/>
  <c r="B47" i="6" s="1"/>
  <c r="B56" i="6" s="1"/>
  <c r="Y226" i="53"/>
  <c r="BK180" i="53"/>
  <c r="BK182" i="53" s="1"/>
  <c r="U327" i="53" s="1"/>
  <c r="BP179" i="53"/>
  <c r="BP181" i="53" s="1"/>
  <c r="X308" i="53" s="1"/>
  <c r="B49" i="6" s="1"/>
  <c r="V207" i="53"/>
  <c r="AK180" i="53"/>
  <c r="AK182" i="53" s="1"/>
  <c r="X179" i="53"/>
  <c r="X181" i="53" s="1"/>
  <c r="X304" i="53" s="1"/>
  <c r="B45" i="6" s="1"/>
  <c r="B54" i="6" s="1"/>
  <c r="BS179" i="53"/>
  <c r="BS181" i="53" s="1"/>
  <c r="AA308" i="53" s="1"/>
  <c r="E49" i="6" s="1"/>
  <c r="E58" i="6" s="1"/>
  <c r="AO180" i="53"/>
  <c r="AO182" i="53" s="1"/>
  <c r="U325" i="53" s="1"/>
  <c r="AO150" i="53"/>
  <c r="AO179" i="53" s="1"/>
  <c r="AO181" i="53" s="1"/>
  <c r="AD305" i="53" s="1"/>
  <c r="AF218" i="53"/>
  <c r="Q213" i="53"/>
  <c r="BC180" i="53"/>
  <c r="BC182" i="53" s="1"/>
  <c r="BC150" i="53"/>
  <c r="BC179" i="53" s="1"/>
  <c r="BC181" i="53" s="1"/>
  <c r="AG306" i="53" s="1"/>
  <c r="J47" i="6" s="1"/>
  <c r="J56" i="6" s="1"/>
  <c r="V226" i="53"/>
  <c r="R9" i="54" s="1"/>
  <c r="AI158" i="53"/>
  <c r="V213" i="53" s="1"/>
  <c r="AG224" i="53"/>
  <c r="X9" i="56" s="1"/>
  <c r="AE218" i="53"/>
  <c r="AX180" i="53"/>
  <c r="AX182" i="53" s="1"/>
  <c r="S326" i="53" s="1"/>
  <c r="AX150" i="53"/>
  <c r="AX179" i="53" s="1"/>
  <c r="AX181" i="53" s="1"/>
  <c r="AB306" i="53" s="1"/>
  <c r="T226" i="53"/>
  <c r="M158" i="53"/>
  <c r="T213" i="53" s="1"/>
  <c r="R226" i="53"/>
  <c r="Z180" i="53"/>
  <c r="Z182" i="53" s="1"/>
  <c r="Z150" i="53"/>
  <c r="Z179" i="53" s="1"/>
  <c r="Z181" i="53" s="1"/>
  <c r="Z304" i="53" s="1"/>
  <c r="D45" i="6" s="1"/>
  <c r="D54" i="6" s="1"/>
  <c r="AG180" i="53"/>
  <c r="AG182" i="53" s="1"/>
  <c r="AG150" i="53"/>
  <c r="AG179" i="53" s="1"/>
  <c r="AG181" i="53" s="1"/>
  <c r="AG304" i="53" s="1"/>
  <c r="J45" i="6" s="1"/>
  <c r="J54" i="6" s="1"/>
  <c r="O207" i="53"/>
  <c r="AD226" i="53"/>
  <c r="BA158" i="53"/>
  <c r="AD213" i="53" s="1"/>
  <c r="AF225" i="53"/>
  <c r="CH179" i="53"/>
  <c r="CH181" i="53" s="1"/>
  <c r="AE309" i="53" s="1"/>
  <c r="I50" i="6" s="1"/>
  <c r="I59" i="6" s="1"/>
  <c r="AL179" i="53"/>
  <c r="AL181" i="53" s="1"/>
  <c r="AA305" i="53" s="1"/>
  <c r="E46" i="6" s="1"/>
  <c r="E55" i="6" s="1"/>
  <c r="Q226" i="53"/>
  <c r="AU180" i="53"/>
  <c r="AU182" i="53" s="1"/>
  <c r="AU150" i="53"/>
  <c r="AU179" i="53" s="1"/>
  <c r="AU181" i="53" s="1"/>
  <c r="Y306" i="53" s="1"/>
  <c r="C47" i="6" s="1"/>
  <c r="AF226" i="53"/>
  <c r="N226" i="53"/>
  <c r="Q9" i="55" s="1"/>
  <c r="Q22" i="55" s="1"/>
  <c r="H10" i="65" s="1"/>
  <c r="AA158" i="53"/>
  <c r="N213" i="53" s="1"/>
  <c r="CH180" i="53"/>
  <c r="CH182" i="53" s="1"/>
  <c r="BH179" i="53"/>
  <c r="BH181" i="53" s="1"/>
  <c r="AA307" i="53" s="1"/>
  <c r="E48" i="6" s="1"/>
  <c r="AE225" i="53"/>
  <c r="AC180" i="53"/>
  <c r="AC182" i="53" s="1"/>
  <c r="T324" i="53" s="1"/>
  <c r="CD179" i="53"/>
  <c r="CD181" i="53" s="1"/>
  <c r="AA309" i="53" s="1"/>
  <c r="BL179" i="53"/>
  <c r="BL181" i="53" s="1"/>
  <c r="AE307" i="53" s="1"/>
  <c r="I48" i="6" s="1"/>
  <c r="I57" i="6" s="1"/>
  <c r="P179" i="53"/>
  <c r="P181" i="53" s="1"/>
  <c r="AA303" i="53" s="1"/>
  <c r="E44" i="6" s="1"/>
  <c r="E53" i="6" s="1"/>
  <c r="H54" i="6"/>
  <c r="Y180" i="53"/>
  <c r="Y182" i="53" s="1"/>
  <c r="Y150" i="53"/>
  <c r="Y179" i="53" s="1"/>
  <c r="Y181" i="53" s="1"/>
  <c r="Y304" i="53" s="1"/>
  <c r="C45" i="6" s="1"/>
  <c r="C54" i="6" s="1"/>
  <c r="AC199" i="53"/>
  <c r="S218" i="53"/>
  <c r="AM180" i="53"/>
  <c r="AM182" i="53" s="1"/>
  <c r="S325" i="53" s="1"/>
  <c r="AM150" i="53"/>
  <c r="AM179" i="53" s="1"/>
  <c r="AM181" i="53" s="1"/>
  <c r="AB305" i="53" s="1"/>
  <c r="AD224" i="53"/>
  <c r="S9" i="56" s="1"/>
  <c r="AC27" i="2"/>
  <c r="H9" i="64"/>
  <c r="C8" i="54"/>
  <c r="H54" i="59"/>
  <c r="R22" i="3"/>
  <c r="H9" i="62" s="1"/>
  <c r="P310" i="53"/>
  <c r="P329" i="53" s="1"/>
  <c r="AE290" i="53"/>
  <c r="AG289" i="53"/>
  <c r="R309" i="53"/>
  <c r="AE288" i="53"/>
  <c r="P308" i="53"/>
  <c r="P327" i="53" s="1"/>
  <c r="AC288" i="53"/>
  <c r="N308" i="53"/>
  <c r="N327" i="53" s="1"/>
  <c r="U308" i="53"/>
  <c r="W327" i="53" s="1"/>
  <c r="AJ288" i="53"/>
  <c r="AI288" i="53"/>
  <c r="T308" i="53"/>
  <c r="V327" i="53" s="1"/>
  <c r="V10" i="56"/>
  <c r="AE289" i="53"/>
  <c r="P309" i="53"/>
  <c r="P328" i="53" s="1"/>
  <c r="AD288" i="53"/>
  <c r="O308" i="53"/>
  <c r="O327" i="53" s="1"/>
  <c r="AH288" i="53"/>
  <c r="S308" i="53"/>
  <c r="H67" i="6" s="1"/>
  <c r="AG288" i="53"/>
  <c r="R308" i="53"/>
  <c r="R327" i="53" s="1"/>
  <c r="AF288" i="53"/>
  <c r="V10" i="55"/>
  <c r="Q308" i="53"/>
  <c r="Q327" i="53" s="1"/>
  <c r="AF287" i="53"/>
  <c r="Q307" i="53"/>
  <c r="Q326" i="53" s="1"/>
  <c r="S10" i="55"/>
  <c r="AE287" i="53"/>
  <c r="P307" i="53"/>
  <c r="P326" i="53" s="1"/>
  <c r="AD287" i="53"/>
  <c r="O307" i="53"/>
  <c r="O326" i="53" s="1"/>
  <c r="AB288" i="53"/>
  <c r="M308" i="53"/>
  <c r="M327" i="53" s="1"/>
  <c r="V10" i="54"/>
  <c r="AJ287" i="53"/>
  <c r="U307" i="53"/>
  <c r="W326" i="53" s="1"/>
  <c r="AF289" i="53"/>
  <c r="W10" i="55"/>
  <c r="Q309" i="53"/>
  <c r="Q328" i="53" s="1"/>
  <c r="AI287" i="53"/>
  <c r="T307" i="53"/>
  <c r="V326" i="53" s="1"/>
  <c r="S10" i="56"/>
  <c r="AH287" i="53"/>
  <c r="S307" i="53"/>
  <c r="H66" i="6" s="1"/>
  <c r="AG287" i="53"/>
  <c r="R307" i="53"/>
  <c r="R326" i="53" s="1"/>
  <c r="AG286" i="53"/>
  <c r="R306" i="53"/>
  <c r="R325" i="53" s="1"/>
  <c r="AF286" i="53"/>
  <c r="R10" i="55"/>
  <c r="Q306" i="53"/>
  <c r="Q325" i="53" s="1"/>
  <c r="AE286" i="53"/>
  <c r="P306" i="53"/>
  <c r="P325" i="53" s="1"/>
  <c r="AC287" i="53"/>
  <c r="N307" i="53"/>
  <c r="N326" i="53" s="1"/>
  <c r="AB287" i="53"/>
  <c r="S10" i="54"/>
  <c r="M307" i="53"/>
  <c r="M326" i="53" s="1"/>
  <c r="AJ286" i="53"/>
  <c r="U306" i="53"/>
  <c r="W325" i="53" s="1"/>
  <c r="T306" i="53"/>
  <c r="V325" i="53" s="1"/>
  <c r="AI286" i="53"/>
  <c r="R10" i="56"/>
  <c r="AH286" i="53"/>
  <c r="S306" i="53"/>
  <c r="H65" i="6" s="1"/>
  <c r="S305" i="53"/>
  <c r="H64" i="6" s="1"/>
  <c r="AH285" i="53"/>
  <c r="AG285" i="53"/>
  <c r="R305" i="53"/>
  <c r="R324" i="53" s="1"/>
  <c r="AF285" i="53"/>
  <c r="Q305" i="53"/>
  <c r="Q324" i="53" s="1"/>
  <c r="Q10" i="55"/>
  <c r="AD286" i="53"/>
  <c r="O306" i="53"/>
  <c r="O325" i="53" s="1"/>
  <c r="AC286" i="53"/>
  <c r="N306" i="53"/>
  <c r="N325" i="53" s="1"/>
  <c r="AJ285" i="53"/>
  <c r="U305" i="53"/>
  <c r="W324" i="53" s="1"/>
  <c r="AI285" i="53"/>
  <c r="T305" i="53"/>
  <c r="V324" i="53" s="1"/>
  <c r="Q10" i="56"/>
  <c r="AI284" i="53"/>
  <c r="P10" i="56"/>
  <c r="T304" i="53"/>
  <c r="V323" i="53" s="1"/>
  <c r="AH284" i="53"/>
  <c r="S304" i="53"/>
  <c r="H63" i="6" s="1"/>
  <c r="AG284" i="53"/>
  <c r="R304" i="53"/>
  <c r="R323" i="53" s="1"/>
  <c r="AE285" i="53"/>
  <c r="P305" i="53"/>
  <c r="P324" i="53" s="1"/>
  <c r="AD285" i="53"/>
  <c r="O305" i="53"/>
  <c r="O324" i="53" s="1"/>
  <c r="AB286" i="53"/>
  <c r="R10" i="54"/>
  <c r="M306" i="53"/>
  <c r="M325" i="53" s="1"/>
  <c r="AC285" i="53"/>
  <c r="N305" i="53"/>
  <c r="N324" i="53" s="1"/>
  <c r="AB285" i="53"/>
  <c r="Q10" i="54"/>
  <c r="Q14" i="54" s="1"/>
  <c r="M305" i="53"/>
  <c r="M324" i="53" s="1"/>
  <c r="AJ284" i="53"/>
  <c r="U304" i="53"/>
  <c r="W323" i="53" s="1"/>
  <c r="AJ290" i="53"/>
  <c r="U310" i="53"/>
  <c r="W329" i="53" s="1"/>
  <c r="AI290" i="53"/>
  <c r="T310" i="53"/>
  <c r="V329" i="53" s="1"/>
  <c r="X10" i="56"/>
  <c r="AF284" i="53"/>
  <c r="Q304" i="53"/>
  <c r="Q323" i="53" s="1"/>
  <c r="P10" i="55"/>
  <c r="AE284" i="53"/>
  <c r="P304" i="53"/>
  <c r="P323" i="53" s="1"/>
  <c r="AD284" i="53"/>
  <c r="O304" i="53"/>
  <c r="O323" i="53" s="1"/>
  <c r="AC284" i="53"/>
  <c r="N304" i="53"/>
  <c r="N323" i="53" s="1"/>
  <c r="AC290" i="53"/>
  <c r="N310" i="53"/>
  <c r="N329" i="53" s="1"/>
  <c r="AB290" i="53"/>
  <c r="X10" i="54"/>
  <c r="M310" i="53"/>
  <c r="M329" i="53" s="1"/>
  <c r="AJ289" i="53"/>
  <c r="U309" i="53"/>
  <c r="W328" i="53" s="1"/>
  <c r="AH290" i="53"/>
  <c r="S310" i="53"/>
  <c r="H69" i="6" s="1"/>
  <c r="AG290" i="53"/>
  <c r="R310" i="53"/>
  <c r="R329" i="53" s="1"/>
  <c r="AF290" i="53"/>
  <c r="Q310" i="53"/>
  <c r="Q329" i="53" s="1"/>
  <c r="X10" i="55"/>
  <c r="AB284" i="53"/>
  <c r="M304" i="53"/>
  <c r="M323" i="53" s="1"/>
  <c r="AD290" i="53"/>
  <c r="O310" i="53"/>
  <c r="O329" i="53" s="1"/>
  <c r="AD289" i="53"/>
  <c r="O309" i="53"/>
  <c r="O328" i="53" s="1"/>
  <c r="AC289" i="53"/>
  <c r="N309" i="53"/>
  <c r="N328" i="53" s="1"/>
  <c r="AB289" i="53"/>
  <c r="W10" i="54"/>
  <c r="M309" i="53"/>
  <c r="M328" i="53" s="1"/>
  <c r="AI289" i="53"/>
  <c r="T309" i="53"/>
  <c r="V328" i="53" s="1"/>
  <c r="W10" i="56"/>
  <c r="AH289" i="53"/>
  <c r="S309" i="53"/>
  <c r="H68" i="6" s="1"/>
  <c r="D55" i="6"/>
  <c r="C59" i="6"/>
  <c r="D56" i="6"/>
  <c r="H58" i="6"/>
  <c r="AB6" i="54"/>
  <c r="E27" i="54" s="1"/>
  <c r="Z6" i="54"/>
  <c r="AC26" i="2"/>
  <c r="P22" i="3"/>
  <c r="AA24" i="2" s="1"/>
  <c r="AG25" i="2"/>
  <c r="AD6" i="55"/>
  <c r="AB26" i="2"/>
  <c r="G23" i="3"/>
  <c r="D22" i="3"/>
  <c r="Q21" i="54"/>
  <c r="C22" i="3"/>
  <c r="P22" i="56"/>
  <c r="AA27" i="2" s="1"/>
  <c r="C56" i="6"/>
  <c r="J57" i="6"/>
  <c r="J59" i="6"/>
  <c r="E57" i="6"/>
  <c r="Z6" i="55"/>
  <c r="V15" i="3"/>
  <c r="X15" i="3"/>
  <c r="K9" i="3"/>
  <c r="K15" i="3" s="1"/>
  <c r="I9" i="3"/>
  <c r="I15" i="3" s="1"/>
  <c r="W15" i="3"/>
  <c r="BF8" i="8"/>
  <c r="J36" i="7" s="1"/>
  <c r="H44" i="7"/>
  <c r="BF16" i="8"/>
  <c r="J44" i="7" s="1"/>
  <c r="BF14" i="8"/>
  <c r="J42" i="7" s="1"/>
  <c r="BF10" i="8"/>
  <c r="J38" i="7" s="1"/>
  <c r="BF7" i="8"/>
  <c r="J35" i="7" s="1"/>
  <c r="H41" i="7"/>
  <c r="BF13" i="8"/>
  <c r="J41" i="7" s="1"/>
  <c r="J110" i="12"/>
  <c r="H34" i="7"/>
  <c r="BD17" i="8"/>
  <c r="H45" i="7" s="1"/>
  <c r="BF6" i="8"/>
  <c r="J34" i="7" s="1"/>
  <c r="BD18" i="8"/>
  <c r="H46" i="7" s="1"/>
  <c r="BF11" i="8"/>
  <c r="J39" i="7" s="1"/>
  <c r="BF12" i="8"/>
  <c r="J40" i="7" s="1"/>
  <c r="BF9" i="8"/>
  <c r="J37" i="7" s="1"/>
  <c r="BF15" i="8"/>
  <c r="J43" i="7" s="1"/>
  <c r="G34" i="7"/>
  <c r="BC17" i="8"/>
  <c r="G45" i="7" s="1"/>
  <c r="BC18" i="8"/>
  <c r="G46" i="7" s="1"/>
  <c r="F34" i="7"/>
  <c r="BB17" i="8"/>
  <c r="F45" i="7" s="1"/>
  <c r="BB18" i="8"/>
  <c r="F46" i="7" s="1"/>
  <c r="AR110" i="9"/>
  <c r="AJ110" i="9"/>
  <c r="T110" i="9"/>
  <c r="AO8" i="7"/>
  <c r="U9" i="3" s="1"/>
  <c r="AB110" i="9"/>
  <c r="E34" i="7"/>
  <c r="BA17" i="8"/>
  <c r="E45" i="7" s="1"/>
  <c r="BA18" i="8"/>
  <c r="E46" i="7" s="1"/>
  <c r="L110" i="9"/>
  <c r="J110" i="9"/>
  <c r="E24" i="3"/>
  <c r="C11" i="62" s="1"/>
  <c r="P21" i="55"/>
  <c r="J58" i="6"/>
  <c r="F59" i="6"/>
  <c r="D53" i="6"/>
  <c r="G55" i="6"/>
  <c r="AH4" i="56"/>
  <c r="AJ7" i="3"/>
  <c r="J55" i="6"/>
  <c r="H59" i="6"/>
  <c r="AC24" i="2"/>
  <c r="AE6" i="55"/>
  <c r="AE6" i="54"/>
  <c r="AG7" i="3"/>
  <c r="H22" i="3" s="1"/>
  <c r="D9" i="62" s="1"/>
  <c r="AE4" i="56"/>
  <c r="C58" i="6"/>
  <c r="C57" i="6"/>
  <c r="AB24" i="2"/>
  <c r="AF6" i="54"/>
  <c r="AF6" i="55"/>
  <c r="AF4" i="56"/>
  <c r="AH7" i="3"/>
  <c r="I24" i="3" s="1"/>
  <c r="E11" i="62" s="1"/>
  <c r="G68" i="6"/>
  <c r="M31" i="6"/>
  <c r="K27" i="54"/>
  <c r="E22" i="3"/>
  <c r="C9" i="62" s="1"/>
  <c r="X21" i="55"/>
  <c r="L9" i="65" s="1"/>
  <c r="F24" i="3"/>
  <c r="F23" i="3"/>
  <c r="R21" i="54"/>
  <c r="H9" i="63" s="1"/>
  <c r="B58" i="6"/>
  <c r="Q22" i="54"/>
  <c r="G59" i="6"/>
  <c r="C53" i="6"/>
  <c r="D24" i="3"/>
  <c r="H15" i="3"/>
  <c r="J26" i="54"/>
  <c r="F9" i="54"/>
  <c r="D9" i="54"/>
  <c r="D22" i="54" s="1"/>
  <c r="I26" i="54"/>
  <c r="E9" i="54"/>
  <c r="E22" i="54" s="1"/>
  <c r="C10" i="63" s="1"/>
  <c r="F8" i="54"/>
  <c r="K9" i="54"/>
  <c r="K22" i="54" s="1"/>
  <c r="G10" i="63" s="1"/>
  <c r="C9" i="54"/>
  <c r="C22" i="54" s="1"/>
  <c r="E8" i="54"/>
  <c r="J9" i="54"/>
  <c r="D8" i="54"/>
  <c r="L242" i="53"/>
  <c r="E26" i="54"/>
  <c r="I9" i="54"/>
  <c r="K8" i="54"/>
  <c r="C26" i="54"/>
  <c r="I8" i="54"/>
  <c r="D26" i="54"/>
  <c r="J8" i="54"/>
  <c r="K26" i="54"/>
  <c r="K9" i="56"/>
  <c r="K23" i="56" s="1"/>
  <c r="G10" i="64" s="1"/>
  <c r="C9" i="56"/>
  <c r="C23" i="56" s="1"/>
  <c r="E8" i="56"/>
  <c r="J9" i="56"/>
  <c r="D8" i="56"/>
  <c r="E27" i="56"/>
  <c r="I9" i="56"/>
  <c r="I23" i="56" s="1"/>
  <c r="E10" i="64" s="1"/>
  <c r="K8" i="56"/>
  <c r="C8" i="56"/>
  <c r="D27" i="56"/>
  <c r="J8" i="56"/>
  <c r="K27" i="56"/>
  <c r="I8" i="56"/>
  <c r="J27" i="56"/>
  <c r="F9" i="56"/>
  <c r="I27" i="56"/>
  <c r="E23" i="56"/>
  <c r="C10" i="64" s="1"/>
  <c r="D9" i="56"/>
  <c r="D23" i="56" s="1"/>
  <c r="F8" i="56"/>
  <c r="J9" i="55"/>
  <c r="D8" i="55"/>
  <c r="E26" i="55"/>
  <c r="I9" i="55"/>
  <c r="I22" i="55" s="1"/>
  <c r="E10" i="65" s="1"/>
  <c r="K8" i="55"/>
  <c r="C8" i="55"/>
  <c r="D26" i="55"/>
  <c r="J8" i="55"/>
  <c r="K26" i="55"/>
  <c r="C26" i="55"/>
  <c r="I8" i="55"/>
  <c r="J26" i="55"/>
  <c r="F9" i="55"/>
  <c r="I26" i="55"/>
  <c r="E9" i="55"/>
  <c r="E22" i="55" s="1"/>
  <c r="C10" i="65" s="1"/>
  <c r="D9" i="55"/>
  <c r="D22" i="55" s="1"/>
  <c r="F8" i="55"/>
  <c r="C9" i="55"/>
  <c r="C22" i="55" s="1"/>
  <c r="E8" i="55"/>
  <c r="K9" i="55"/>
  <c r="K22" i="55" s="1"/>
  <c r="G10" i="65" s="1"/>
  <c r="W45" i="59"/>
  <c r="J15" i="3"/>
  <c r="A43" i="5"/>
  <c r="H6" i="5"/>
  <c r="R24" i="3"/>
  <c r="H11" i="62" s="1"/>
  <c r="Q24" i="3"/>
  <c r="P10" i="3"/>
  <c r="P24" i="3" s="1"/>
  <c r="E23" i="3"/>
  <c r="C10" i="62" s="1"/>
  <c r="E15" i="3"/>
  <c r="H27" i="56" l="1"/>
  <c r="N298" i="53"/>
  <c r="Q295" i="53"/>
  <c r="N297" i="53"/>
  <c r="Q299" i="53"/>
  <c r="O297" i="53"/>
  <c r="P299" i="53"/>
  <c r="W300" i="53"/>
  <c r="P22" i="55"/>
  <c r="V299" i="53"/>
  <c r="P294" i="53"/>
  <c r="Q298" i="53"/>
  <c r="M299" i="53"/>
  <c r="G66" i="6"/>
  <c r="Q294" i="53"/>
  <c r="G64" i="6"/>
  <c r="P296" i="53"/>
  <c r="P297" i="53"/>
  <c r="G67" i="6"/>
  <c r="T297" i="53"/>
  <c r="K48" i="6"/>
  <c r="K57" i="6" s="1"/>
  <c r="O300" i="53"/>
  <c r="N300" i="53"/>
  <c r="P298" i="53"/>
  <c r="N294" i="53"/>
  <c r="M295" i="53"/>
  <c r="N296" i="53"/>
  <c r="W296" i="53"/>
  <c r="V298" i="53"/>
  <c r="X299" i="53"/>
  <c r="G65" i="6"/>
  <c r="N299" i="53"/>
  <c r="W299" i="53"/>
  <c r="Q296" i="53"/>
  <c r="M179" i="53"/>
  <c r="M181" i="53" s="1"/>
  <c r="X303" i="53" s="1"/>
  <c r="B44" i="6" s="1"/>
  <c r="B53" i="6" s="1"/>
  <c r="K50" i="6"/>
  <c r="K59" i="6" s="1"/>
  <c r="K49" i="6"/>
  <c r="K58" i="6" s="1"/>
  <c r="M33" i="6"/>
  <c r="W294" i="53"/>
  <c r="O294" i="53"/>
  <c r="V300" i="53"/>
  <c r="O296" i="53"/>
  <c r="M297" i="53"/>
  <c r="R14" i="55"/>
  <c r="Q297" i="53"/>
  <c r="V9" i="55"/>
  <c r="U9" i="55" s="1"/>
  <c r="T205" i="53"/>
  <c r="X300" i="53"/>
  <c r="G45" i="6"/>
  <c r="G54" i="6" s="1"/>
  <c r="O299" i="53"/>
  <c r="Q300" i="53"/>
  <c r="M300" i="53"/>
  <c r="N295" i="53"/>
  <c r="O298" i="53"/>
  <c r="W298" i="53"/>
  <c r="P300" i="53"/>
  <c r="W9" i="55"/>
  <c r="T295" i="53"/>
  <c r="S297" i="53"/>
  <c r="F47" i="6"/>
  <c r="F56" i="6" s="1"/>
  <c r="T294" i="53"/>
  <c r="G44" i="6"/>
  <c r="G53" i="6" s="1"/>
  <c r="P205" i="53"/>
  <c r="AW179" i="53"/>
  <c r="AW181" i="53" s="1"/>
  <c r="AA306" i="53" s="1"/>
  <c r="E47" i="6" s="1"/>
  <c r="E56" i="6" s="1"/>
  <c r="S296" i="53"/>
  <c r="F46" i="6"/>
  <c r="F55" i="6" s="1"/>
  <c r="M205" i="53"/>
  <c r="U296" i="53"/>
  <c r="H46" i="6"/>
  <c r="H55" i="6" s="1"/>
  <c r="W205" i="53"/>
  <c r="AA179" i="53"/>
  <c r="AA181" i="53" s="1"/>
  <c r="AA304" i="53" s="1"/>
  <c r="E45" i="6" s="1"/>
  <c r="E54" i="6" s="1"/>
  <c r="X9" i="55"/>
  <c r="X22" i="55" s="1"/>
  <c r="L10" i="65" s="1"/>
  <c r="E69" i="6"/>
  <c r="W297" i="53"/>
  <c r="R23" i="56"/>
  <c r="H10" i="64" s="1"/>
  <c r="U205" i="53"/>
  <c r="X294" i="53"/>
  <c r="K44" i="6"/>
  <c r="K53" i="6" s="1"/>
  <c r="T8" i="54"/>
  <c r="U8" i="54"/>
  <c r="AH179" i="53"/>
  <c r="AH181" i="53" s="1"/>
  <c r="AH304" i="53" s="1"/>
  <c r="Q14" i="55"/>
  <c r="T179" i="53"/>
  <c r="T181" i="53" s="1"/>
  <c r="AE303" i="53" s="1"/>
  <c r="I44" i="6" s="1"/>
  <c r="I53" i="6" s="1"/>
  <c r="O295" i="53"/>
  <c r="X15" i="56"/>
  <c r="E50" i="6"/>
  <c r="E59" i="6" s="1"/>
  <c r="M32" i="6"/>
  <c r="U297" i="53"/>
  <c r="H47" i="6"/>
  <c r="H56" i="6" s="1"/>
  <c r="AD205" i="53"/>
  <c r="D67" i="6"/>
  <c r="P295" i="53"/>
  <c r="BA179" i="53"/>
  <c r="BA181" i="53" s="1"/>
  <c r="AE306" i="53" s="1"/>
  <c r="I47" i="6" s="1"/>
  <c r="I56" i="6" s="1"/>
  <c r="X9" i="54"/>
  <c r="X22" i="54" s="1"/>
  <c r="L10" i="63" s="1"/>
  <c r="AI179" i="53"/>
  <c r="AI181" i="53" s="1"/>
  <c r="X305" i="53" s="1"/>
  <c r="B46" i="6" s="1"/>
  <c r="B55" i="6" s="1"/>
  <c r="F44" i="6"/>
  <c r="F53" i="6" s="1"/>
  <c r="S294" i="53"/>
  <c r="V9" i="56"/>
  <c r="T9" i="56" s="1"/>
  <c r="V9" i="54"/>
  <c r="V14" i="54" s="1"/>
  <c r="M298" i="53"/>
  <c r="P9" i="54"/>
  <c r="P22" i="54" s="1"/>
  <c r="AP179" i="53"/>
  <c r="AP181" i="53" s="1"/>
  <c r="AE305" i="53" s="1"/>
  <c r="I46" i="6" s="1"/>
  <c r="I55" i="6" s="1"/>
  <c r="X205" i="53"/>
  <c r="BE179" i="53"/>
  <c r="BE181" i="53" s="1"/>
  <c r="X307" i="53" s="1"/>
  <c r="B48" i="6" s="1"/>
  <c r="B57" i="6" s="1"/>
  <c r="V14" i="55"/>
  <c r="AB205" i="53"/>
  <c r="AE179" i="53"/>
  <c r="AE181" i="53" s="1"/>
  <c r="AE304" i="53" s="1"/>
  <c r="I45" i="6" s="1"/>
  <c r="I54" i="6" s="1"/>
  <c r="I66" i="6"/>
  <c r="P14" i="55"/>
  <c r="R14" i="54"/>
  <c r="W295" i="53"/>
  <c r="O205" i="53"/>
  <c r="Q9" i="56"/>
  <c r="Q23" i="56" s="1"/>
  <c r="V205" i="53"/>
  <c r="U15" i="3"/>
  <c r="U23" i="3"/>
  <c r="I10" i="62" s="1"/>
  <c r="E67" i="6"/>
  <c r="I67" i="6"/>
  <c r="E66" i="6"/>
  <c r="E65" i="6"/>
  <c r="I65" i="6"/>
  <c r="F65" i="6"/>
  <c r="I63" i="6"/>
  <c r="D64" i="6"/>
  <c r="J66" i="6"/>
  <c r="C65" i="6"/>
  <c r="J65" i="6"/>
  <c r="C63" i="6"/>
  <c r="E68" i="6"/>
  <c r="J68" i="6"/>
  <c r="B67" i="6"/>
  <c r="R300" i="53"/>
  <c r="F63" i="6"/>
  <c r="F68" i="6"/>
  <c r="I64" i="6"/>
  <c r="C67" i="6"/>
  <c r="F67" i="6"/>
  <c r="R23" i="54"/>
  <c r="H11" i="63" s="1"/>
  <c r="J67" i="6"/>
  <c r="D66" i="6"/>
  <c r="C64" i="6"/>
  <c r="D68" i="6"/>
  <c r="F69" i="6"/>
  <c r="R294" i="53"/>
  <c r="P23" i="54"/>
  <c r="G63" i="6"/>
  <c r="X23" i="55"/>
  <c r="R23" i="55"/>
  <c r="I11" i="65" s="1"/>
  <c r="F66" i="6"/>
  <c r="Q23" i="55"/>
  <c r="H11" i="65" s="1"/>
  <c r="E63" i="6"/>
  <c r="J69" i="6"/>
  <c r="Q23" i="54"/>
  <c r="X23" i="54"/>
  <c r="L11" i="63" s="1"/>
  <c r="R298" i="53"/>
  <c r="C66" i="6"/>
  <c r="J64" i="6"/>
  <c r="B66" i="6"/>
  <c r="D65" i="6"/>
  <c r="D63" i="6"/>
  <c r="E64" i="6"/>
  <c r="I69" i="6"/>
  <c r="R295" i="53"/>
  <c r="B69" i="6"/>
  <c r="R297" i="53"/>
  <c r="G69" i="6"/>
  <c r="F64" i="6"/>
  <c r="R24" i="56"/>
  <c r="H11" i="64" s="1"/>
  <c r="I68" i="6"/>
  <c r="R296" i="53"/>
  <c r="J63" i="6"/>
  <c r="Q24" i="56"/>
  <c r="Q15" i="56"/>
  <c r="T10" i="54"/>
  <c r="S14" i="54"/>
  <c r="U10" i="54"/>
  <c r="W14" i="55"/>
  <c r="D69" i="6"/>
  <c r="C69" i="6"/>
  <c r="P15" i="56"/>
  <c r="P24" i="56"/>
  <c r="R299" i="53"/>
  <c r="B63" i="6"/>
  <c r="B64" i="6"/>
  <c r="B65" i="6"/>
  <c r="C68" i="6"/>
  <c r="B68" i="6"/>
  <c r="P23" i="55"/>
  <c r="T10" i="56"/>
  <c r="U10" i="56"/>
  <c r="S15" i="56"/>
  <c r="T10" i="55"/>
  <c r="S14" i="55"/>
  <c r="U10" i="55"/>
  <c r="AB25" i="2"/>
  <c r="AC25" i="2"/>
  <c r="AG26" i="2"/>
  <c r="C27" i="54"/>
  <c r="P21" i="54"/>
  <c r="X24" i="3"/>
  <c r="L11" i="62" s="1"/>
  <c r="X22" i="3"/>
  <c r="L9" i="62" s="1"/>
  <c r="X23" i="3"/>
  <c r="L10" i="62" s="1"/>
  <c r="L59" i="6"/>
  <c r="L57" i="6"/>
  <c r="X23" i="56"/>
  <c r="L10" i="64" s="1"/>
  <c r="L58" i="6"/>
  <c r="M30" i="6"/>
  <c r="L54" i="6"/>
  <c r="M35" i="6"/>
  <c r="L53" i="6"/>
  <c r="L56" i="6"/>
  <c r="X24" i="56"/>
  <c r="L11" i="64" s="1"/>
  <c r="L55" i="6"/>
  <c r="X22" i="56"/>
  <c r="L9" i="64" s="1"/>
  <c r="K22" i="3"/>
  <c r="G9" i="62" s="1"/>
  <c r="K24" i="3"/>
  <c r="G11" i="62" s="1"/>
  <c r="AA26" i="2"/>
  <c r="K23" i="3"/>
  <c r="G10" i="62" s="1"/>
  <c r="S24" i="56"/>
  <c r="I11" i="64" s="1"/>
  <c r="S23" i="56"/>
  <c r="I10" i="64" s="1"/>
  <c r="S22" i="56"/>
  <c r="V24" i="3"/>
  <c r="J11" i="62" s="1"/>
  <c r="V23" i="3"/>
  <c r="J10" i="62" s="1"/>
  <c r="V22" i="3"/>
  <c r="J9" i="62" s="1"/>
  <c r="V24" i="56"/>
  <c r="J11" i="64" s="1"/>
  <c r="V22" i="56"/>
  <c r="H27" i="54"/>
  <c r="S23" i="54"/>
  <c r="I11" i="63" s="1"/>
  <c r="S22" i="54"/>
  <c r="I10" i="63" s="1"/>
  <c r="S21" i="54"/>
  <c r="I9" i="63" s="1"/>
  <c r="V22" i="55"/>
  <c r="J10" i="65" s="1"/>
  <c r="V23" i="55"/>
  <c r="J11" i="65" s="1"/>
  <c r="V21" i="55"/>
  <c r="J9" i="65" s="1"/>
  <c r="S21" i="55"/>
  <c r="S22" i="55"/>
  <c r="S23" i="55"/>
  <c r="I27" i="54"/>
  <c r="V23" i="54"/>
  <c r="J11" i="63" s="1"/>
  <c r="V22" i="54"/>
  <c r="J10" i="63" s="1"/>
  <c r="V21" i="54"/>
  <c r="J9" i="63" s="1"/>
  <c r="I23" i="3"/>
  <c r="E10" i="62" s="1"/>
  <c r="I21" i="55"/>
  <c r="E9" i="65" s="1"/>
  <c r="K21" i="55"/>
  <c r="G9" i="65" s="1"/>
  <c r="I22" i="56"/>
  <c r="E9" i="64" s="1"/>
  <c r="K21" i="54"/>
  <c r="G9" i="63" s="1"/>
  <c r="E21" i="54"/>
  <c r="C9" i="63" s="1"/>
  <c r="H26" i="54"/>
  <c r="F26" i="54"/>
  <c r="G26" i="54"/>
  <c r="D21" i="55"/>
  <c r="D22" i="56"/>
  <c r="F22" i="54"/>
  <c r="D10" i="63" s="1"/>
  <c r="H9" i="54"/>
  <c r="H22" i="54" s="1"/>
  <c r="G9" i="54"/>
  <c r="G22" i="54" s="1"/>
  <c r="K22" i="56"/>
  <c r="G9" i="64" s="1"/>
  <c r="F22" i="55"/>
  <c r="D10" i="65" s="1"/>
  <c r="H9" i="55"/>
  <c r="H22" i="55" s="1"/>
  <c r="G9" i="55"/>
  <c r="G22" i="55" s="1"/>
  <c r="F26" i="55"/>
  <c r="H26" i="55"/>
  <c r="G26" i="55"/>
  <c r="F23" i="56"/>
  <c r="D10" i="64" s="1"/>
  <c r="H9" i="56"/>
  <c r="H23" i="56" s="1"/>
  <c r="G9" i="56"/>
  <c r="G23" i="56" s="1"/>
  <c r="G27" i="56"/>
  <c r="F27" i="56"/>
  <c r="P281" i="53"/>
  <c r="S280" i="53"/>
  <c r="V279" i="53"/>
  <c r="N279" i="53"/>
  <c r="Q278" i="53"/>
  <c r="T277" i="53"/>
  <c r="W276" i="53"/>
  <c r="O276" i="53"/>
  <c r="R275" i="53"/>
  <c r="W271" i="53"/>
  <c r="T270" i="53"/>
  <c r="Y269" i="53"/>
  <c r="S267" i="53"/>
  <c r="U265" i="53"/>
  <c r="T261" i="53"/>
  <c r="W260" i="53"/>
  <c r="O260" i="53"/>
  <c r="R259" i="53"/>
  <c r="U258" i="53"/>
  <c r="M258" i="53"/>
  <c r="P257" i="53"/>
  <c r="S256" i="53"/>
  <c r="V255" i="53"/>
  <c r="N255" i="53"/>
  <c r="Q251" i="53"/>
  <c r="T250" i="53"/>
  <c r="W249" i="53"/>
  <c r="O249" i="53"/>
  <c r="R248" i="53"/>
  <c r="U247" i="53"/>
  <c r="M247" i="53"/>
  <c r="P246" i="53"/>
  <c r="S245" i="53"/>
  <c r="W281" i="53"/>
  <c r="O281" i="53"/>
  <c r="R280" i="53"/>
  <c r="U279" i="53"/>
  <c r="M279" i="53"/>
  <c r="P278" i="53"/>
  <c r="S277" i="53"/>
  <c r="V276" i="53"/>
  <c r="N276" i="53"/>
  <c r="Q275" i="53"/>
  <c r="S270" i="53"/>
  <c r="U268" i="53"/>
  <c r="W266" i="53"/>
  <c r="T265" i="53"/>
  <c r="S261" i="53"/>
  <c r="V260" i="53"/>
  <c r="N260" i="53"/>
  <c r="Q259" i="53"/>
  <c r="T258" i="53"/>
  <c r="W257" i="53"/>
  <c r="O257" i="53"/>
  <c r="R256" i="53"/>
  <c r="U255" i="53"/>
  <c r="M255" i="53"/>
  <c r="P251" i="53"/>
  <c r="S250" i="53"/>
  <c r="V249" i="53"/>
  <c r="N249" i="53"/>
  <c r="Q248" i="53"/>
  <c r="T247" i="53"/>
  <c r="W246" i="53"/>
  <c r="O246" i="53"/>
  <c r="R245" i="53"/>
  <c r="B107" i="58"/>
  <c r="V281" i="53"/>
  <c r="N281" i="53"/>
  <c r="Q280" i="53"/>
  <c r="T279" i="53"/>
  <c r="W278" i="53"/>
  <c r="O278" i="53"/>
  <c r="R277" i="53"/>
  <c r="U276" i="53"/>
  <c r="M276" i="53"/>
  <c r="P275" i="53"/>
  <c r="U271" i="53"/>
  <c r="W269" i="53"/>
  <c r="T268" i="53"/>
  <c r="Y267" i="53"/>
  <c r="S265" i="53"/>
  <c r="R261" i="53"/>
  <c r="U260" i="53"/>
  <c r="M260" i="53"/>
  <c r="P259" i="53"/>
  <c r="S258" i="53"/>
  <c r="V257" i="53"/>
  <c r="N257" i="53"/>
  <c r="Q256" i="53"/>
  <c r="T255" i="53"/>
  <c r="W251" i="53"/>
  <c r="O251" i="53"/>
  <c r="R250" i="53"/>
  <c r="U249" i="53"/>
  <c r="M249" i="53"/>
  <c r="P248" i="53"/>
  <c r="S247" i="53"/>
  <c r="V246" i="53"/>
  <c r="N246" i="53"/>
  <c r="Q245" i="53"/>
  <c r="U281" i="53"/>
  <c r="M281" i="53"/>
  <c r="P280" i="53"/>
  <c r="S279" i="53"/>
  <c r="V278" i="53"/>
  <c r="N278" i="53"/>
  <c r="Q277" i="53"/>
  <c r="T276" i="53"/>
  <c r="W275" i="53"/>
  <c r="O275" i="53"/>
  <c r="T271" i="53"/>
  <c r="Y270" i="53"/>
  <c r="S268" i="53"/>
  <c r="U266" i="53"/>
  <c r="Q261" i="53"/>
  <c r="T260" i="53"/>
  <c r="W259" i="53"/>
  <c r="O259" i="53"/>
  <c r="R258" i="53"/>
  <c r="U257" i="53"/>
  <c r="M257" i="53"/>
  <c r="P256" i="53"/>
  <c r="S255" i="53"/>
  <c r="V251" i="53"/>
  <c r="N251" i="53"/>
  <c r="Q250" i="53"/>
  <c r="T249" i="53"/>
  <c r="W248" i="53"/>
  <c r="O248" i="53"/>
  <c r="R247" i="53"/>
  <c r="U246" i="53"/>
  <c r="M246" i="53"/>
  <c r="P245" i="53"/>
  <c r="T281" i="53"/>
  <c r="W280" i="53"/>
  <c r="O280" i="53"/>
  <c r="R279" i="53"/>
  <c r="U278" i="53"/>
  <c r="M278" i="53"/>
  <c r="P277" i="53"/>
  <c r="S276" i="53"/>
  <c r="V275" i="53"/>
  <c r="N275" i="53"/>
  <c r="S271" i="53"/>
  <c r="U269" i="53"/>
  <c r="W267" i="53"/>
  <c r="T266" i="53"/>
  <c r="Y265" i="53"/>
  <c r="P261" i="53"/>
  <c r="S260" i="53"/>
  <c r="V259" i="53"/>
  <c r="N259" i="53"/>
  <c r="Q258" i="53"/>
  <c r="T257" i="53"/>
  <c r="W256" i="53"/>
  <c r="O256" i="53"/>
  <c r="R255" i="53"/>
  <c r="U251" i="53"/>
  <c r="M251" i="53"/>
  <c r="P250" i="53"/>
  <c r="S249" i="53"/>
  <c r="V248" i="53"/>
  <c r="N248" i="53"/>
  <c r="Q247" i="53"/>
  <c r="T246" i="53"/>
  <c r="W245" i="53"/>
  <c r="O245" i="53"/>
  <c r="S281" i="53"/>
  <c r="V280" i="53"/>
  <c r="N280" i="53"/>
  <c r="Q279" i="53"/>
  <c r="T278" i="53"/>
  <c r="W277" i="53"/>
  <c r="O277" i="53"/>
  <c r="R276" i="53"/>
  <c r="U275" i="53"/>
  <c r="M275" i="53"/>
  <c r="W270" i="53"/>
  <c r="T269" i="53"/>
  <c r="Y268" i="53"/>
  <c r="S266" i="53"/>
  <c r="W261" i="53"/>
  <c r="O261" i="53"/>
  <c r="R260" i="53"/>
  <c r="U259" i="53"/>
  <c r="M259" i="53"/>
  <c r="P258" i="53"/>
  <c r="S257" i="53"/>
  <c r="V256" i="53"/>
  <c r="N256" i="53"/>
  <c r="Q255" i="53"/>
  <c r="T251" i="53"/>
  <c r="W250" i="53"/>
  <c r="O250" i="53"/>
  <c r="R249" i="53"/>
  <c r="U248" i="53"/>
  <c r="M248" i="53"/>
  <c r="P247" i="53"/>
  <c r="S246" i="53"/>
  <c r="V245" i="53"/>
  <c r="N245" i="53"/>
  <c r="R281" i="53"/>
  <c r="U280" i="53"/>
  <c r="M280" i="53"/>
  <c r="P279" i="53"/>
  <c r="S278" i="53"/>
  <c r="V277" i="53"/>
  <c r="N277" i="53"/>
  <c r="Q276" i="53"/>
  <c r="T275" i="53"/>
  <c r="Y271" i="53"/>
  <c r="S269" i="53"/>
  <c r="U267" i="53"/>
  <c r="W265" i="53"/>
  <c r="V261" i="53"/>
  <c r="N261" i="53"/>
  <c r="Q260" i="53"/>
  <c r="T259" i="53"/>
  <c r="W258" i="53"/>
  <c r="O258" i="53"/>
  <c r="R257" i="53"/>
  <c r="U256" i="53"/>
  <c r="M256" i="53"/>
  <c r="P255" i="53"/>
  <c r="S251" i="53"/>
  <c r="V250" i="53"/>
  <c r="N250" i="53"/>
  <c r="Q249" i="53"/>
  <c r="T248" i="53"/>
  <c r="W247" i="53"/>
  <c r="O247" i="53"/>
  <c r="R246" i="53"/>
  <c r="U245" i="53"/>
  <c r="M245" i="53"/>
  <c r="U277" i="53"/>
  <c r="V258" i="53"/>
  <c r="M250" i="53"/>
  <c r="M277" i="53"/>
  <c r="W268" i="53"/>
  <c r="N258" i="53"/>
  <c r="P249" i="53"/>
  <c r="P276" i="53"/>
  <c r="Q257" i="53"/>
  <c r="S248" i="53"/>
  <c r="Q281" i="53"/>
  <c r="S275" i="53"/>
  <c r="T267" i="53"/>
  <c r="T256" i="53"/>
  <c r="V247" i="53"/>
  <c r="T280" i="53"/>
  <c r="Y266" i="53"/>
  <c r="U261" i="53"/>
  <c r="W255" i="53"/>
  <c r="N247" i="53"/>
  <c r="R278" i="53"/>
  <c r="S259" i="53"/>
  <c r="W279" i="53"/>
  <c r="M261" i="53"/>
  <c r="O255" i="53"/>
  <c r="Q246" i="53"/>
  <c r="U250" i="53"/>
  <c r="O279" i="53"/>
  <c r="U270" i="53"/>
  <c r="P260" i="53"/>
  <c r="R251" i="53"/>
  <c r="T245" i="53"/>
  <c r="F21" i="54"/>
  <c r="D9" i="63" s="1"/>
  <c r="H8" i="54"/>
  <c r="G8" i="54"/>
  <c r="F21" i="55"/>
  <c r="D9" i="65" s="1"/>
  <c r="H8" i="55"/>
  <c r="G8" i="55"/>
  <c r="E21" i="55"/>
  <c r="C9" i="65" s="1"/>
  <c r="F22" i="56"/>
  <c r="D9" i="64" s="1"/>
  <c r="H8" i="56"/>
  <c r="G8" i="56"/>
  <c r="E22" i="56"/>
  <c r="C9" i="64" s="1"/>
  <c r="I21" i="54"/>
  <c r="E9" i="63" s="1"/>
  <c r="D21" i="54"/>
  <c r="C21" i="55"/>
  <c r="C22" i="56"/>
  <c r="D23" i="3"/>
  <c r="D15" i="3"/>
  <c r="AA9" i="59"/>
  <c r="AB8" i="59"/>
  <c r="F12" i="59"/>
  <c r="AB34" i="59"/>
  <c r="M7" i="59"/>
  <c r="AD31" i="59"/>
  <c r="N13" i="59"/>
  <c r="AF11" i="59"/>
  <c r="Z34" i="59"/>
  <c r="U33" i="59"/>
  <c r="I33" i="59"/>
  <c r="AD37" i="59"/>
  <c r="AD16" i="59"/>
  <c r="F26" i="59"/>
  <c r="J32" i="59"/>
  <c r="Q11" i="59"/>
  <c r="W36" i="59"/>
  <c r="AG22" i="59"/>
  <c r="M36" i="59"/>
  <c r="AF20" i="59"/>
  <c r="S34" i="59"/>
  <c r="J20" i="59"/>
  <c r="AF25" i="59"/>
  <c r="F34" i="59"/>
  <c r="L5" i="59"/>
  <c r="Z17" i="59"/>
  <c r="S29" i="59"/>
  <c r="T42" i="59"/>
  <c r="L36" i="59"/>
  <c r="AA30" i="59"/>
  <c r="L9" i="59"/>
  <c r="K20" i="59"/>
  <c r="AD32" i="59"/>
  <c r="N37" i="59"/>
  <c r="AG8" i="59"/>
  <c r="J5" i="59"/>
  <c r="T12" i="5"/>
  <c r="O23" i="59"/>
  <c r="O31" i="59"/>
  <c r="W39" i="59"/>
  <c r="R29" i="59"/>
  <c r="AB20" i="59"/>
  <c r="AG35" i="59"/>
  <c r="M41" i="59"/>
  <c r="F13" i="59"/>
  <c r="X7" i="59"/>
  <c r="AC29" i="59"/>
  <c r="J11" i="59"/>
  <c r="O38" i="59"/>
  <c r="N24" i="59"/>
  <c r="M34" i="59"/>
  <c r="J23" i="59"/>
  <c r="C27" i="59"/>
  <c r="C13" i="59"/>
  <c r="R16" i="59"/>
  <c r="AA12" i="59"/>
  <c r="X12" i="59"/>
  <c r="AB23" i="59"/>
  <c r="R35" i="59"/>
  <c r="U36" i="59"/>
  <c r="T9" i="59"/>
  <c r="AD29" i="59"/>
  <c r="R8" i="59"/>
  <c r="O5" i="59"/>
  <c r="J24" i="59"/>
  <c r="X30" i="59"/>
  <c r="AA34" i="59"/>
  <c r="AA6" i="59"/>
  <c r="Q7" i="5"/>
  <c r="F41" i="59"/>
  <c r="D32" i="59"/>
  <c r="AB18" i="59"/>
  <c r="K17" i="59"/>
  <c r="AC10" i="59"/>
  <c r="AF15" i="59"/>
  <c r="H18" i="59"/>
  <c r="T20" i="5"/>
  <c r="L42" i="59"/>
  <c r="C16" i="59"/>
  <c r="Z42" i="59"/>
  <c r="D28" i="59"/>
  <c r="Q20" i="5"/>
  <c r="S7" i="59"/>
  <c r="K14" i="59"/>
  <c r="W26" i="59"/>
  <c r="D35" i="59"/>
  <c r="T40" i="59"/>
  <c r="AG21" i="59"/>
  <c r="F16" i="59"/>
  <c r="I15" i="59"/>
  <c r="S6" i="59"/>
  <c r="F19" i="59"/>
  <c r="H36" i="59"/>
  <c r="K27" i="59"/>
  <c r="H21" i="59"/>
  <c r="Y9" i="59"/>
  <c r="AA27" i="59"/>
  <c r="AF37" i="59"/>
  <c r="AC7" i="59"/>
  <c r="M19" i="59"/>
  <c r="AA13" i="59"/>
  <c r="K16" i="59"/>
  <c r="AB15" i="59"/>
  <c r="AE6" i="59"/>
  <c r="AC5" i="59"/>
  <c r="P22" i="59"/>
  <c r="K33" i="59"/>
  <c r="L26" i="59"/>
  <c r="T17" i="59"/>
  <c r="H42" i="59"/>
  <c r="J37" i="59"/>
  <c r="M28" i="59"/>
  <c r="D18" i="59"/>
  <c r="R21" i="59"/>
  <c r="F37" i="59"/>
  <c r="AE11" i="59"/>
  <c r="AA20" i="59"/>
  <c r="Y31" i="59"/>
  <c r="AG32" i="59"/>
  <c r="AF19" i="59"/>
  <c r="U5" i="59"/>
  <c r="AF10" i="59"/>
  <c r="K42" i="59"/>
  <c r="X17" i="59"/>
  <c r="M31" i="59"/>
  <c r="H9" i="59"/>
  <c r="H41" i="59"/>
  <c r="AC28" i="59"/>
  <c r="H23" i="59"/>
  <c r="U18" i="59"/>
  <c r="N11" i="59"/>
  <c r="W37" i="59"/>
  <c r="X18" i="59"/>
  <c r="F27" i="59"/>
  <c r="O33" i="59"/>
  <c r="AE15" i="59"/>
  <c r="W41" i="59"/>
  <c r="AE19" i="59"/>
  <c r="Q22" i="59"/>
  <c r="M39" i="59"/>
  <c r="AD35" i="59"/>
  <c r="K13" i="59"/>
  <c r="N25" i="59"/>
  <c r="H22" i="59"/>
  <c r="K35" i="59"/>
  <c r="AC15" i="59"/>
  <c r="AB36" i="59"/>
  <c r="P24" i="59"/>
  <c r="F9" i="59"/>
  <c r="L41" i="59"/>
  <c r="Z29" i="59"/>
  <c r="AD25" i="59"/>
  <c r="X8" i="59"/>
  <c r="Q31" i="59"/>
  <c r="AG31" i="59"/>
  <c r="S10" i="59"/>
  <c r="AD5" i="59"/>
  <c r="J21" i="59"/>
  <c r="T25" i="59"/>
  <c r="AG15" i="59"/>
  <c r="N13" i="5"/>
  <c r="X23" i="59"/>
  <c r="M42" i="59"/>
  <c r="AC24" i="59"/>
  <c r="H30" i="59"/>
  <c r="X21" i="59"/>
  <c r="AD33" i="59"/>
  <c r="AC16" i="59"/>
  <c r="W35" i="59"/>
  <c r="S14" i="59"/>
  <c r="Y37" i="59"/>
  <c r="AC33" i="59"/>
  <c r="T37" i="59"/>
  <c r="K25" i="59"/>
  <c r="P40" i="59"/>
  <c r="Z28" i="59"/>
  <c r="AB42" i="59"/>
  <c r="AD13" i="59"/>
  <c r="L39" i="59"/>
  <c r="AB27" i="59"/>
  <c r="AG40" i="59"/>
  <c r="W8" i="59"/>
  <c r="AB33" i="59"/>
  <c r="AE10" i="59"/>
  <c r="S19" i="59"/>
  <c r="T12" i="59"/>
  <c r="X28" i="59"/>
  <c r="M25" i="59"/>
  <c r="O18" i="59"/>
  <c r="F5" i="59"/>
  <c r="P12" i="59"/>
  <c r="O15" i="59"/>
  <c r="AC11" i="59"/>
  <c r="K39" i="59"/>
  <c r="AC38" i="59"/>
  <c r="D10" i="59"/>
  <c r="R34" i="59"/>
  <c r="AF36" i="59"/>
  <c r="D36" i="59"/>
  <c r="S33" i="59"/>
  <c r="J42" i="59"/>
  <c r="S8" i="59"/>
  <c r="W22" i="59"/>
  <c r="Q30" i="59"/>
  <c r="N22" i="59"/>
  <c r="U19" i="59"/>
  <c r="R17" i="59"/>
  <c r="U22" i="59"/>
  <c r="X13" i="59"/>
  <c r="C9" i="59"/>
  <c r="U25" i="59"/>
  <c r="M23" i="59"/>
  <c r="U11" i="59"/>
  <c r="X36" i="59"/>
  <c r="W9" i="59"/>
  <c r="AD17" i="59"/>
  <c r="AB13" i="59"/>
  <c r="M35" i="59"/>
  <c r="W23" i="59"/>
  <c r="H17" i="59"/>
  <c r="K37" i="59"/>
  <c r="S25" i="59"/>
  <c r="M32" i="59"/>
  <c r="AE17" i="59"/>
  <c r="AA41" i="59"/>
  <c r="AA10" i="59"/>
  <c r="L31" i="59"/>
  <c r="W29" i="59"/>
  <c r="Z22" i="59"/>
  <c r="AC8" i="59"/>
  <c r="T35" i="59"/>
  <c r="Q15" i="59"/>
  <c r="W24" i="59"/>
  <c r="N19" i="5"/>
  <c r="D14" i="59"/>
  <c r="D40" i="59"/>
  <c r="W30" i="59"/>
  <c r="S41" i="59"/>
  <c r="X16" i="59"/>
  <c r="AE20" i="59"/>
  <c r="J22" i="59"/>
  <c r="Y13" i="59"/>
  <c r="H38" i="59"/>
  <c r="AB37" i="59"/>
  <c r="P21" i="59"/>
  <c r="F6" i="59"/>
  <c r="AB21" i="59"/>
  <c r="K26" i="59"/>
  <c r="W31" i="59"/>
  <c r="AG38" i="59"/>
  <c r="AC20" i="59"/>
  <c r="P37" i="59"/>
  <c r="T13" i="59"/>
  <c r="U13" i="59"/>
  <c r="M30" i="59"/>
  <c r="I37" i="59"/>
  <c r="J8" i="59"/>
  <c r="AG37" i="59"/>
  <c r="AG24" i="59"/>
  <c r="R7" i="5"/>
  <c r="M18" i="59"/>
  <c r="N18" i="59"/>
  <c r="AA14" i="59"/>
  <c r="AA33" i="59"/>
  <c r="Y10" i="59"/>
  <c r="D12" i="59"/>
  <c r="P13" i="59"/>
  <c r="AD8" i="59"/>
  <c r="R19" i="5"/>
  <c r="P39" i="59"/>
  <c r="AF21" i="59"/>
  <c r="AB7" i="59"/>
  <c r="K9" i="59"/>
  <c r="Q19" i="5"/>
  <c r="W42" i="59"/>
  <c r="C38" i="59"/>
  <c r="C20" i="59"/>
  <c r="W13" i="59"/>
  <c r="P9" i="59"/>
  <c r="S9" i="5"/>
  <c r="AF30" i="59"/>
  <c r="D27" i="59"/>
  <c r="AD42" i="59"/>
  <c r="M12" i="59"/>
  <c r="M14" i="59"/>
  <c r="AE31" i="59"/>
  <c r="AD26" i="59"/>
  <c r="AD7" i="59"/>
  <c r="X29" i="59"/>
  <c r="N12" i="5"/>
  <c r="O16" i="59"/>
  <c r="I20" i="59"/>
  <c r="AG19" i="59"/>
  <c r="Q17" i="59"/>
  <c r="P36" i="59"/>
  <c r="AE34" i="59"/>
  <c r="AA15" i="59"/>
  <c r="I36" i="59"/>
  <c r="AA24" i="59"/>
  <c r="U27" i="59"/>
  <c r="L19" i="59"/>
  <c r="N9" i="5"/>
  <c r="AE7" i="59"/>
  <c r="AA28" i="59"/>
  <c r="Q27" i="59"/>
  <c r="AC23" i="59"/>
  <c r="R9" i="5"/>
  <c r="C31" i="59"/>
  <c r="R18" i="59"/>
  <c r="AG7" i="59"/>
  <c r="W14" i="59"/>
  <c r="H40" i="59"/>
  <c r="M33" i="59"/>
  <c r="S37" i="59"/>
  <c r="Y30" i="59"/>
  <c r="P35" i="59"/>
  <c r="F30" i="59"/>
  <c r="I41" i="59"/>
  <c r="AA21" i="59"/>
  <c r="H28" i="59"/>
  <c r="P6" i="59"/>
  <c r="C19" i="59"/>
  <c r="AC14" i="59"/>
  <c r="Z13" i="59"/>
  <c r="Z5" i="59"/>
  <c r="K5" i="59"/>
  <c r="O28" i="59"/>
  <c r="AC30" i="59"/>
  <c r="T24" i="59"/>
  <c r="R9" i="59"/>
  <c r="D34" i="59"/>
  <c r="AF33" i="59"/>
  <c r="O32" i="59"/>
  <c r="F38" i="59"/>
  <c r="P18" i="59"/>
  <c r="Q12" i="5"/>
  <c r="AE16" i="59"/>
  <c r="H29" i="59"/>
  <c r="F21" i="59"/>
  <c r="AF22" i="59"/>
  <c r="AA42" i="59"/>
  <c r="X39" i="59"/>
  <c r="C5" i="59"/>
  <c r="Q21" i="59"/>
  <c r="AC34" i="59"/>
  <c r="X26" i="59"/>
  <c r="AF24" i="59"/>
  <c r="P20" i="59"/>
  <c r="F35" i="59"/>
  <c r="M9" i="59"/>
  <c r="T6" i="59"/>
  <c r="AB11" i="59"/>
  <c r="AF39" i="59"/>
  <c r="Z8" i="59"/>
  <c r="L23" i="59"/>
  <c r="I42" i="59"/>
  <c r="C43" i="59"/>
  <c r="AG12" i="59"/>
  <c r="H8" i="59"/>
  <c r="L33" i="59"/>
  <c r="U39" i="59"/>
  <c r="R30" i="59"/>
  <c r="P27" i="59"/>
  <c r="AC6" i="59"/>
  <c r="N29" i="59"/>
  <c r="Y24" i="59"/>
  <c r="O37" i="59"/>
  <c r="R5" i="59"/>
  <c r="N6" i="59"/>
  <c r="M17" i="59"/>
  <c r="T10" i="59"/>
  <c r="Q26" i="59"/>
  <c r="W20" i="59"/>
  <c r="I28" i="59"/>
  <c r="H35" i="59"/>
  <c r="S13" i="59"/>
  <c r="U15" i="59"/>
  <c r="C36" i="59"/>
  <c r="F7" i="59"/>
  <c r="S18" i="59"/>
  <c r="W19" i="59"/>
  <c r="Z41" i="59"/>
  <c r="D25" i="59"/>
  <c r="K23" i="59"/>
  <c r="Y22" i="59"/>
  <c r="Q6" i="59"/>
  <c r="D6" i="59"/>
  <c r="N7" i="59"/>
  <c r="J31" i="59"/>
  <c r="D19" i="59"/>
  <c r="W7" i="59"/>
  <c r="Y41" i="59"/>
  <c r="X22" i="59"/>
  <c r="AE26" i="59"/>
  <c r="W27" i="59"/>
  <c r="AB14" i="59"/>
  <c r="AE29" i="59"/>
  <c r="F25" i="59"/>
  <c r="P7" i="59"/>
  <c r="U9" i="59"/>
  <c r="AC13" i="59"/>
  <c r="S15" i="59"/>
  <c r="AA17" i="59"/>
  <c r="D26" i="59"/>
  <c r="Z14" i="59"/>
  <c r="Z27" i="59"/>
  <c r="Y32" i="59"/>
  <c r="Z11" i="59"/>
  <c r="I26" i="59"/>
  <c r="Z33" i="59"/>
  <c r="AF38" i="59"/>
  <c r="H6" i="59"/>
  <c r="F18" i="59"/>
  <c r="T16" i="59"/>
  <c r="I29" i="59"/>
  <c r="J13" i="59"/>
  <c r="AB24" i="59"/>
  <c r="AF41" i="59"/>
  <c r="K15" i="59"/>
  <c r="M15" i="59"/>
  <c r="P8" i="59"/>
  <c r="L30" i="59"/>
  <c r="O41" i="59"/>
  <c r="AD15" i="59"/>
  <c r="O19" i="59"/>
  <c r="O39" i="59"/>
  <c r="R14" i="59"/>
  <c r="D20" i="59"/>
  <c r="Q7" i="59"/>
  <c r="U40" i="59"/>
  <c r="T8" i="59"/>
  <c r="J33" i="59"/>
  <c r="H33" i="59"/>
  <c r="U31" i="59"/>
  <c r="R18" i="5"/>
  <c r="AE42" i="59"/>
  <c r="Q18" i="5"/>
  <c r="O29" i="59"/>
  <c r="AF23" i="59"/>
  <c r="AC39" i="59"/>
  <c r="Q37" i="59"/>
  <c r="AG36" i="59"/>
  <c r="O8" i="59"/>
  <c r="R39" i="59"/>
  <c r="L20" i="59"/>
  <c r="AG23" i="59"/>
  <c r="M27" i="59"/>
  <c r="AE27" i="59"/>
  <c r="AB40" i="59"/>
  <c r="Z37" i="59"/>
  <c r="D13" i="59"/>
  <c r="H32" i="59"/>
  <c r="AE21" i="59"/>
  <c r="J28" i="59"/>
  <c r="I30" i="59"/>
  <c r="AA35" i="59"/>
  <c r="I16" i="59"/>
  <c r="AC40" i="59"/>
  <c r="X31" i="59"/>
  <c r="S7" i="5"/>
  <c r="P10" i="59"/>
  <c r="U34" i="59"/>
  <c r="AF35" i="59"/>
  <c r="I17" i="59"/>
  <c r="AG41" i="59"/>
  <c r="J6" i="59"/>
  <c r="K38" i="59"/>
  <c r="T11" i="59"/>
  <c r="O13" i="59"/>
  <c r="K36" i="59"/>
  <c r="J19" i="59"/>
  <c r="L17" i="59"/>
  <c r="X10" i="59"/>
  <c r="C17" i="59"/>
  <c r="Z31" i="59"/>
  <c r="H31" i="59"/>
  <c r="W28" i="59"/>
  <c r="Q35" i="59"/>
  <c r="AG33" i="59"/>
  <c r="S9" i="59"/>
  <c r="S22" i="59"/>
  <c r="F33" i="59"/>
  <c r="C29" i="59"/>
  <c r="AC22" i="59"/>
  <c r="O6" i="59"/>
  <c r="Z23" i="59"/>
  <c r="N5" i="59"/>
  <c r="AC19" i="59"/>
  <c r="W15" i="59"/>
  <c r="O36" i="59"/>
  <c r="D39" i="59"/>
  <c r="D37" i="59"/>
  <c r="Q9" i="5"/>
  <c r="Z32" i="59"/>
  <c r="AC26" i="59"/>
  <c r="AE9" i="59"/>
  <c r="O20" i="59"/>
  <c r="Q19" i="59"/>
  <c r="D16" i="59"/>
  <c r="Z26" i="59"/>
  <c r="I40" i="59"/>
  <c r="AF13" i="59"/>
  <c r="AC25" i="59"/>
  <c r="AA25" i="59"/>
  <c r="C40" i="59"/>
  <c r="AE35" i="59"/>
  <c r="U37" i="59"/>
  <c r="Y23" i="59"/>
  <c r="Q28" i="59"/>
  <c r="W17" i="59"/>
  <c r="Y19" i="59"/>
  <c r="O17" i="59"/>
  <c r="C6" i="59"/>
  <c r="L21" i="59"/>
  <c r="L15" i="59"/>
  <c r="H7" i="59"/>
  <c r="Z38" i="59"/>
  <c r="AG18" i="59"/>
  <c r="Y34" i="59"/>
  <c r="N28" i="59"/>
  <c r="S20" i="5"/>
  <c r="H12" i="59"/>
  <c r="X25" i="59"/>
  <c r="N35" i="59"/>
  <c r="R38" i="59"/>
  <c r="T29" i="59"/>
  <c r="Q10" i="59"/>
  <c r="L38" i="59"/>
  <c r="O26" i="59"/>
  <c r="N34" i="59"/>
  <c r="P11" i="59"/>
  <c r="K31" i="59"/>
  <c r="L14" i="59"/>
  <c r="AA5" i="59"/>
  <c r="I25" i="59"/>
  <c r="R26" i="59"/>
  <c r="K32" i="59"/>
  <c r="S12" i="59"/>
  <c r="L16" i="59"/>
  <c r="P29" i="59"/>
  <c r="D22" i="59"/>
  <c r="U8" i="59"/>
  <c r="AE28" i="59"/>
  <c r="I27" i="59"/>
  <c r="Z6" i="59"/>
  <c r="U38" i="59"/>
  <c r="X32" i="59"/>
  <c r="M20" i="59"/>
  <c r="N12" i="59"/>
  <c r="U41" i="59"/>
  <c r="X11" i="59"/>
  <c r="I5" i="59"/>
  <c r="I7" i="59"/>
  <c r="AG5" i="59"/>
  <c r="J39" i="59"/>
  <c r="P5" i="59"/>
  <c r="R13" i="59"/>
  <c r="L8" i="59"/>
  <c r="Z36" i="59"/>
  <c r="T34" i="59"/>
  <c r="Y7" i="59"/>
  <c r="R20" i="5"/>
  <c r="U7" i="59"/>
  <c r="AB5" i="59"/>
  <c r="N38" i="59"/>
  <c r="C14" i="59"/>
  <c r="O24" i="59"/>
  <c r="S17" i="59"/>
  <c r="AC21" i="59"/>
  <c r="K30" i="59"/>
  <c r="AF5" i="59"/>
  <c r="T21" i="59"/>
  <c r="I13" i="59"/>
  <c r="S35" i="59"/>
  <c r="J12" i="59"/>
  <c r="R11" i="59"/>
  <c r="S16" i="59"/>
  <c r="F10" i="59"/>
  <c r="K18" i="59"/>
  <c r="Y40" i="59"/>
  <c r="Q8" i="59"/>
  <c r="I38" i="59"/>
  <c r="C11" i="59"/>
  <c r="R42" i="59"/>
  <c r="L25" i="59"/>
  <c r="S42" i="59"/>
  <c r="I24" i="59"/>
  <c r="Y5" i="59"/>
  <c r="C30" i="59"/>
  <c r="AG16" i="59"/>
  <c r="N32" i="59"/>
  <c r="Y25" i="59"/>
  <c r="U35" i="59"/>
  <c r="AG27" i="59"/>
  <c r="J41" i="59"/>
  <c r="Y29" i="59"/>
  <c r="N16" i="59"/>
  <c r="AE33" i="59"/>
  <c r="Q39" i="59"/>
  <c r="J18" i="59"/>
  <c r="R40" i="59"/>
  <c r="M26" i="59"/>
  <c r="S5" i="59"/>
  <c r="N18" i="5"/>
  <c r="Q40" i="59"/>
  <c r="Y20" i="59"/>
  <c r="N9" i="59"/>
  <c r="AC27" i="59"/>
  <c r="W21" i="59"/>
  <c r="AD12" i="59"/>
  <c r="S40" i="59"/>
  <c r="L7" i="5"/>
  <c r="U12" i="59"/>
  <c r="AF12" i="59"/>
  <c r="Q16" i="59"/>
  <c r="U28" i="59"/>
  <c r="X9" i="59"/>
  <c r="X14" i="59"/>
  <c r="M40" i="59"/>
  <c r="P38" i="59"/>
  <c r="AG34" i="59"/>
  <c r="C37" i="59"/>
  <c r="H25" i="59"/>
  <c r="AE37" i="59"/>
  <c r="M24" i="59"/>
  <c r="AF17" i="59"/>
  <c r="Q14" i="59"/>
  <c r="X37" i="59"/>
  <c r="AE13" i="59"/>
  <c r="Q13" i="59"/>
  <c r="N31" i="59"/>
  <c r="J35" i="59"/>
  <c r="N26" i="59"/>
  <c r="AD20" i="59"/>
  <c r="AC17" i="59"/>
  <c r="K6" i="59"/>
  <c r="P23" i="59"/>
  <c r="AD22" i="59"/>
  <c r="AA29" i="59"/>
  <c r="R13" i="5"/>
  <c r="AC37" i="59"/>
  <c r="O14" i="59"/>
  <c r="U23" i="59"/>
  <c r="C21" i="59"/>
  <c r="AD9" i="59"/>
  <c r="N30" i="59"/>
  <c r="AA11" i="59"/>
  <c r="D15" i="59"/>
  <c r="X19" i="59"/>
  <c r="W25" i="59"/>
  <c r="F31" i="59"/>
  <c r="M21" i="59"/>
  <c r="AE25" i="59"/>
  <c r="U24" i="59"/>
  <c r="P31" i="59"/>
  <c r="AF34" i="59"/>
  <c r="D8" i="59"/>
  <c r="H34" i="59"/>
  <c r="AB10" i="59"/>
  <c r="H5" i="59"/>
  <c r="Y8" i="59"/>
  <c r="AE12" i="59"/>
  <c r="C35" i="59"/>
  <c r="T32" i="59"/>
  <c r="N39" i="59"/>
  <c r="J38" i="59"/>
  <c r="Z25" i="59"/>
  <c r="W10" i="59"/>
  <c r="I12" i="59"/>
  <c r="N17" i="59"/>
  <c r="Z18" i="59"/>
  <c r="R6" i="59"/>
  <c r="I32" i="59"/>
  <c r="C22" i="59"/>
  <c r="S36" i="59"/>
  <c r="AA8" i="59"/>
  <c r="M7" i="5"/>
  <c r="Y27" i="59"/>
  <c r="AF42" i="59"/>
  <c r="N14" i="59"/>
  <c r="M10" i="59"/>
  <c r="Y38" i="59"/>
  <c r="J25" i="59"/>
  <c r="F8" i="59"/>
  <c r="N27" i="59"/>
  <c r="AG13" i="59"/>
  <c r="W40" i="59"/>
  <c r="T22" i="59"/>
  <c r="K11" i="59"/>
  <c r="H19" i="59"/>
  <c r="AA16" i="59"/>
  <c r="R37" i="59"/>
  <c r="Q33" i="59"/>
  <c r="J26" i="59"/>
  <c r="P15" i="59"/>
  <c r="Z39" i="59"/>
  <c r="Z10" i="59"/>
  <c r="W32" i="59"/>
  <c r="F22" i="59"/>
  <c r="T23" i="59"/>
  <c r="Y18" i="59"/>
  <c r="U10" i="59"/>
  <c r="AD14" i="59"/>
  <c r="H39" i="59"/>
  <c r="Y39" i="59"/>
  <c r="AD10" i="59"/>
  <c r="AD19" i="59"/>
  <c r="H24" i="59"/>
  <c r="L7" i="59"/>
  <c r="Q12" i="59"/>
  <c r="W6" i="59"/>
  <c r="T20" i="59"/>
  <c r="Q38" i="59"/>
  <c r="I19" i="59"/>
  <c r="W12" i="59"/>
  <c r="AD39" i="59"/>
  <c r="K28" i="59"/>
  <c r="AE41" i="59"/>
  <c r="AF28" i="59"/>
  <c r="AF16" i="59"/>
  <c r="AF27" i="59"/>
  <c r="I14" i="59"/>
  <c r="N33" i="59"/>
  <c r="K22" i="59"/>
  <c r="D30" i="59"/>
  <c r="J27" i="59"/>
  <c r="AA40" i="59"/>
  <c r="J40" i="59"/>
  <c r="AG20" i="59"/>
  <c r="AA23" i="59"/>
  <c r="AB17" i="59"/>
  <c r="K34" i="59"/>
  <c r="AD27" i="59"/>
  <c r="AD28" i="59"/>
  <c r="T19" i="5"/>
  <c r="L32" i="59"/>
  <c r="AE30" i="59"/>
  <c r="AF7" i="59"/>
  <c r="J10" i="59"/>
  <c r="F43" i="59"/>
  <c r="W11" i="59"/>
  <c r="F40" i="59"/>
  <c r="D24" i="59"/>
  <c r="D31" i="59"/>
  <c r="N15" i="59"/>
  <c r="N10" i="59"/>
  <c r="U30" i="59"/>
  <c r="AE38" i="59"/>
  <c r="X38" i="59"/>
  <c r="Y15" i="59"/>
  <c r="L35" i="59"/>
  <c r="M5" i="59"/>
  <c r="F14" i="59"/>
  <c r="T18" i="5"/>
  <c r="R15" i="59"/>
  <c r="O27" i="59"/>
  <c r="Q18" i="59"/>
  <c r="AG28" i="59"/>
  <c r="L27" i="59"/>
  <c r="S27" i="59"/>
  <c r="AD41" i="59"/>
  <c r="R12" i="59"/>
  <c r="AG10" i="59"/>
  <c r="J15" i="59"/>
  <c r="N20" i="59"/>
  <c r="M13" i="59"/>
  <c r="T7" i="59"/>
  <c r="C25" i="59"/>
  <c r="K21" i="59"/>
  <c r="P28" i="59"/>
  <c r="U42" i="59"/>
  <c r="Q13" i="5"/>
  <c r="Y16" i="59"/>
  <c r="I9" i="59"/>
  <c r="AC12" i="59"/>
  <c r="P25" i="59"/>
  <c r="AB25" i="59"/>
  <c r="J7" i="59"/>
  <c r="AF32" i="59"/>
  <c r="Y35" i="59"/>
  <c r="AF26" i="59"/>
  <c r="AA18" i="59"/>
  <c r="L34" i="59"/>
  <c r="S26" i="59"/>
  <c r="AA26" i="59"/>
  <c r="AG39" i="59"/>
  <c r="N7" i="5"/>
  <c r="R36" i="59"/>
  <c r="C28" i="59"/>
  <c r="F32" i="59"/>
  <c r="R20" i="59"/>
  <c r="I18" i="59"/>
  <c r="K12" i="59"/>
  <c r="AE39" i="59"/>
  <c r="T38" i="59"/>
  <c r="H14" i="59"/>
  <c r="Y33" i="59"/>
  <c r="AD6" i="59"/>
  <c r="O11" i="59"/>
  <c r="Q41" i="59"/>
  <c r="M11" i="59"/>
  <c r="S12" i="5"/>
  <c r="Q36" i="59"/>
  <c r="X6" i="59"/>
  <c r="Y12" i="59"/>
  <c r="D21" i="59"/>
  <c r="T41" i="59"/>
  <c r="U17" i="59"/>
  <c r="F36" i="59"/>
  <c r="C41" i="59"/>
  <c r="Y21" i="59"/>
  <c r="C42" i="59"/>
  <c r="J36" i="59"/>
  <c r="H26" i="59"/>
  <c r="K7" i="59"/>
  <c r="P26" i="59"/>
  <c r="AE24" i="59"/>
  <c r="AG11" i="59"/>
  <c r="F20" i="59"/>
  <c r="AA32" i="59"/>
  <c r="I21" i="59"/>
  <c r="U29" i="59"/>
  <c r="I31" i="59"/>
  <c r="AD18" i="59"/>
  <c r="AC42" i="59"/>
  <c r="L37" i="59"/>
  <c r="O25" i="59"/>
  <c r="Q42" i="59"/>
  <c r="S11" i="59"/>
  <c r="AA36" i="59"/>
  <c r="AB16" i="59"/>
  <c r="AA37" i="59"/>
  <c r="K24" i="59"/>
  <c r="AF31" i="59"/>
  <c r="R31" i="59"/>
  <c r="Z12" i="59"/>
  <c r="AG14" i="59"/>
  <c r="D42" i="59"/>
  <c r="AD38" i="59"/>
  <c r="O7" i="59"/>
  <c r="S13" i="5"/>
  <c r="H11" i="59"/>
  <c r="U14" i="59"/>
  <c r="J14" i="59"/>
  <c r="X27" i="59"/>
  <c r="X40" i="59"/>
  <c r="J34" i="59"/>
  <c r="J29" i="59"/>
  <c r="Q9" i="59"/>
  <c r="Q5" i="59"/>
  <c r="K10" i="59"/>
  <c r="T31" i="59"/>
  <c r="W16" i="59"/>
  <c r="Y36" i="59"/>
  <c r="T13" i="5"/>
  <c r="T18" i="59"/>
  <c r="H37" i="59"/>
  <c r="R41" i="59"/>
  <c r="F29" i="59"/>
  <c r="AB31" i="59"/>
  <c r="R22" i="59"/>
  <c r="N21" i="59"/>
  <c r="W34" i="59"/>
  <c r="I22" i="59"/>
  <c r="X42" i="59"/>
  <c r="C26" i="59"/>
  <c r="AG29" i="59"/>
  <c r="X24" i="59"/>
  <c r="H13" i="59"/>
  <c r="D11" i="59"/>
  <c r="S39" i="59"/>
  <c r="Q24" i="59"/>
  <c r="X35" i="59"/>
  <c r="X33" i="59"/>
  <c r="AA19" i="59"/>
  <c r="D33" i="59"/>
  <c r="AE40" i="59"/>
  <c r="AC32" i="59"/>
  <c r="R28" i="59"/>
  <c r="W5" i="59"/>
  <c r="L13" i="59"/>
  <c r="H15" i="59"/>
  <c r="Y14" i="59"/>
  <c r="D43" i="59"/>
  <c r="Z19" i="59"/>
  <c r="AF14" i="59"/>
  <c r="AB35" i="59"/>
  <c r="AD21" i="59"/>
  <c r="AB41" i="59"/>
  <c r="N19" i="59"/>
  <c r="AG26" i="59"/>
  <c r="I35" i="59"/>
  <c r="AD24" i="59"/>
  <c r="N41" i="59"/>
  <c r="AC31" i="59"/>
  <c r="K19" i="59"/>
  <c r="D9" i="59"/>
  <c r="O40" i="59"/>
  <c r="K41" i="59"/>
  <c r="C12" i="59"/>
  <c r="Z7" i="59"/>
  <c r="Z16" i="59"/>
  <c r="L29" i="59"/>
  <c r="C10" i="59"/>
  <c r="M38" i="59"/>
  <c r="AB26" i="59"/>
  <c r="O30" i="59"/>
  <c r="T27" i="59"/>
  <c r="AB12" i="59"/>
  <c r="N23" i="59"/>
  <c r="AA7" i="59"/>
  <c r="R12" i="5"/>
  <c r="AA39" i="59"/>
  <c r="M29" i="59"/>
  <c r="Z20" i="59"/>
  <c r="Q34" i="59"/>
  <c r="N42" i="59"/>
  <c r="R23" i="59"/>
  <c r="AD36" i="59"/>
  <c r="Z35" i="59"/>
  <c r="T7" i="5"/>
  <c r="T28" i="59"/>
  <c r="AB32" i="59"/>
  <c r="AB19" i="59"/>
  <c r="AA38" i="59"/>
  <c r="N20" i="5"/>
  <c r="L28" i="59"/>
  <c r="C33" i="59"/>
  <c r="J9" i="59"/>
  <c r="O21" i="59"/>
  <c r="S19" i="5"/>
  <c r="U6" i="59"/>
  <c r="T36" i="59"/>
  <c r="AD11" i="59"/>
  <c r="R24" i="59"/>
  <c r="P30" i="59"/>
  <c r="AG9" i="59"/>
  <c r="AF6" i="59"/>
  <c r="T5" i="59"/>
  <c r="Y11" i="59"/>
  <c r="P14" i="59"/>
  <c r="S30" i="59"/>
  <c r="AD23" i="59"/>
  <c r="P16" i="59"/>
  <c r="R32" i="59"/>
  <c r="M22" i="59"/>
  <c r="U16" i="59"/>
  <c r="AC36" i="59"/>
  <c r="P17" i="59"/>
  <c r="N40" i="59"/>
  <c r="L12" i="59"/>
  <c r="N8" i="59"/>
  <c r="AC35" i="59"/>
  <c r="AB28" i="59"/>
  <c r="S31" i="59"/>
  <c r="S23" i="59"/>
  <c r="O35" i="59"/>
  <c r="O10" i="59"/>
  <c r="I39" i="59"/>
  <c r="S21" i="59"/>
  <c r="H10" i="59"/>
  <c r="F17" i="59"/>
  <c r="AE23" i="59"/>
  <c r="U32" i="59"/>
  <c r="J16" i="59"/>
  <c r="P41" i="59"/>
  <c r="F23" i="59"/>
  <c r="AG42" i="59"/>
  <c r="T30" i="59"/>
  <c r="R19" i="59"/>
  <c r="Z9" i="59"/>
  <c r="C39" i="59"/>
  <c r="AE18" i="59"/>
  <c r="L11" i="59"/>
  <c r="AG25" i="59"/>
  <c r="U26" i="59"/>
  <c r="N36" i="59"/>
  <c r="X34" i="59"/>
  <c r="Q23" i="59"/>
  <c r="R10" i="59"/>
  <c r="Y26" i="59"/>
  <c r="H27" i="59"/>
  <c r="F39" i="59"/>
  <c r="C15" i="59"/>
  <c r="P34" i="59"/>
  <c r="AC18" i="59"/>
  <c r="AB9" i="59"/>
  <c r="Q20" i="59"/>
  <c r="AB22" i="59"/>
  <c r="I11" i="59"/>
  <c r="T19" i="59"/>
  <c r="P42" i="59"/>
  <c r="AD40" i="59"/>
  <c r="O9" i="59"/>
  <c r="D41" i="59"/>
  <c r="AC9" i="59"/>
  <c r="Y28" i="59"/>
  <c r="S18" i="5"/>
  <c r="Z40" i="59"/>
  <c r="AB30" i="59"/>
  <c r="S20" i="59"/>
  <c r="AB6" i="59"/>
  <c r="W38" i="59"/>
  <c r="C24" i="59"/>
  <c r="D17" i="59"/>
  <c r="T33" i="59"/>
  <c r="C34" i="59"/>
  <c r="AE14" i="59"/>
  <c r="AC41" i="59"/>
  <c r="M37" i="59"/>
  <c r="T26" i="59"/>
  <c r="AF40" i="59"/>
  <c r="AA22" i="59"/>
  <c r="M16" i="59"/>
  <c r="AG17" i="59"/>
  <c r="J17" i="59"/>
  <c r="R25" i="59"/>
  <c r="Q25" i="59"/>
  <c r="D7" i="59"/>
  <c r="I34" i="59"/>
  <c r="T39" i="59"/>
  <c r="AG6" i="59"/>
  <c r="M8" i="59"/>
  <c r="S32" i="59"/>
  <c r="I10" i="59"/>
  <c r="Q29" i="59"/>
  <c r="P32" i="59"/>
  <c r="P19" i="59"/>
  <c r="I6" i="59"/>
  <c r="H16" i="59"/>
  <c r="I23" i="59"/>
  <c r="K8" i="59"/>
  <c r="L6" i="59"/>
  <c r="S24" i="59"/>
  <c r="X41" i="59"/>
  <c r="AB38" i="59"/>
  <c r="K40" i="59"/>
  <c r="AE5" i="59"/>
  <c r="AB39" i="59"/>
  <c r="Y17" i="59"/>
  <c r="Q32" i="59"/>
  <c r="L40" i="59"/>
  <c r="P33" i="59"/>
  <c r="H20" i="59"/>
  <c r="U21" i="59"/>
  <c r="I8" i="59"/>
  <c r="AA31" i="59"/>
  <c r="O12" i="59"/>
  <c r="X20" i="59"/>
  <c r="Z15" i="59"/>
  <c r="Z21" i="59"/>
  <c r="AE36" i="59"/>
  <c r="S38" i="59"/>
  <c r="Y6" i="59"/>
  <c r="T14" i="59"/>
  <c r="AF8" i="59"/>
  <c r="T15" i="59"/>
  <c r="D38" i="59"/>
  <c r="F24" i="59"/>
  <c r="W18" i="59"/>
  <c r="J30" i="59"/>
  <c r="AF9" i="59"/>
  <c r="AB29" i="59"/>
  <c r="X15" i="59"/>
  <c r="F15" i="59"/>
  <c r="AG30" i="59"/>
  <c r="AE8" i="59"/>
  <c r="AE32" i="59"/>
  <c r="AD30" i="59"/>
  <c r="R27" i="59"/>
  <c r="O34" i="59"/>
  <c r="L24" i="59"/>
  <c r="Y42" i="59"/>
  <c r="AE22" i="59"/>
  <c r="O22" i="59"/>
  <c r="T9" i="5"/>
  <c r="D23" i="59"/>
  <c r="L10" i="59"/>
  <c r="R7" i="59"/>
  <c r="L22" i="59"/>
  <c r="W33" i="59"/>
  <c r="R33" i="59"/>
  <c r="AF29" i="59"/>
  <c r="L18" i="59"/>
  <c r="D29" i="59"/>
  <c r="AD34" i="59"/>
  <c r="F11" i="59"/>
  <c r="M6" i="59"/>
  <c r="O42" i="59"/>
  <c r="AF18" i="59"/>
  <c r="Z30" i="59"/>
  <c r="U20" i="59"/>
  <c r="K29" i="59"/>
  <c r="Z24" i="59"/>
  <c r="X5" i="59"/>
  <c r="S28" i="59"/>
  <c r="F28" i="59"/>
  <c r="F42" i="59"/>
  <c r="E40" i="5" l="1"/>
  <c r="G42" i="59"/>
  <c r="F40" i="5" s="1"/>
  <c r="G28" i="59"/>
  <c r="F26" i="5" s="1"/>
  <c r="E26" i="5"/>
  <c r="X43" i="59"/>
  <c r="I50" i="59"/>
  <c r="I33" i="66" s="1"/>
  <c r="G11" i="59"/>
  <c r="F9" i="5" s="1"/>
  <c r="E9" i="5"/>
  <c r="C27" i="5"/>
  <c r="E29" i="59"/>
  <c r="D27" i="5" s="1"/>
  <c r="E23" i="59"/>
  <c r="D21" i="5" s="1"/>
  <c r="C21" i="5"/>
  <c r="K10" i="2"/>
  <c r="T14" i="5"/>
  <c r="G15" i="59"/>
  <c r="F13" i="5" s="1"/>
  <c r="E13" i="5"/>
  <c r="G24" i="59"/>
  <c r="F22" i="5" s="1"/>
  <c r="E22" i="5"/>
  <c r="C36" i="5"/>
  <c r="E38" i="59"/>
  <c r="D36" i="5" s="1"/>
  <c r="AE43" i="59"/>
  <c r="P50" i="59"/>
  <c r="I40" i="66" s="1"/>
  <c r="C5" i="5"/>
  <c r="E7" i="59"/>
  <c r="D5" i="5" s="1"/>
  <c r="B32" i="5"/>
  <c r="E17" i="59"/>
  <c r="D15" i="5" s="1"/>
  <c r="C15" i="5"/>
  <c r="B22" i="5"/>
  <c r="C39" i="5"/>
  <c r="E41" i="59"/>
  <c r="D39" i="5" s="1"/>
  <c r="B13" i="5"/>
  <c r="G39" i="59"/>
  <c r="F37" i="5" s="1"/>
  <c r="E37" i="5"/>
  <c r="B37" i="5"/>
  <c r="G23" i="59"/>
  <c r="F21" i="5" s="1"/>
  <c r="E21" i="5"/>
  <c r="E15" i="5"/>
  <c r="G17" i="59"/>
  <c r="F15" i="5" s="1"/>
  <c r="T49" i="59"/>
  <c r="E44" i="66" s="1"/>
  <c r="T43" i="59"/>
  <c r="B31" i="5"/>
  <c r="K8" i="2"/>
  <c r="F1" i="2"/>
  <c r="B8" i="5"/>
  <c r="B10" i="5"/>
  <c r="E9" i="59"/>
  <c r="D7" i="5" s="1"/>
  <c r="C7" i="5"/>
  <c r="C41" i="5"/>
  <c r="E43" i="59"/>
  <c r="D41" i="5" s="1"/>
  <c r="W43" i="59"/>
  <c r="H50" i="59"/>
  <c r="I32" i="66" s="1"/>
  <c r="C31" i="5"/>
  <c r="E33" i="59"/>
  <c r="D31" i="5" s="1"/>
  <c r="E11" i="59"/>
  <c r="D9" i="5" s="1"/>
  <c r="C9" i="5"/>
  <c r="B24" i="5"/>
  <c r="E27" i="5"/>
  <c r="G29" i="59"/>
  <c r="F27" i="5" s="1"/>
  <c r="Q43" i="59"/>
  <c r="Q49" i="59"/>
  <c r="E41" i="66" s="1"/>
  <c r="C40" i="5"/>
  <c r="E42" i="59"/>
  <c r="D40" i="5" s="1"/>
  <c r="G20" i="59"/>
  <c r="F18" i="5" s="1"/>
  <c r="E18" i="5"/>
  <c r="B40" i="5"/>
  <c r="B39" i="5"/>
  <c r="G36" i="59"/>
  <c r="F34" i="5" s="1"/>
  <c r="E34" i="5"/>
  <c r="C19" i="5"/>
  <c r="E21" i="59"/>
  <c r="D19" i="5" s="1"/>
  <c r="G32" i="59"/>
  <c r="F30" i="5" s="1"/>
  <c r="E30" i="5"/>
  <c r="B26" i="5"/>
  <c r="E8" i="2"/>
  <c r="B23" i="5"/>
  <c r="G14" i="59"/>
  <c r="F12" i="5" s="1"/>
  <c r="E12" i="5"/>
  <c r="M43" i="59"/>
  <c r="M49" i="59"/>
  <c r="E37" i="66" s="1"/>
  <c r="E31" i="59"/>
  <c r="D29" i="5" s="1"/>
  <c r="C29" i="5"/>
  <c r="E24" i="59"/>
  <c r="D22" i="5" s="1"/>
  <c r="C22" i="5"/>
  <c r="E38" i="5"/>
  <c r="G40" i="59"/>
  <c r="F38" i="5" s="1"/>
  <c r="G43" i="59"/>
  <c r="F41" i="5" s="1"/>
  <c r="E41" i="5"/>
  <c r="C28" i="5"/>
  <c r="E30" i="59"/>
  <c r="D28" i="5" s="1"/>
  <c r="E20" i="5"/>
  <c r="G22" i="59"/>
  <c r="F20" i="5" s="1"/>
  <c r="E6" i="5"/>
  <c r="G8" i="59"/>
  <c r="F6" i="5" s="1"/>
  <c r="D8" i="2"/>
  <c r="B20" i="5"/>
  <c r="B33" i="5"/>
  <c r="H43" i="59"/>
  <c r="H49" i="59"/>
  <c r="E32" i="66" s="1"/>
  <c r="E8" i="59"/>
  <c r="D6" i="5" s="1"/>
  <c r="C6" i="5"/>
  <c r="E29" i="5"/>
  <c r="G31" i="59"/>
  <c r="F29" i="5" s="1"/>
  <c r="C13" i="5"/>
  <c r="E15" i="59"/>
  <c r="D13" i="5" s="1"/>
  <c r="B19" i="5"/>
  <c r="B35" i="5"/>
  <c r="C8" i="2"/>
  <c r="S49" i="59"/>
  <c r="E43" i="66" s="1"/>
  <c r="S43" i="59"/>
  <c r="B28" i="5"/>
  <c r="J50" i="59"/>
  <c r="I34" i="66" s="1"/>
  <c r="Y43" i="59"/>
  <c r="B9" i="5"/>
  <c r="E8" i="5"/>
  <c r="G10" i="59"/>
  <c r="F8" i="5" s="1"/>
  <c r="AF43" i="59"/>
  <c r="Q50" i="59"/>
  <c r="I41" i="66" s="1"/>
  <c r="B12" i="5"/>
  <c r="AB43" i="59"/>
  <c r="M50" i="59"/>
  <c r="I37" i="66" s="1"/>
  <c r="P49" i="59"/>
  <c r="E40" i="66" s="1"/>
  <c r="P43" i="59"/>
  <c r="AG43" i="59"/>
  <c r="R50" i="59"/>
  <c r="I42" i="66" s="1"/>
  <c r="I43" i="59"/>
  <c r="I49" i="59"/>
  <c r="E33" i="66" s="1"/>
  <c r="C20" i="5"/>
  <c r="E22" i="59"/>
  <c r="D20" i="5" s="1"/>
  <c r="L50" i="59"/>
  <c r="I36" i="66" s="1"/>
  <c r="AA43" i="59"/>
  <c r="B4" i="5"/>
  <c r="B38" i="5"/>
  <c r="E16" i="59"/>
  <c r="D14" i="5" s="1"/>
  <c r="C14" i="5"/>
  <c r="H10" i="2"/>
  <c r="Q14" i="5"/>
  <c r="E37" i="59"/>
  <c r="D35" i="5" s="1"/>
  <c r="C35" i="5"/>
  <c r="C37" i="5"/>
  <c r="E39" i="59"/>
  <c r="D37" i="5" s="1"/>
  <c r="N49" i="59"/>
  <c r="E38" i="66" s="1"/>
  <c r="N43" i="59"/>
  <c r="B27" i="5"/>
  <c r="E31" i="5"/>
  <c r="G33" i="59"/>
  <c r="F31" i="5" s="1"/>
  <c r="B15" i="5"/>
  <c r="J8" i="2"/>
  <c r="E13" i="59"/>
  <c r="D11" i="5" s="1"/>
  <c r="C11" i="5"/>
  <c r="C18" i="5"/>
  <c r="E20" i="59"/>
  <c r="D18" i="5" s="1"/>
  <c r="G18" i="59"/>
  <c r="F16" i="5" s="1"/>
  <c r="E16" i="5"/>
  <c r="E26" i="59"/>
  <c r="D24" i="5" s="1"/>
  <c r="C24" i="5"/>
  <c r="G25" i="59"/>
  <c r="F23" i="5" s="1"/>
  <c r="E23" i="5"/>
  <c r="C17" i="5"/>
  <c r="E19" i="59"/>
  <c r="D17" i="5" s="1"/>
  <c r="E6" i="59"/>
  <c r="D4" i="5" s="1"/>
  <c r="C4" i="5"/>
  <c r="C23" i="5"/>
  <c r="E25" i="59"/>
  <c r="D23" i="5" s="1"/>
  <c r="E5" i="5"/>
  <c r="G7" i="59"/>
  <c r="F5" i="5" s="1"/>
  <c r="B34" i="5"/>
  <c r="R43" i="59"/>
  <c r="R49" i="59"/>
  <c r="E42" i="66" s="1"/>
  <c r="B41" i="5"/>
  <c r="G35" i="59"/>
  <c r="F33" i="5" s="1"/>
  <c r="E33" i="5"/>
  <c r="B3" i="5"/>
  <c r="E5" i="59"/>
  <c r="D3" i="5" s="1"/>
  <c r="G21" i="59"/>
  <c r="F19" i="5" s="1"/>
  <c r="E19" i="5"/>
  <c r="E36" i="5"/>
  <c r="G38" i="59"/>
  <c r="F36" i="5" s="1"/>
  <c r="C32" i="5"/>
  <c r="E34" i="59"/>
  <c r="D32" i="5" s="1"/>
  <c r="K43" i="59"/>
  <c r="K49" i="59"/>
  <c r="E35" i="66" s="1"/>
  <c r="Z43" i="59"/>
  <c r="K50" i="59"/>
  <c r="I35" i="66" s="1"/>
  <c r="B17" i="5"/>
  <c r="E28" i="5"/>
  <c r="G30" i="59"/>
  <c r="F28" i="5" s="1"/>
  <c r="B29" i="5"/>
  <c r="R14" i="5"/>
  <c r="I10" i="2"/>
  <c r="E10" i="2"/>
  <c r="N14" i="5"/>
  <c r="E27" i="59"/>
  <c r="D25" i="5" s="1"/>
  <c r="C25" i="5"/>
  <c r="S14" i="5"/>
  <c r="J10" i="2"/>
  <c r="B18" i="5"/>
  <c r="B36" i="5"/>
  <c r="E12" i="59"/>
  <c r="D10" i="5" s="1"/>
  <c r="C10" i="5"/>
  <c r="I8" i="2"/>
  <c r="E4" i="5"/>
  <c r="G6" i="59"/>
  <c r="F4" i="5" s="1"/>
  <c r="C38" i="5"/>
  <c r="E40" i="59"/>
  <c r="D38" i="5" s="1"/>
  <c r="C12" i="5"/>
  <c r="E14" i="59"/>
  <c r="D12" i="5" s="1"/>
  <c r="B7" i="5"/>
  <c r="C34" i="5"/>
  <c r="E36" i="59"/>
  <c r="D34" i="5" s="1"/>
  <c r="C8" i="5"/>
  <c r="E10" i="59"/>
  <c r="D8" i="5" s="1"/>
  <c r="G5" i="59"/>
  <c r="F3" i="5" s="1"/>
  <c r="E3" i="5"/>
  <c r="AD43" i="59"/>
  <c r="O50" i="59"/>
  <c r="I39" i="66" s="1"/>
  <c r="E7" i="5"/>
  <c r="G9" i="59"/>
  <c r="F7" i="5" s="1"/>
  <c r="G27" i="59"/>
  <c r="F25" i="5" s="1"/>
  <c r="E25" i="5"/>
  <c r="U43" i="59"/>
  <c r="U49" i="59"/>
  <c r="E45" i="66" s="1"/>
  <c r="E35" i="5"/>
  <c r="G37" i="59"/>
  <c r="F35" i="5" s="1"/>
  <c r="E18" i="59"/>
  <c r="D16" i="5" s="1"/>
  <c r="C16" i="5"/>
  <c r="N50" i="59"/>
  <c r="I38" i="66" s="1"/>
  <c r="AC43" i="59"/>
  <c r="G19" i="59"/>
  <c r="F17" i="5" s="1"/>
  <c r="E17" i="5"/>
  <c r="E14" i="5"/>
  <c r="G16" i="59"/>
  <c r="F14" i="5" s="1"/>
  <c r="C33" i="5"/>
  <c r="E35" i="59"/>
  <c r="D33" i="5" s="1"/>
  <c r="C26" i="5"/>
  <c r="E28" i="59"/>
  <c r="D26" i="5" s="1"/>
  <c r="B14" i="5"/>
  <c r="E32" i="59"/>
  <c r="D30" i="5" s="1"/>
  <c r="C30" i="5"/>
  <c r="G41" i="59"/>
  <c r="F39" i="5" s="1"/>
  <c r="E39" i="5"/>
  <c r="H8" i="2"/>
  <c r="O43" i="59"/>
  <c r="O49" i="59"/>
  <c r="E39" i="66" s="1"/>
  <c r="B11" i="5"/>
  <c r="B25" i="5"/>
  <c r="E11" i="5"/>
  <c r="G13" i="59"/>
  <c r="F11" i="5" s="1"/>
  <c r="J43" i="59"/>
  <c r="J49" i="59"/>
  <c r="E34" i="66" s="1"/>
  <c r="L49" i="59"/>
  <c r="E36" i="66" s="1"/>
  <c r="L43" i="59"/>
  <c r="E32" i="5"/>
  <c r="G34" i="59"/>
  <c r="F32" i="5" s="1"/>
  <c r="G26" i="59"/>
  <c r="F24" i="5" s="1"/>
  <c r="E24" i="5"/>
  <c r="G12" i="59"/>
  <c r="F10" i="5" s="1"/>
  <c r="E10" i="5"/>
  <c r="Q9" i="3"/>
  <c r="R15" i="3"/>
  <c r="R23" i="3"/>
  <c r="R328" i="53"/>
  <c r="C21" i="54"/>
  <c r="BE8" i="8"/>
  <c r="I36" i="7" s="1"/>
  <c r="K1" i="55"/>
  <c r="K1" i="56"/>
  <c r="K1" i="54"/>
  <c r="U24" i="3"/>
  <c r="I11" i="62" s="1"/>
  <c r="BE13" i="8"/>
  <c r="I41" i="7" s="1"/>
  <c r="BE6" i="8"/>
  <c r="I34" i="7" s="1"/>
  <c r="H23" i="3"/>
  <c r="D10" i="62" s="1"/>
  <c r="W9" i="56"/>
  <c r="W9" i="54"/>
  <c r="D44" i="7"/>
  <c r="BE16" i="8"/>
  <c r="I44" i="7" s="1"/>
  <c r="AG4" i="56"/>
  <c r="J23" i="56" s="1"/>
  <c r="F10" i="64" s="1"/>
  <c r="AG6" i="55"/>
  <c r="AG6" i="54"/>
  <c r="AI7" i="3"/>
  <c r="AZ17" i="8"/>
  <c r="D45" i="7" s="1"/>
  <c r="U22" i="3"/>
  <c r="I9" i="62" s="1"/>
  <c r="H24" i="3"/>
  <c r="D11" i="62" s="1"/>
  <c r="BE7" i="8"/>
  <c r="I35" i="7" s="1"/>
  <c r="BE14" i="8"/>
  <c r="I42" i="7" s="1"/>
  <c r="I22" i="54"/>
  <c r="E10" i="63" s="1"/>
  <c r="I22" i="3"/>
  <c r="E9" i="62" s="1"/>
  <c r="R22" i="54"/>
  <c r="H10" i="63" s="1"/>
  <c r="BE12" i="8"/>
  <c r="I40" i="7" s="1"/>
  <c r="BE10" i="8"/>
  <c r="I38" i="7" s="1"/>
  <c r="K15" i="13"/>
  <c r="BE15" i="8"/>
  <c r="I43" i="7" s="1"/>
  <c r="BE11" i="8"/>
  <c r="I39" i="7" s="1"/>
  <c r="AZ18" i="8"/>
  <c r="D46" i="7" s="1"/>
  <c r="N21" i="5"/>
  <c r="R11" i="2" s="1"/>
  <c r="AC14" i="2" s="1"/>
  <c r="R21" i="5"/>
  <c r="V11" i="2" s="1"/>
  <c r="V22" i="2" s="1"/>
  <c r="J10" i="61" s="1"/>
  <c r="T21" i="5"/>
  <c r="X11" i="2" s="1"/>
  <c r="X22" i="2" s="1"/>
  <c r="L10" i="61" s="1"/>
  <c r="S21" i="5"/>
  <c r="W11" i="2" s="1"/>
  <c r="W22" i="2" s="1"/>
  <c r="K10" i="61" s="1"/>
  <c r="Q21" i="5"/>
  <c r="U11" i="2" s="1"/>
  <c r="B45" i="5"/>
  <c r="B46" i="5"/>
  <c r="C45" i="5"/>
  <c r="C46" i="5"/>
  <c r="S23" i="2"/>
  <c r="T21" i="2"/>
  <c r="F41" i="66"/>
  <c r="V21" i="2"/>
  <c r="J9" i="61" s="1"/>
  <c r="J39" i="66"/>
  <c r="R21" i="2"/>
  <c r="H9" i="61" s="1"/>
  <c r="P22" i="2"/>
  <c r="J34" i="66"/>
  <c r="W21" i="2"/>
  <c r="K9" i="61" s="1"/>
  <c r="S22" i="2"/>
  <c r="Q22" i="2"/>
  <c r="S21" i="2"/>
  <c r="Q21" i="2"/>
  <c r="AB23" i="2" s="1"/>
  <c r="X23" i="2"/>
  <c r="L11" i="61" s="1"/>
  <c r="T23" i="2"/>
  <c r="T22" i="2"/>
  <c r="Q23" i="2"/>
  <c r="U21" i="2"/>
  <c r="I9" i="61" s="1"/>
  <c r="X21" i="2"/>
  <c r="L9" i="61" s="1"/>
  <c r="F42" i="66"/>
  <c r="P21" i="2"/>
  <c r="AA23" i="2" s="1"/>
  <c r="J32" i="66"/>
  <c r="F32" i="66"/>
  <c r="F44" i="66"/>
  <c r="F36" i="66"/>
  <c r="V23" i="2"/>
  <c r="J11" i="61" s="1"/>
  <c r="F38" i="66"/>
  <c r="F33" i="66"/>
  <c r="F40" i="66"/>
  <c r="F34" i="66"/>
  <c r="J38" i="66"/>
  <c r="F35" i="66"/>
  <c r="F43" i="66"/>
  <c r="J42" i="66"/>
  <c r="J40" i="66"/>
  <c r="F37" i="66"/>
  <c r="J35" i="66"/>
  <c r="F39" i="66"/>
  <c r="J33" i="66"/>
  <c r="J37" i="66"/>
  <c r="W23" i="2"/>
  <c r="K11" i="61" s="1"/>
  <c r="J36" i="66"/>
  <c r="F45" i="66"/>
  <c r="U23" i="2"/>
  <c r="I11" i="61" s="1"/>
  <c r="J41" i="66"/>
  <c r="P23" i="2"/>
  <c r="R23" i="2"/>
  <c r="H11" i="61" s="1"/>
  <c r="S316" i="53"/>
  <c r="Y314" i="53"/>
  <c r="S314" i="53"/>
  <c r="U318" i="53"/>
  <c r="W320" i="53"/>
  <c r="Y317" i="53"/>
  <c r="S319" i="53"/>
  <c r="W318" i="53"/>
  <c r="S317" i="53"/>
  <c r="T319" i="53"/>
  <c r="W315" i="53"/>
  <c r="T314" i="53"/>
  <c r="Y320" i="53"/>
  <c r="U319" i="53"/>
  <c r="U317" i="53"/>
  <c r="T315" i="53"/>
  <c r="V294" i="53"/>
  <c r="M294" i="53"/>
  <c r="T316" i="53"/>
  <c r="Y318" i="53"/>
  <c r="U315" i="53"/>
  <c r="U316" i="53"/>
  <c r="Y316" i="53"/>
  <c r="M296" i="53"/>
  <c r="Y315" i="53"/>
  <c r="U314" i="53"/>
  <c r="S320" i="53"/>
  <c r="W319" i="53"/>
  <c r="T320" i="53"/>
  <c r="S318" i="53"/>
  <c r="W317" i="53"/>
  <c r="U14" i="55"/>
  <c r="T9" i="55"/>
  <c r="T14" i="55" s="1"/>
  <c r="S315" i="53"/>
  <c r="T318" i="53"/>
  <c r="W316" i="53"/>
  <c r="T317" i="53"/>
  <c r="W314" i="53"/>
  <c r="U320" i="53"/>
  <c r="Y319" i="53"/>
  <c r="V297" i="53"/>
  <c r="V295" i="53"/>
  <c r="V23" i="56"/>
  <c r="J10" i="64" s="1"/>
  <c r="P14" i="54"/>
  <c r="V15" i="56"/>
  <c r="W284" i="53"/>
  <c r="T284" i="53"/>
  <c r="U9" i="56"/>
  <c r="U284" i="53"/>
  <c r="T9" i="54"/>
  <c r="T14" i="54" s="1"/>
  <c r="U9" i="54"/>
  <c r="U14" i="54" s="1"/>
  <c r="X295" i="53"/>
  <c r="K45" i="6"/>
  <c r="K54" i="6" s="1"/>
  <c r="Y284" i="53"/>
  <c r="X14" i="54"/>
  <c r="U15" i="56"/>
  <c r="X14" i="55"/>
  <c r="V296" i="53"/>
  <c r="T15" i="56"/>
  <c r="R15" i="56"/>
  <c r="AG20" i="2"/>
  <c r="L11" i="65"/>
  <c r="AD27" i="2"/>
  <c r="I9" i="64"/>
  <c r="AE27" i="2"/>
  <c r="J9" i="64"/>
  <c r="AE18" i="2"/>
  <c r="AD18" i="2"/>
  <c r="Y26" i="55"/>
  <c r="AC20" i="2"/>
  <c r="AB20" i="2"/>
  <c r="AC19" i="2"/>
  <c r="AB19" i="2"/>
  <c r="AA20" i="2"/>
  <c r="AE20" i="2"/>
  <c r="AE26" i="2"/>
  <c r="AE24" i="2"/>
  <c r="AE19" i="2"/>
  <c r="AE25" i="2"/>
  <c r="AG24" i="2"/>
  <c r="AG18" i="2"/>
  <c r="AG27" i="2"/>
  <c r="AG19" i="2"/>
  <c r="AA19" i="54"/>
  <c r="AA19" i="2"/>
  <c r="AA25" i="2"/>
  <c r="AD19" i="2"/>
  <c r="AD25" i="2"/>
  <c r="AD20" i="2"/>
  <c r="AD26" i="2"/>
  <c r="U23" i="54"/>
  <c r="T23" i="54"/>
  <c r="U23" i="55"/>
  <c r="T23" i="55"/>
  <c r="U22" i="56"/>
  <c r="T22" i="56"/>
  <c r="U22" i="55"/>
  <c r="T22" i="55"/>
  <c r="U21" i="54"/>
  <c r="T21" i="54"/>
  <c r="T23" i="56"/>
  <c r="U23" i="56"/>
  <c r="U21" i="55"/>
  <c r="T21" i="55"/>
  <c r="U22" i="54"/>
  <c r="T22" i="54"/>
  <c r="AD24" i="2"/>
  <c r="U24" i="56"/>
  <c r="T24" i="56"/>
  <c r="Y286" i="53"/>
  <c r="S289" i="53"/>
  <c r="U287" i="53"/>
  <c r="W287" i="53"/>
  <c r="U288" i="53"/>
  <c r="T290" i="53"/>
  <c r="T285" i="53"/>
  <c r="T288" i="53"/>
  <c r="T287" i="53"/>
  <c r="C14" i="2"/>
  <c r="S288" i="53"/>
  <c r="U286" i="53"/>
  <c r="S287" i="53"/>
  <c r="G21" i="54"/>
  <c r="Y289" i="53"/>
  <c r="W290" i="53"/>
  <c r="W285" i="53"/>
  <c r="Y288" i="53"/>
  <c r="H21" i="54"/>
  <c r="W289" i="53"/>
  <c r="T286" i="53"/>
  <c r="D14" i="2"/>
  <c r="H21" i="55"/>
  <c r="S285" i="53"/>
  <c r="U290" i="53"/>
  <c r="U285" i="53"/>
  <c r="S286" i="53"/>
  <c r="W288" i="53"/>
  <c r="H116" i="58"/>
  <c r="J115" i="58"/>
  <c r="V270" i="53" s="1"/>
  <c r="V319" i="53" s="1"/>
  <c r="D114" i="58"/>
  <c r="N269" i="53" s="1"/>
  <c r="N318" i="53" s="1"/>
  <c r="F113" i="58"/>
  <c r="P268" i="53" s="1"/>
  <c r="P317" i="53" s="1"/>
  <c r="H112" i="58"/>
  <c r="J111" i="58"/>
  <c r="V266" i="53" s="1"/>
  <c r="V315" i="53" s="1"/>
  <c r="D110" i="58"/>
  <c r="N265" i="53" s="1"/>
  <c r="N314" i="53" s="1"/>
  <c r="G116" i="58"/>
  <c r="Q271" i="53" s="1"/>
  <c r="Q320" i="53" s="1"/>
  <c r="I115" i="58"/>
  <c r="K114" i="58"/>
  <c r="X269" i="53" s="1"/>
  <c r="X318" i="53" s="1"/>
  <c r="C114" i="58"/>
  <c r="M269" i="53" s="1"/>
  <c r="M318" i="53" s="1"/>
  <c r="E113" i="58"/>
  <c r="O268" i="53" s="1"/>
  <c r="O317" i="53" s="1"/>
  <c r="G112" i="58"/>
  <c r="Q267" i="53" s="1"/>
  <c r="Q316" i="53" s="1"/>
  <c r="I111" i="58"/>
  <c r="K110" i="58"/>
  <c r="X265" i="53" s="1"/>
  <c r="X314" i="53" s="1"/>
  <c r="C110" i="58"/>
  <c r="M265" i="53" s="1"/>
  <c r="M314" i="53" s="1"/>
  <c r="F116" i="58"/>
  <c r="P271" i="53" s="1"/>
  <c r="P320" i="53" s="1"/>
  <c r="H115" i="58"/>
  <c r="J114" i="58"/>
  <c r="V269" i="53" s="1"/>
  <c r="V318" i="53" s="1"/>
  <c r="D113" i="58"/>
  <c r="N268" i="53" s="1"/>
  <c r="N317" i="53" s="1"/>
  <c r="F112" i="58"/>
  <c r="P267" i="53" s="1"/>
  <c r="P316" i="53" s="1"/>
  <c r="H111" i="58"/>
  <c r="J110" i="58"/>
  <c r="V265" i="53" s="1"/>
  <c r="V314" i="53" s="1"/>
  <c r="E116" i="58"/>
  <c r="O271" i="53" s="1"/>
  <c r="O320" i="53" s="1"/>
  <c r="G115" i="58"/>
  <c r="Q270" i="53" s="1"/>
  <c r="Q319" i="53" s="1"/>
  <c r="I114" i="58"/>
  <c r="K113" i="58"/>
  <c r="X268" i="53" s="1"/>
  <c r="X317" i="53" s="1"/>
  <c r="C113" i="58"/>
  <c r="M268" i="53" s="1"/>
  <c r="M317" i="53" s="1"/>
  <c r="E112" i="58"/>
  <c r="O267" i="53" s="1"/>
  <c r="O316" i="53" s="1"/>
  <c r="G111" i="58"/>
  <c r="Q266" i="53" s="1"/>
  <c r="Q315" i="53" s="1"/>
  <c r="I110" i="58"/>
  <c r="D116" i="58"/>
  <c r="N271" i="53" s="1"/>
  <c r="N320" i="53" s="1"/>
  <c r="F115" i="58"/>
  <c r="P270" i="53" s="1"/>
  <c r="P319" i="53" s="1"/>
  <c r="H114" i="58"/>
  <c r="J113" i="58"/>
  <c r="V268" i="53" s="1"/>
  <c r="V317" i="53" s="1"/>
  <c r="D112" i="58"/>
  <c r="N267" i="53" s="1"/>
  <c r="N316" i="53" s="1"/>
  <c r="F111" i="58"/>
  <c r="P266" i="53" s="1"/>
  <c r="P315" i="53" s="1"/>
  <c r="H110" i="58"/>
  <c r="K116" i="58"/>
  <c r="X271" i="53" s="1"/>
  <c r="X320" i="53" s="1"/>
  <c r="C116" i="58"/>
  <c r="M271" i="53" s="1"/>
  <c r="M320" i="53" s="1"/>
  <c r="E115" i="58"/>
  <c r="O270" i="53" s="1"/>
  <c r="O319" i="53" s="1"/>
  <c r="G114" i="58"/>
  <c r="Q269" i="53" s="1"/>
  <c r="Q318" i="53" s="1"/>
  <c r="I113" i="58"/>
  <c r="K112" i="58"/>
  <c r="X267" i="53" s="1"/>
  <c r="X316" i="53" s="1"/>
  <c r="C112" i="58"/>
  <c r="M267" i="53" s="1"/>
  <c r="M316" i="53" s="1"/>
  <c r="E111" i="58"/>
  <c r="O266" i="53" s="1"/>
  <c r="O315" i="53" s="1"/>
  <c r="G110" i="58"/>
  <c r="Q265" i="53" s="1"/>
  <c r="Q314" i="53" s="1"/>
  <c r="J116" i="58"/>
  <c r="V271" i="53" s="1"/>
  <c r="V320" i="53" s="1"/>
  <c r="D115" i="58"/>
  <c r="N270" i="53" s="1"/>
  <c r="N319" i="53" s="1"/>
  <c r="F114" i="58"/>
  <c r="P269" i="53" s="1"/>
  <c r="P318" i="53" s="1"/>
  <c r="H113" i="58"/>
  <c r="J112" i="58"/>
  <c r="V267" i="53" s="1"/>
  <c r="V316" i="53" s="1"/>
  <c r="D111" i="58"/>
  <c r="N266" i="53" s="1"/>
  <c r="N315" i="53" s="1"/>
  <c r="F110" i="58"/>
  <c r="P265" i="53" s="1"/>
  <c r="P314" i="53" s="1"/>
  <c r="C115" i="58"/>
  <c r="M270" i="53" s="1"/>
  <c r="M319" i="53" s="1"/>
  <c r="K111" i="58"/>
  <c r="X266" i="53" s="1"/>
  <c r="X315" i="53" s="1"/>
  <c r="C111" i="58"/>
  <c r="M266" i="53" s="1"/>
  <c r="M315" i="53" s="1"/>
  <c r="E114" i="58"/>
  <c r="O269" i="53" s="1"/>
  <c r="O318" i="53" s="1"/>
  <c r="E110" i="58"/>
  <c r="O265" i="53" s="1"/>
  <c r="O314" i="53" s="1"/>
  <c r="G113" i="58"/>
  <c r="Q268" i="53" s="1"/>
  <c r="Q317" i="53" s="1"/>
  <c r="K115" i="58"/>
  <c r="X270" i="53" s="1"/>
  <c r="X319" i="53" s="1"/>
  <c r="I116" i="58"/>
  <c r="I112" i="58"/>
  <c r="U289" i="53"/>
  <c r="S290" i="53"/>
  <c r="H22" i="56"/>
  <c r="Y287" i="53"/>
  <c r="T289" i="53"/>
  <c r="G22" i="56"/>
  <c r="G21" i="55"/>
  <c r="S284" i="53"/>
  <c r="Y290" i="53"/>
  <c r="Y285" i="53"/>
  <c r="W286" i="53"/>
  <c r="C23" i="3"/>
  <c r="C15" i="3"/>
  <c r="B29" i="6"/>
  <c r="T8" i="5"/>
  <c r="N8" i="5"/>
  <c r="R10" i="5"/>
  <c r="T10" i="5"/>
  <c r="Q10" i="5"/>
  <c r="S10" i="5"/>
  <c r="N10" i="5"/>
  <c r="Q8" i="5"/>
  <c r="S8" i="5"/>
  <c r="R8" i="5"/>
  <c r="E11" i="2" l="1"/>
  <c r="E25" i="2" s="1"/>
  <c r="C12" i="61" s="1"/>
  <c r="J11" i="2"/>
  <c r="J25" i="2" s="1"/>
  <c r="F12" i="61" s="1"/>
  <c r="H11" i="2"/>
  <c r="H25" i="2" s="1"/>
  <c r="D12" i="61" s="1"/>
  <c r="K11" i="2"/>
  <c r="K25" i="2" s="1"/>
  <c r="G12" i="61" s="1"/>
  <c r="I11" i="2"/>
  <c r="I25" i="2" s="1"/>
  <c r="E12" i="61" s="1"/>
  <c r="W21" i="55"/>
  <c r="W23" i="55"/>
  <c r="K11" i="65" s="1"/>
  <c r="J21" i="55"/>
  <c r="F9" i="65" s="1"/>
  <c r="J22" i="55"/>
  <c r="F10" i="65" s="1"/>
  <c r="Q23" i="3"/>
  <c r="AB18" i="2" s="1"/>
  <c r="Q15" i="3"/>
  <c r="P9" i="3"/>
  <c r="J24" i="3"/>
  <c r="F11" i="62" s="1"/>
  <c r="J23" i="3"/>
  <c r="F10" i="62" s="1"/>
  <c r="W22" i="3"/>
  <c r="J22" i="3"/>
  <c r="F9" i="62" s="1"/>
  <c r="W24" i="3"/>
  <c r="K11" i="62" s="1"/>
  <c r="W23" i="3"/>
  <c r="K10" i="62" s="1"/>
  <c r="W22" i="56"/>
  <c r="W24" i="56"/>
  <c r="K11" i="64" s="1"/>
  <c r="J22" i="56"/>
  <c r="F9" i="64" s="1"/>
  <c r="W22" i="54"/>
  <c r="K10" i="63" s="1"/>
  <c r="W14" i="54"/>
  <c r="H10" i="62"/>
  <c r="AC18" i="2"/>
  <c r="W22" i="55"/>
  <c r="K10" i="65" s="1"/>
  <c r="J27" i="54"/>
  <c r="W21" i="54"/>
  <c r="J21" i="54"/>
  <c r="F9" i="63" s="1"/>
  <c r="W23" i="54"/>
  <c r="K11" i="63" s="1"/>
  <c r="W23" i="56"/>
  <c r="K10" i="64" s="1"/>
  <c r="W15" i="56"/>
  <c r="J22" i="54"/>
  <c r="F10" i="63" s="1"/>
  <c r="R22" i="2"/>
  <c r="H10" i="61" s="1"/>
  <c r="U22" i="2"/>
  <c r="I10" i="61" s="1"/>
  <c r="R25" i="2"/>
  <c r="H12" i="61" s="1"/>
  <c r="I9" i="2"/>
  <c r="I22" i="2" s="1"/>
  <c r="E10" i="61" s="1"/>
  <c r="K9" i="2"/>
  <c r="K14" i="2" s="1"/>
  <c r="J9" i="2"/>
  <c r="J22" i="2" s="1"/>
  <c r="F10" i="61" s="1"/>
  <c r="H9" i="2"/>
  <c r="H14" i="2" s="1"/>
  <c r="E9" i="2"/>
  <c r="E14" i="2" s="1"/>
  <c r="F22" i="2"/>
  <c r="C21" i="2"/>
  <c r="H21" i="2"/>
  <c r="D9" i="61" s="1"/>
  <c r="J23" i="2"/>
  <c r="F11" i="61" s="1"/>
  <c r="D22" i="2"/>
  <c r="C22" i="2"/>
  <c r="J21" i="2"/>
  <c r="F9" i="61" s="1"/>
  <c r="E21" i="2"/>
  <c r="C9" i="61" s="1"/>
  <c r="G22" i="2"/>
  <c r="D21" i="2"/>
  <c r="K21" i="2"/>
  <c r="G9" i="61" s="1"/>
  <c r="I21" i="2"/>
  <c r="E9" i="61" s="1"/>
  <c r="F21" i="2"/>
  <c r="G21" i="2"/>
  <c r="E23" i="2"/>
  <c r="C11" i="61" s="1"/>
  <c r="K23" i="2"/>
  <c r="G11" i="61" s="1"/>
  <c r="H23" i="2"/>
  <c r="D11" i="61" s="1"/>
  <c r="G23" i="2"/>
  <c r="D23" i="2"/>
  <c r="I23" i="2"/>
  <c r="E11" i="61" s="1"/>
  <c r="F23" i="2"/>
  <c r="C23" i="2"/>
  <c r="AG23" i="2"/>
  <c r="AC23" i="2"/>
  <c r="AE23" i="2"/>
  <c r="AF23" i="2"/>
  <c r="AD23" i="2"/>
  <c r="AB17" i="2"/>
  <c r="AA17" i="2"/>
  <c r="AF14" i="2"/>
  <c r="U25" i="2"/>
  <c r="P287" i="53"/>
  <c r="P288" i="53"/>
  <c r="X288" i="53"/>
  <c r="N289" i="53"/>
  <c r="O289" i="53"/>
  <c r="P289" i="53"/>
  <c r="P290" i="53"/>
  <c r="X289" i="53"/>
  <c r="O286" i="53"/>
  <c r="X286" i="53"/>
  <c r="O284" i="53"/>
  <c r="O290" i="53"/>
  <c r="M284" i="53"/>
  <c r="N285" i="53"/>
  <c r="P285" i="53"/>
  <c r="N286" i="53"/>
  <c r="O287" i="53"/>
  <c r="X287" i="53"/>
  <c r="N288" i="53"/>
  <c r="O288" i="53"/>
  <c r="X285" i="53"/>
  <c r="N290" i="53"/>
  <c r="Q284" i="53"/>
  <c r="X290" i="53"/>
  <c r="V284" i="53"/>
  <c r="X284" i="53"/>
  <c r="N284" i="53"/>
  <c r="P286" i="53"/>
  <c r="N287" i="53"/>
  <c r="P284" i="53"/>
  <c r="O285" i="53"/>
  <c r="C10" i="56"/>
  <c r="V285" i="53"/>
  <c r="D10" i="56"/>
  <c r="V287" i="53"/>
  <c r="F10" i="56"/>
  <c r="V288" i="53"/>
  <c r="I10" i="56"/>
  <c r="M288" i="53"/>
  <c r="I10" i="54"/>
  <c r="M289" i="53"/>
  <c r="J10" i="54"/>
  <c r="Q288" i="53"/>
  <c r="V289" i="53"/>
  <c r="J10" i="56"/>
  <c r="M286" i="53"/>
  <c r="E10" i="54"/>
  <c r="Q286" i="53"/>
  <c r="V286" i="53"/>
  <c r="E10" i="56"/>
  <c r="M285" i="53"/>
  <c r="D10" i="54"/>
  <c r="Q289" i="53"/>
  <c r="Q285" i="53"/>
  <c r="Q287" i="53"/>
  <c r="M287" i="53"/>
  <c r="F10" i="54"/>
  <c r="V290" i="53"/>
  <c r="K10" i="56"/>
  <c r="M290" i="53"/>
  <c r="K10" i="54"/>
  <c r="C10" i="54"/>
  <c r="Q290" i="53"/>
  <c r="R266" i="53"/>
  <c r="R315" i="53" s="1"/>
  <c r="R269" i="53"/>
  <c r="R318" i="53" s="1"/>
  <c r="R268" i="53"/>
  <c r="R317" i="53" s="1"/>
  <c r="R270" i="53"/>
  <c r="R319" i="53" s="1"/>
  <c r="R265" i="53"/>
  <c r="R314" i="53" s="1"/>
  <c r="R267" i="53"/>
  <c r="R316" i="53" s="1"/>
  <c r="R271" i="53"/>
  <c r="R320" i="53" s="1"/>
  <c r="K9" i="62" l="1"/>
  <c r="AF24" i="2"/>
  <c r="AF18" i="2"/>
  <c r="P23" i="3"/>
  <c r="AA18" i="2" s="1"/>
  <c r="P15" i="3"/>
  <c r="K9" i="65"/>
  <c r="AF26" i="2"/>
  <c r="AF20" i="2"/>
  <c r="K9" i="63"/>
  <c r="AF25" i="2"/>
  <c r="AF19" i="2"/>
  <c r="AF27" i="2"/>
  <c r="K9" i="64"/>
  <c r="U14" i="2"/>
  <c r="R14" i="2"/>
  <c r="AC17" i="2"/>
  <c r="I14" i="2"/>
  <c r="J14" i="2"/>
  <c r="K22" i="2"/>
  <c r="G10" i="61" s="1"/>
  <c r="H22" i="2"/>
  <c r="D10" i="61" s="1"/>
  <c r="E22" i="2"/>
  <c r="C10" i="61" s="1"/>
  <c r="AH4" i="2"/>
  <c r="AH5" i="2" s="1"/>
  <c r="AA4" i="2"/>
  <c r="AA5" i="2" s="1"/>
  <c r="AE4" i="2"/>
  <c r="AE5" i="2" s="1"/>
  <c r="AB4" i="2"/>
  <c r="AB5" i="2" s="1"/>
  <c r="AD4" i="2"/>
  <c r="AD5" i="2" s="1"/>
  <c r="AG4" i="2"/>
  <c r="AG5" i="2" s="1"/>
  <c r="I12" i="61"/>
  <c r="AD17" i="2"/>
  <c r="AG14" i="2"/>
  <c r="V25" i="2"/>
  <c r="V14" i="2"/>
  <c r="R286" i="53"/>
  <c r="R284" i="53"/>
  <c r="R289" i="53"/>
  <c r="R290" i="53"/>
  <c r="R288" i="53"/>
  <c r="R287" i="53"/>
  <c r="R285" i="53"/>
  <c r="I10" i="55"/>
  <c r="I14" i="55" s="1"/>
  <c r="E10" i="55"/>
  <c r="E23" i="55" s="1"/>
  <c r="C11" i="65" s="1"/>
  <c r="D10" i="55"/>
  <c r="D14" i="55" s="1"/>
  <c r="F10" i="55"/>
  <c r="E24" i="56"/>
  <c r="C11" i="64" s="1"/>
  <c r="E15" i="56"/>
  <c r="F24" i="56"/>
  <c r="D11" i="64" s="1"/>
  <c r="H10" i="56"/>
  <c r="G10" i="56"/>
  <c r="F15" i="56"/>
  <c r="K23" i="54"/>
  <c r="G11" i="63" s="1"/>
  <c r="K14" i="54"/>
  <c r="E23" i="54"/>
  <c r="C11" i="63" s="1"/>
  <c r="E14" i="54"/>
  <c r="J10" i="55"/>
  <c r="I23" i="54"/>
  <c r="E11" i="63" s="1"/>
  <c r="I14" i="54"/>
  <c r="F14" i="54"/>
  <c r="H10" i="54"/>
  <c r="F23" i="54"/>
  <c r="D11" i="63" s="1"/>
  <c r="G10" i="54"/>
  <c r="D23" i="54"/>
  <c r="D14" i="54"/>
  <c r="J24" i="56"/>
  <c r="F11" i="64" s="1"/>
  <c r="J15" i="56"/>
  <c r="I24" i="56"/>
  <c r="E11" i="64" s="1"/>
  <c r="I15" i="56"/>
  <c r="C10" i="55"/>
  <c r="C23" i="54"/>
  <c r="C14" i="54"/>
  <c r="J23" i="54"/>
  <c r="F11" i="63" s="1"/>
  <c r="J14" i="54"/>
  <c r="D24" i="56"/>
  <c r="D15" i="56"/>
  <c r="K24" i="56"/>
  <c r="G11" i="64" s="1"/>
  <c r="K15" i="56"/>
  <c r="C24" i="56"/>
  <c r="C15" i="56"/>
  <c r="K10" i="55"/>
  <c r="AI4" i="2" l="1"/>
  <c r="AI5" i="2" s="1"/>
  <c r="AF4" i="2"/>
  <c r="AF5" i="2" s="1"/>
  <c r="AC4" i="2"/>
  <c r="AC5" i="2" s="1"/>
  <c r="J12" i="61"/>
  <c r="AE17" i="2"/>
  <c r="AH14" i="2"/>
  <c r="W25" i="2"/>
  <c r="W14" i="2"/>
  <c r="I23" i="55"/>
  <c r="E11" i="65" s="1"/>
  <c r="D23" i="55"/>
  <c r="G10" i="55"/>
  <c r="G23" i="55" s="1"/>
  <c r="H10" i="55"/>
  <c r="H14" i="55" s="1"/>
  <c r="F14" i="55"/>
  <c r="F23" i="55"/>
  <c r="D11" i="65" s="1"/>
  <c r="E14" i="55"/>
  <c r="C23" i="55"/>
  <c r="C14" i="55"/>
  <c r="K23" i="55"/>
  <c r="G11" i="65" s="1"/>
  <c r="K14" i="55"/>
  <c r="H23" i="54"/>
  <c r="H14" i="54"/>
  <c r="G24" i="56"/>
  <c r="G15" i="56"/>
  <c r="J23" i="55"/>
  <c r="F11" i="65" s="1"/>
  <c r="J14" i="55"/>
  <c r="H24" i="56"/>
  <c r="H15" i="56"/>
  <c r="G23" i="54"/>
  <c r="G14" i="54"/>
  <c r="M36" i="6"/>
  <c r="AI14" i="2" l="1"/>
  <c r="X14" i="2"/>
  <c r="X25" i="2"/>
  <c r="K12" i="61"/>
  <c r="AF17" i="2"/>
  <c r="N34" i="6"/>
  <c r="N32" i="6"/>
  <c r="N33" i="6"/>
  <c r="N31" i="6"/>
  <c r="N35" i="6"/>
  <c r="N30" i="6"/>
  <c r="G14" i="55"/>
  <c r="H23" i="55"/>
  <c r="L12" i="61" l="1"/>
  <c r="AG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Tomáš Holásek</author>
  </authors>
  <commentList>
    <comment ref="A11" authorId="0" shapeId="0" xr:uid="{00000000-0006-0000-0F00-000001000000}">
      <text>
        <r>
          <rPr>
            <b/>
            <sz val="9"/>
            <color indexed="81"/>
            <rFont val="Segoe UI"/>
            <family val="2"/>
            <charset val="238"/>
          </rPr>
          <t>Tomáš Holásek:</t>
        </r>
        <r>
          <rPr>
            <sz val="9"/>
            <color indexed="81"/>
            <rFont val="Segoe UI"/>
            <family val="2"/>
            <charset val="238"/>
          </rPr>
          <t xml:space="preserve">
treba na tvrdo kopírovať z nižšie uvedených tabuliek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Tomáš Holásek</author>
  </authors>
  <commentList>
    <comment ref="E21" authorId="0" shapeId="0" xr:uid="{00000000-0006-0000-1000-000001000000}">
      <text>
        <r>
          <rPr>
            <b/>
            <sz val="9"/>
            <color indexed="81"/>
            <rFont val="Segoe UI"/>
            <family val="2"/>
            <charset val="238"/>
          </rPr>
          <t>Tomáš Holásek:</t>
        </r>
        <r>
          <rPr>
            <sz val="9"/>
            <color indexed="81"/>
            <rFont val="Segoe UI"/>
            <family val="2"/>
            <charset val="238"/>
          </rPr>
          <t xml:space="preserve">
nie je zarátaná spotreba ZŠ</t>
        </r>
      </text>
    </comment>
    <comment ref="F21" authorId="0" shapeId="0" xr:uid="{00000000-0006-0000-1000-000002000000}">
      <text>
        <r>
          <rPr>
            <b/>
            <sz val="9"/>
            <color indexed="81"/>
            <rFont val="Segoe UI"/>
            <charset val="1"/>
          </rPr>
          <t>Tomáš Holásek:</t>
        </r>
        <r>
          <rPr>
            <sz val="9"/>
            <color indexed="81"/>
            <rFont val="Segoe UI"/>
            <charset val="1"/>
          </rPr>
          <t xml:space="preserve">
v dátach poskytnutých obcov neboli zahrnuté spotreby ZŠ</t>
        </r>
      </text>
    </comment>
    <comment ref="M21" authorId="0" shapeId="0" xr:uid="{00000000-0006-0000-1000-000003000000}">
      <text>
        <r>
          <rPr>
            <b/>
            <sz val="9"/>
            <color indexed="81"/>
            <rFont val="Segoe UI"/>
            <charset val="1"/>
          </rPr>
          <t>Tomáš Holásek:</t>
        </r>
        <r>
          <rPr>
            <sz val="9"/>
            <color indexed="81"/>
            <rFont val="Segoe UI"/>
            <charset val="1"/>
          </rPr>
          <t xml:space="preserve">
v dátach od obcí nebolo zarátané spotreby ZŠ</t>
        </r>
      </text>
    </comment>
    <comment ref="V21" authorId="0" shapeId="0" xr:uid="{00000000-0006-0000-1000-000004000000}">
      <text>
        <r>
          <rPr>
            <b/>
            <sz val="9"/>
            <color indexed="81"/>
            <rFont val="Segoe UI"/>
            <family val="2"/>
            <charset val="238"/>
          </rPr>
          <t>Tomáš Holásek:</t>
        </r>
        <r>
          <rPr>
            <sz val="9"/>
            <color indexed="81"/>
            <rFont val="Segoe UI"/>
            <family val="2"/>
            <charset val="238"/>
          </rPr>
          <t xml:space="preserve">
v dátach od obcí nebolo zarátané spotreby ZŠ</t>
        </r>
      </text>
    </comment>
    <comment ref="AI21" authorId="0" shapeId="0" xr:uid="{00000000-0006-0000-1000-000005000000}">
      <text>
        <r>
          <rPr>
            <b/>
            <sz val="9"/>
            <color indexed="81"/>
            <rFont val="Segoe UI"/>
            <family val="2"/>
            <charset val="238"/>
          </rPr>
          <t>Tomáš Holásek:</t>
        </r>
        <r>
          <rPr>
            <sz val="9"/>
            <color indexed="81"/>
            <rFont val="Segoe UI"/>
            <family val="2"/>
            <charset val="238"/>
          </rPr>
          <t xml:space="preserve">
v dátach poskytnutými obcou neboli zarátané spotreby na vzdelanie </t>
        </r>
      </text>
    </comment>
  </commentList>
</comments>
</file>

<file path=xl/sharedStrings.xml><?xml version="1.0" encoding="utf-8"?>
<sst xmlns="http://schemas.openxmlformats.org/spreadsheetml/2006/main" count="7205" uniqueCount="662">
  <si>
    <t>SECAP Hradecký venkov datové sady</t>
  </si>
  <si>
    <t>Výběr obce ze seznamu:</t>
  </si>
  <si>
    <t>Hněvčeves</t>
  </si>
  <si>
    <t>(vyberte obec ze seznamu)</t>
  </si>
  <si>
    <t>Srovnání a spotřeby:</t>
  </si>
  <si>
    <t>Kliknutím na odkazy níže se přesunete na dané srovnání a grafy</t>
  </si>
  <si>
    <t>Elektřina:</t>
  </si>
  <si>
    <t>Srovnání spotřeb</t>
  </si>
  <si>
    <t>Zemní plyn:</t>
  </si>
  <si>
    <t>Datové srovnání spotřeb</t>
  </si>
  <si>
    <t>Grafické srovnání spotřeb</t>
  </si>
  <si>
    <t>Grafické srovnáni spotřeb podle odběru</t>
  </si>
  <si>
    <t>Výroba elektřiny</t>
  </si>
  <si>
    <t>Elektřina sazby:</t>
  </si>
  <si>
    <t>Rozdělení spotřeby elektřiny podle sazeb</t>
  </si>
  <si>
    <t>Tuhá paliva:</t>
  </si>
  <si>
    <t>Grafické srovnání spotřeb podle typů paliva</t>
  </si>
  <si>
    <t>Kap.paliva a propan butan:</t>
  </si>
  <si>
    <t>Datové srovnání spotřeby</t>
  </si>
  <si>
    <t>Biopaliva:</t>
  </si>
  <si>
    <t>Grafické srovnání spotřeby</t>
  </si>
  <si>
    <t>Grafické srovnání spotřeby podle typů paliva</t>
  </si>
  <si>
    <t>Dle metodiky SECAP do spotřeb energií není zahrnut sektor průmyslu</t>
  </si>
  <si>
    <t>Zdroje dat:</t>
  </si>
  <si>
    <t>Obce</t>
  </si>
  <si>
    <t>GasNet, s.r.o.</t>
  </si>
  <si>
    <t>ČEZ Distribuce, a.s.</t>
  </si>
  <si>
    <t>Český hydrometeorologický ústav</t>
  </si>
  <si>
    <t>Energetický regulační úřad</t>
  </si>
  <si>
    <t>Srovnání spotřeby elektřiny v sektorech pro:</t>
  </si>
  <si>
    <t>Součet za vybrané obce Hradeckého venkova</t>
  </si>
  <si>
    <t>Grafické srovnání spotřeby elektřiny v sektorech:</t>
  </si>
  <si>
    <t>Grafické srovnání spotřeby elektřiny podle druhu odběru včetně sektoru průmysl:</t>
  </si>
  <si>
    <t>Vysvětlivky:</t>
  </si>
  <si>
    <t>VO</t>
  </si>
  <si>
    <t>- Velkoodběr (napěťová hladina VVN a VN)</t>
  </si>
  <si>
    <t>MOP</t>
  </si>
  <si>
    <t>- Maloodběr; podnikatelé (napěťová hladina NN)</t>
  </si>
  <si>
    <t>MOO</t>
  </si>
  <si>
    <t>- Maloodběr; domácnosti (napěťová hladina NN)</t>
  </si>
  <si>
    <t>Lokální výroba elektřiny a krytí spotřeby elektřiny místní výrobou (včetně sektoru průmysl) za vybrané obce:</t>
  </si>
  <si>
    <t>Sazby</t>
  </si>
  <si>
    <t>Spotřeba elektřiny [MWh]</t>
  </si>
  <si>
    <t>Podíl z MOP</t>
  </si>
  <si>
    <t>C01d</t>
  </si>
  <si>
    <t>D01d</t>
  </si>
  <si>
    <t>C02d</t>
  </si>
  <si>
    <t>D02d</t>
  </si>
  <si>
    <t>C03d</t>
  </si>
  <si>
    <t>D25d</t>
  </si>
  <si>
    <t>C25d</t>
  </si>
  <si>
    <t>D26d</t>
  </si>
  <si>
    <t>C26d</t>
  </si>
  <si>
    <t>D27d</t>
  </si>
  <si>
    <t>C27d</t>
  </si>
  <si>
    <t>D35d</t>
  </si>
  <si>
    <t>C35d</t>
  </si>
  <si>
    <t>D45d</t>
  </si>
  <si>
    <t>C45d</t>
  </si>
  <si>
    <t>D55d</t>
  </si>
  <si>
    <t>C46d</t>
  </si>
  <si>
    <t>D56d</t>
  </si>
  <si>
    <t>C55d</t>
  </si>
  <si>
    <t>D57d</t>
  </si>
  <si>
    <t>C56d</t>
  </si>
  <si>
    <t>D61d</t>
  </si>
  <si>
    <t>C60d</t>
  </si>
  <si>
    <t>C61d</t>
  </si>
  <si>
    <t>C62d</t>
  </si>
  <si>
    <t>Jednotarifová sazba pro malou spotřebu</t>
  </si>
  <si>
    <t>Jednotarifová sazba pro střední spotřebu</t>
  </si>
  <si>
    <t>Jednotarifová sazba pro vyšší spotřebu</t>
  </si>
  <si>
    <t>Dvoutarifová sazba s operativním řízením doby platnosti NT po dobu 8 hodin; V odběrném místě musí být řádně instalován elektrický akumulační spotřebič pro vytápění objektu nebo elektrický akumulační spotřebič pro ohřev užitkové vody</t>
  </si>
  <si>
    <t>Dvoutarifová sazba s operativním řízením doby platnosti NT po dobu 8 hodin; V odběrném místě musí být řádně instalován elektrický akumulační spotřebič pro vytápění objektu nebo elektrický akumulační spotřebič pro ohřev užitkové vody. Součtový instalovaný příkon akumulačních elektrických spotřebičů musí činit nejméně 55 % příkonu odpovídajícího hodnotě hlavního jističe před elektroměrem v OM</t>
  </si>
  <si>
    <t>Dvoutarifová sazba s operativním řízením doby platnosti NT po dobu 8 hodin. Tato sazba je určena pro odběrná místa, u nichž žadatel věrohodným způsobem doloží vlastnické právo, případně užívací právo (leasing apod.) k elektromobilu</t>
  </si>
  <si>
    <t>Dvoutarifová sazba s operativním řízením doby platnosti NT po dobu 16 hodin; přiznána pouze do 31. března 2017; V odběrném místě musí být řádně instalovány hybridní (smíšené) elektrické spotřebiče pro vytápění objektu</t>
  </si>
  <si>
    <t>Dvoutarifová sazba s operativním řízením doby platnosti NT po dobu 20 hodin;  Součtový instalovaný příkon přímotopných elektrických spotřebičů, včetně instalovaného příkonu akumulačního spotřebiče pro ohřev teplé užitkové vody, je-li takový spotřebič instalován, musí činit nejméně 40 % příkonu</t>
  </si>
  <si>
    <t>Dvoutarifová sazba s operativním řízením doby platnosti NT po dobu 20 hodin; Tepelný výkon hybridních a přímotopných elektrických spotřebičů pro vytápění objektu odpovídá tepelným ztrátám vytápěného objektu nebo odpovídá minimálně 80 % pokrytí dílčí potřeby energie na vytápění uvedené v průkazu energetické náročnosti budovy</t>
  </si>
  <si>
    <t>Dvoutarifová sazba pro vytápění s tepelným čerpadlem uvedeným do provozu do 31. března 2005 a operativním řízením doby platnosti NT po dobu 22 hodin</t>
  </si>
  <si>
    <t>Dvoutarifová sazba pro vytápění s tepelným čerpadlem uvedeným do provozuod 1. dubna 2005 a operativním řízením doby platnosti NT po dobu 22 hodin</t>
  </si>
  <si>
    <t>Sazba je určena pro účely osvětlování veřejných prostranství</t>
  </si>
  <si>
    <t>určena domácnostem s malou spotřebou elektřiny (malý počet členů domácnosti).</t>
  </si>
  <si>
    <t>distribuční sazba pro velmi nízkou spotřebu (jednočlenná domácnost)</t>
  </si>
  <si>
    <t>určena domácnostem se střední spotřebou energie (domácnosti, jež elektřinou svítí a používají běžné spotřebiče - ledničku, pračku apod.</t>
  </si>
  <si>
    <t>distribuční sazba pro běžnou spotřebu (nejrozšířenější)</t>
  </si>
  <si>
    <t>určena domácnostem, které využívají elektrický ohřev vody a mají nižší spotřebu elektřiny.</t>
  </si>
  <si>
    <t>distribuční sazba pro akumulační ohřev vody, 8 hod NT</t>
  </si>
  <si>
    <t>určena domácnostem, které využívají elektrický ohřev vody a mají vysokou spotřebu elektřiny.</t>
  </si>
  <si>
    <t>distribuční sazba pro akumulační ohřev vody a vytápění, 8 hod NT</t>
  </si>
  <si>
    <t>určena majitelům elektrických automobilů</t>
  </si>
  <si>
    <t>distribuční sazba pro nabíjení elektromobilu, 8 hod NT</t>
  </si>
  <si>
    <t>určena domácnostem s hybridním vytápěním a sazba byla přiznána do 31. 3. 2016.</t>
  </si>
  <si>
    <t>„historická“ sazba pro smíšené vytápění (akumulační a přímotopné) udělená do 31. 3. 2016, 16 hod NT</t>
  </si>
  <si>
    <t>určena domácnostem, které využívají přímotopy a k přiznání sazby došlo do 31. 3. 2016.</t>
  </si>
  <si>
    <t>„historická“ sazba pro přímotopy udělená do 31. 3. 2016, 20 hod NT</t>
  </si>
  <si>
    <t>určena domácnostem využívajícím tepelné čerpadlo a toto čerpadlo bylo uvedeno do provozu do 31. 3. 2005</t>
  </si>
  <si>
    <t>domácnostem s tepelným čerpadlem uvedeným do provozu do 31. března 2005.</t>
  </si>
  <si>
    <t>určena domácnostem využívajícím tepelné čerpadlo a toto čerpadlo bylo uvedeno do provozu od 1. 4. 2005</t>
  </si>
  <si>
    <t>„historická“ sazba pro tepelná čerpadla uvedená do provozu do 31. 3. 2016, 22 hod NT</t>
  </si>
  <si>
    <t>určena pro domácnosti využívající přímotop, hybridní vytápění nebo tepelné čerpadlo a které o sazbu zažádaly po 1. 4. 2016.</t>
  </si>
  <si>
    <t>distribuční sazba pro elektrické vytápění nahrazující D35d, D45d a D56d od 1. 4. 2016, 20 hod NT</t>
  </si>
  <si>
    <t xml:space="preserve">určena pro chatařské (víkendové) využití od pátku do neděle. </t>
  </si>
  <si>
    <t>víkendová distribuční sazba pro chaty, NT od pátku 12:00 do neděle 22:00</t>
  </si>
  <si>
    <t>Srovnání spotřeby zemního plynu v sektorech pro:</t>
  </si>
  <si>
    <t>Grafické Srovnání spotřeby zemního plynu v sektorech:</t>
  </si>
  <si>
    <t>Srovnání spotřeby tuhých fosilních paliv v sektorech pro:</t>
  </si>
  <si>
    <t>Grafické srovnání spotřeby tuhých fosilních paliv v sektorech:</t>
  </si>
  <si>
    <t>Grafické srovnání spotřeby různých typů tuhých fosilních paliv (údaje nejsou přepočteny pomocí denostupňů):</t>
  </si>
  <si>
    <t>Srovnání spotřeby biopaliv v sektorech pro:</t>
  </si>
  <si>
    <t>Grafické srovnání spotřeby biopaliv v sektorech:</t>
  </si>
  <si>
    <t>Grafické srovnání spotřeby různých typů biopaliv (údaje nejsou přepočteny pomocí denostupňů):</t>
  </si>
  <si>
    <t>Srovnání spotřeby kapalných paliv a propan butanu v sektorech pro:</t>
  </si>
  <si>
    <t>Grafické srovnání spotřeby kapal. paliv a propan butanu v sektorech:</t>
  </si>
  <si>
    <t>Grafické srovnání spotřeby kapal. paliv a propan butanu (údaje nejsou přepočteny pomocí denostupňů):</t>
  </si>
  <si>
    <t>Elektřina</t>
  </si>
  <si>
    <t>OBEC:</t>
  </si>
  <si>
    <t>Súčet za vybrané obce</t>
  </si>
  <si>
    <t>členěno dle kategorizace SECAP</t>
  </si>
  <si>
    <t>Zařazeno do BEI</t>
  </si>
  <si>
    <t>MWh</t>
  </si>
  <si>
    <t>Sektor</t>
  </si>
  <si>
    <t>Elektřina [MWh]</t>
  </si>
  <si>
    <t>TJ</t>
  </si>
  <si>
    <r>
      <t>BUDOVY,</t>
    </r>
    <r>
      <rPr>
        <b/>
        <sz val="10"/>
        <color indexed="9"/>
        <rFont val="Arial"/>
        <family val="2"/>
      </rPr>
      <t xml:space="preserve"> VYBAVENÍ/ZAŘÍZENÍ A PRŮMYSLOVÁ ODVĚTVÍ</t>
    </r>
  </si>
  <si>
    <t>Obecní budovy, vybavení/zařízení</t>
  </si>
  <si>
    <t>Terciární (neobecní) budovy, vybavení/zařízení</t>
  </si>
  <si>
    <t>denostupně</t>
  </si>
  <si>
    <t>Obytné budovy</t>
  </si>
  <si>
    <t>poměr</t>
  </si>
  <si>
    <t>Veřejné osvětlení</t>
  </si>
  <si>
    <t>Průmysl</t>
  </si>
  <si>
    <t>Jiná než ETS</t>
  </si>
  <si>
    <r>
      <t xml:space="preserve">ETS </t>
    </r>
    <r>
      <rPr>
        <sz val="7.5"/>
        <color indexed="23"/>
        <rFont val="Arial"/>
        <family val="2"/>
      </rPr>
      <t xml:space="preserve"> (nedoporučuje se)</t>
    </r>
  </si>
  <si>
    <t xml:space="preserve">Súčet spotrieb </t>
  </si>
  <si>
    <t>Zařazeno do BEI vč. Přepočtu pomocí denostupňů na průměrné klimatické podmínky</t>
  </si>
  <si>
    <t>Elektrina</t>
  </si>
  <si>
    <t>Zemný plyn</t>
  </si>
  <si>
    <t>Fosílne palivá (tuhé a kvapalné palivá)</t>
  </si>
  <si>
    <r>
      <t>BUDOVY,</t>
    </r>
    <r>
      <rPr>
        <b/>
        <sz val="10"/>
        <color indexed="9"/>
        <rFont val="Arial"/>
        <family val="2"/>
      </rPr>
      <t xml:space="preserve"> VYBAVENÍ/ZAŘÍZENÍ</t>
    </r>
  </si>
  <si>
    <t>Biopalivá</t>
  </si>
  <si>
    <t>Mestské objekty</t>
  </si>
  <si>
    <t>Doprava</t>
  </si>
  <si>
    <t>Zemní plyn</t>
  </si>
  <si>
    <t>normál</t>
  </si>
  <si>
    <t>Spolu</t>
  </si>
  <si>
    <t>za všetky obce</t>
  </si>
  <si>
    <t>podíl otop obyv</t>
  </si>
  <si>
    <t>podíl otop terc</t>
  </si>
  <si>
    <t>Zemní plyn [MWh]</t>
  </si>
  <si>
    <t>Tuhá fosilní paliva</t>
  </si>
  <si>
    <t>podíl otop</t>
  </si>
  <si>
    <t>Tuhá fosilní paliva [MWh]</t>
  </si>
  <si>
    <t>Tuhá fosilní [MWh]</t>
  </si>
  <si>
    <t>Biopaliva</t>
  </si>
  <si>
    <t>Bio paliva [MWh]</t>
  </si>
  <si>
    <t>Biopaliva [MWh]</t>
  </si>
  <si>
    <t>Kapalná paliva + Propan Butan</t>
  </si>
  <si>
    <t>Kapalná paliva + Propán Bután [MWh]</t>
  </si>
  <si>
    <t>Kapalná paliva + Propan Butan [MWh]</t>
  </si>
  <si>
    <t>Kategorie</t>
  </si>
  <si>
    <t>Výroba elektřiny brutto 2015 [MWh]</t>
  </si>
  <si>
    <t>Výroba elektřiny brutto 2018 [MWh]</t>
  </si>
  <si>
    <t>Výroba elektřiny brutto 2019 [MWh]</t>
  </si>
  <si>
    <t>Výroba elektřiny brutto 2020 [MWh]</t>
  </si>
  <si>
    <t>Fotovoltaické elektrárny</t>
  </si>
  <si>
    <t>Malé vodní elektrárny</t>
  </si>
  <si>
    <t>Bioplyn</t>
  </si>
  <si>
    <t>výroba elektřiny</t>
  </si>
  <si>
    <t>spotřeba elektřiny</t>
  </si>
  <si>
    <t>Podíl</t>
  </si>
  <si>
    <t>Zoznam obcí</t>
  </si>
  <si>
    <t>% pre C62d</t>
  </si>
  <si>
    <t>Zmena dennostupňami</t>
  </si>
  <si>
    <t>bez zmeny dennostupňami</t>
  </si>
  <si>
    <t>Benátky</t>
  </si>
  <si>
    <t>Dohalice</t>
  </si>
  <si>
    <t>!</t>
  </si>
  <si>
    <t>Dolní Přím</t>
  </si>
  <si>
    <t>'</t>
  </si>
  <si>
    <t>Dubenec</t>
  </si>
  <si>
    <t>BUDOVY, VYBAVENÍ/ZAŘÍZENÍ A PRŮMYSLOVÁ ODVĚTVÍ</t>
  </si>
  <si>
    <t>Habřina</t>
  </si>
  <si>
    <t>B29</t>
  </si>
  <si>
    <t>C29</t>
  </si>
  <si>
    <t>D29</t>
  </si>
  <si>
    <t>E29</t>
  </si>
  <si>
    <t>F29</t>
  </si>
  <si>
    <t>G29</t>
  </si>
  <si>
    <t>H29</t>
  </si>
  <si>
    <t>Heřmanice</t>
  </si>
  <si>
    <t>B21</t>
  </si>
  <si>
    <t>C21</t>
  </si>
  <si>
    <t>D21</t>
  </si>
  <si>
    <t>E21</t>
  </si>
  <si>
    <t>F21</t>
  </si>
  <si>
    <t>B22</t>
  </si>
  <si>
    <t>C22</t>
  </si>
  <si>
    <t>D22</t>
  </si>
  <si>
    <t>E22</t>
  </si>
  <si>
    <t>F22</t>
  </si>
  <si>
    <t>Hořiněves</t>
  </si>
  <si>
    <t>C48</t>
  </si>
  <si>
    <t>Hrádek</t>
  </si>
  <si>
    <t>B19</t>
  </si>
  <si>
    <t>C19</t>
  </si>
  <si>
    <t>D19</t>
  </si>
  <si>
    <t>E19</t>
  </si>
  <si>
    <t>F19</t>
  </si>
  <si>
    <t>VO VNN</t>
  </si>
  <si>
    <t>Hvozdnice</t>
  </si>
  <si>
    <t>B20</t>
  </si>
  <si>
    <t>C20</t>
  </si>
  <si>
    <t>D20</t>
  </si>
  <si>
    <t>E20</t>
  </si>
  <si>
    <t>F20</t>
  </si>
  <si>
    <t>Kratonohy</t>
  </si>
  <si>
    <t>Kunčice</t>
  </si>
  <si>
    <t>Lanžov</t>
  </si>
  <si>
    <t>Lhota pod Libčany</t>
  </si>
  <si>
    <t>Libotov</t>
  </si>
  <si>
    <t>Venkov</t>
  </si>
  <si>
    <t>Libčany</t>
  </si>
  <si>
    <t>Lochenice</t>
  </si>
  <si>
    <t>Mokrovousy</t>
  </si>
  <si>
    <t>Mžany</t>
  </si>
  <si>
    <t>Nechanice</t>
  </si>
  <si>
    <t>Neděliště</t>
  </si>
  <si>
    <t>Obědovice</t>
  </si>
  <si>
    <t>Osice</t>
  </si>
  <si>
    <t>Praskačka</t>
  </si>
  <si>
    <t>Puchlovice</t>
  </si>
  <si>
    <t>Pšánky</t>
  </si>
  <si>
    <t>Radostov</t>
  </si>
  <si>
    <t>Račice nad Trotinou</t>
  </si>
  <si>
    <t>Roudnice</t>
  </si>
  <si>
    <t>Skalice</t>
  </si>
  <si>
    <t>Sovětice</t>
  </si>
  <si>
    <t>Stračov</t>
  </si>
  <si>
    <t>Stěžery</t>
  </si>
  <si>
    <t>Těchlovice</t>
  </si>
  <si>
    <t>Třesovice</t>
  </si>
  <si>
    <t>Urbanice</t>
  </si>
  <si>
    <t>Velichovky</t>
  </si>
  <si>
    <t>Vilantice</t>
  </si>
  <si>
    <t>Rozdelenie tepla</t>
  </si>
  <si>
    <t>terciálne (MOP)</t>
  </si>
  <si>
    <t>obytne (MOO)</t>
  </si>
  <si>
    <t>C35:C48</t>
  </si>
  <si>
    <t>C</t>
  </si>
  <si>
    <t>C50:C60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</si>
  <si>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</si>
  <si>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</si>
  <si>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</si>
  <si>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</si>
  <si>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</si>
  <si>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</si>
  <si>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</si>
  <si>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</si>
  <si>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</si>
  <si>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</si>
  <si>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</si>
  <si>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</si>
  <si>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</si>
  <si>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</si>
  <si>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</si>
  <si>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</si>
  <si>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</si>
  <si>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</si>
  <si>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</si>
  <si>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</si>
  <si>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</si>
  <si>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</si>
  <si>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</si>
  <si>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</si>
  <si>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</si>
  <si>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</si>
  <si>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Obce spoločne</t>
  </si>
  <si>
    <t>MOP*</t>
  </si>
  <si>
    <t>MOO*</t>
  </si>
  <si>
    <t>Celkem MO</t>
  </si>
  <si>
    <t>Hnedé uhlie</t>
  </si>
  <si>
    <t>Hnedé uhlie - brikety</t>
  </si>
  <si>
    <t>Čierne uhlie</t>
  </si>
  <si>
    <t>Koks</t>
  </si>
  <si>
    <t>Drevo</t>
  </si>
  <si>
    <t>Biomasa z dreva, brikety a pellety</t>
  </si>
  <si>
    <t>Biomasa z bylín</t>
  </si>
  <si>
    <t>Iné pevné palivo</t>
  </si>
  <si>
    <t>Vykurovacie oleje, nízkosírne</t>
  </si>
  <si>
    <t>Kvapalné palivá</t>
  </si>
  <si>
    <t>Propán + bután</t>
  </si>
  <si>
    <t>GJ</t>
  </si>
  <si>
    <t>REZZO 1+2</t>
  </si>
  <si>
    <t>Biomasa z dřeva</t>
  </si>
  <si>
    <t>Biomasa z bylin</t>
  </si>
  <si>
    <t>Kapal. paliva + Propán Bután</t>
  </si>
  <si>
    <t>prekopírované REZZO 1 + REZZO 2  (MWh/rok)</t>
  </si>
  <si>
    <t>Biomasa z dreva</t>
  </si>
  <si>
    <t>Nafta</t>
  </si>
  <si>
    <t>Prepočítané na klimatické (MWh/rok)</t>
  </si>
  <si>
    <t xml:space="preserve">REZZO 3 (MWh/rok) prepočítané na klimatické </t>
  </si>
  <si>
    <t>Hnědé uhlí</t>
  </si>
  <si>
    <t>Hnědouhelné brikety</t>
  </si>
  <si>
    <t>Černé uhlí</t>
  </si>
  <si>
    <t>Dřevo</t>
  </si>
  <si>
    <t>Bio-brikety</t>
  </si>
  <si>
    <t>Pelety</t>
  </si>
  <si>
    <t>Propan+butan</t>
  </si>
  <si>
    <t>MWh/r</t>
  </si>
  <si>
    <t>Domácnosti</t>
  </si>
  <si>
    <t>Terciálne</t>
  </si>
  <si>
    <t>Obecné</t>
  </si>
  <si>
    <t>Dáta od obcí</t>
  </si>
  <si>
    <t>Dáta od distribútora</t>
  </si>
  <si>
    <t>NACE kod</t>
  </si>
  <si>
    <t>CSA: Obec</t>
  </si>
  <si>
    <t>Kód NACE</t>
  </si>
  <si>
    <t>název nace</t>
  </si>
  <si>
    <t>Spotřeba v kWh</t>
  </si>
  <si>
    <t>#</t>
  </si>
  <si>
    <t>bydlení</t>
  </si>
  <si>
    <t>Výroba her a hraček</t>
  </si>
  <si>
    <t>podiel z roka 2010</t>
  </si>
  <si>
    <t>podiel z roka 2020</t>
  </si>
  <si>
    <t>Top 10</t>
  </si>
  <si>
    <t>Všeobecné činnosti veřejné správy</t>
  </si>
  <si>
    <t>NACE Kód</t>
  </si>
  <si>
    <t xml:space="preserve">NACE </t>
  </si>
  <si>
    <t>Benátky Celkem</t>
  </si>
  <si>
    <t>1.</t>
  </si>
  <si>
    <t>Bydlení</t>
  </si>
  <si>
    <t>2.</t>
  </si>
  <si>
    <t>Nepřiřazeno</t>
  </si>
  <si>
    <t>Velkoobchod s chemickými výrobky</t>
  </si>
  <si>
    <t>3</t>
  </si>
  <si>
    <t>Rostlinná a živočišná výroba, myslivost a souvis. činnosti</t>
  </si>
  <si>
    <t>Silniční nákladní doprava</t>
  </si>
  <si>
    <t>4</t>
  </si>
  <si>
    <t>Výroba potravinářských výrobků</t>
  </si>
  <si>
    <t>5</t>
  </si>
  <si>
    <t>Veřejná správa a obrana; povinné sociální zabezpečení</t>
  </si>
  <si>
    <t>Dohalice Celkem</t>
  </si>
  <si>
    <t>6</t>
  </si>
  <si>
    <t>Vzdělávání</t>
  </si>
  <si>
    <t>7</t>
  </si>
  <si>
    <t>Výroba ostatních nekovových minerálních výrobků</t>
  </si>
  <si>
    <t>Chov drůbeže</t>
  </si>
  <si>
    <t>8</t>
  </si>
  <si>
    <t>Velkoobchod, kromě motorových vozidel</t>
  </si>
  <si>
    <t>Zpracování a konzervování masa a výroba masných výrobků</t>
  </si>
  <si>
    <t>9</t>
  </si>
  <si>
    <t>Činnosti v oblasti nemovitostí</t>
  </si>
  <si>
    <t>Stravování v restauracích, u stánků a v mobilních zařízeních</t>
  </si>
  <si>
    <t>10</t>
  </si>
  <si>
    <t>Zdravotní péče</t>
  </si>
  <si>
    <t>11</t>
  </si>
  <si>
    <t>Ostatné</t>
  </si>
  <si>
    <t>Základní vzdělávání na druhém stupni základních škol</t>
  </si>
  <si>
    <t>Celkem</t>
  </si>
  <si>
    <t>kontrola</t>
  </si>
  <si>
    <t>Dolní Přím Celkem</t>
  </si>
  <si>
    <t>Smíšené hospodářství</t>
  </si>
  <si>
    <t>Podpůrné činnosti pro zemědělství a posklizňové činnosti</t>
  </si>
  <si>
    <t>Výroba sucharů a sušenek; výroba trvanlivých cukrářských výr</t>
  </si>
  <si>
    <t>Výroba ostatních potravinářských výrobků</t>
  </si>
  <si>
    <t>Opravy a údržba motorových vozidel, kromě motocyklů</t>
  </si>
  <si>
    <t>Velkoobchod s železářským zbožím, instalatérskými a topenářs</t>
  </si>
  <si>
    <t>Pronájem a správa vlastních nebo pronajatých nemovitostí</t>
  </si>
  <si>
    <t>Dubenec Celkem</t>
  </si>
  <si>
    <t>Lov a odchyt divokých zvířat a související činnosti</t>
  </si>
  <si>
    <t>Habřina Celkem</t>
  </si>
  <si>
    <t>Výroba průmyslových krmiv pro zvířata v zájmovém chovu</t>
  </si>
  <si>
    <t>Výroba kovových konstrukcí a kovodělných výrobků, kromě stro</t>
  </si>
  <si>
    <t>Výroba ostatních obráběcích strojů</t>
  </si>
  <si>
    <t>Maloobchod s použitým zbožím v prodejnách</t>
  </si>
  <si>
    <t>Předškolní vzdělávání</t>
  </si>
  <si>
    <t>Heřmanice Celkem</t>
  </si>
  <si>
    <t>Činnosti trustů, fondů a podobných finančních subjektů</t>
  </si>
  <si>
    <t>Hněvčeves Celkem</t>
  </si>
  <si>
    <t>Výroba zámků a kování</t>
  </si>
  <si>
    <t>Maloobchod v nespecializovaných prodejnách</t>
  </si>
  <si>
    <t>Základní poštovní služby poskytované na základě poštovní lic</t>
  </si>
  <si>
    <t>Provozování sportovních zařízení</t>
  </si>
  <si>
    <t>Hořiněves Celkem</t>
  </si>
  <si>
    <t>Hrádek Celkem</t>
  </si>
  <si>
    <t>Hvozdnice Celkem</t>
  </si>
  <si>
    <t>Sladkovodní akvakultura</t>
  </si>
  <si>
    <t>Výroba průmyslových krmiv pro hospodářská zvířata</t>
  </si>
  <si>
    <t>Výroba ostatního nábytku</t>
  </si>
  <si>
    <t>Velkoobchod s díly a příslušenstvím pro motorová vozidla, kr</t>
  </si>
  <si>
    <t>Kratonohy Celkem</t>
  </si>
  <si>
    <t>Kunčice Celkem</t>
  </si>
  <si>
    <t>Lanžov Celkem</t>
  </si>
  <si>
    <t>Výstavba bytových a nebytových budov</t>
  </si>
  <si>
    <t>Obchod s automobily a jinými lehkými motorovými vozidly</t>
  </si>
  <si>
    <t>Stravování ve školních zařízeních, menzách</t>
  </si>
  <si>
    <t>Opravy výrobků pro osobní potřebu a převážně pro domácnost</t>
  </si>
  <si>
    <t>Lhota pod Libčany Celkem</t>
  </si>
  <si>
    <t>Pěstování plodin jiných než trvalých</t>
  </si>
  <si>
    <t>Lochenice Celkem</t>
  </si>
  <si>
    <t>Mokrovousy Celkem</t>
  </si>
  <si>
    <t>Výroba průmyslových chladicích a klimatizačních zařízení</t>
  </si>
  <si>
    <t>Maloobchod s převahou potravin, nápojů a tabákových výrobků</t>
  </si>
  <si>
    <t>kWh</t>
  </si>
  <si>
    <t>Mžany Celkem</t>
  </si>
  <si>
    <t>Služby</t>
  </si>
  <si>
    <t>Destilace, rektifikace a míchání lihovin</t>
  </si>
  <si>
    <t>Obecní</t>
  </si>
  <si>
    <t>Výroba nábytku</t>
  </si>
  <si>
    <t>Neprizazeno</t>
  </si>
  <si>
    <t>Neděliště Celkem</t>
  </si>
  <si>
    <t>Rostlinná a živočišná výroba, myslivost a související činnos</t>
  </si>
  <si>
    <t>Výroba ostatních výrobků stavebního truhlářství a tesařství</t>
  </si>
  <si>
    <t>Specializované stavební činnosti</t>
  </si>
  <si>
    <t>Instalace vody, odpadu, plynu, topení a klimatizace</t>
  </si>
  <si>
    <t>Truhlářské práce</t>
  </si>
  <si>
    <t>Činnosti v oblasti informačních technologií</t>
  </si>
  <si>
    <t>Ústavní zdravotní péče</t>
  </si>
  <si>
    <t>Sociální péče v domovech pro seniory a osoby se zdravotním p</t>
  </si>
  <si>
    <t>Ostatní pobytové služby sociální péče</t>
  </si>
  <si>
    <t>Nechanice Celkem</t>
  </si>
  <si>
    <t>Obědovice Celkem</t>
  </si>
  <si>
    <t>Osice Celkem</t>
  </si>
  <si>
    <t>Pěstování obilovin (kromě rýže), luštěnin a olejnatých semen</t>
  </si>
  <si>
    <t>Chov ostatních zvířat</t>
  </si>
  <si>
    <t>Příprava tisku a digitálních dat</t>
  </si>
  <si>
    <t>Výroba betonových výrobků pro stavební účely</t>
  </si>
  <si>
    <t>Kování, lisování, ražení, válcování a protlačování kovů; prá</t>
  </si>
  <si>
    <t>Výroba nožířských výrobků, nástrojů a železářských výrobků</t>
  </si>
  <si>
    <t>Nespecializovaný velkoobchod s potravinami, nápoji a tabákov</t>
  </si>
  <si>
    <t>Ostatní maloobchod s novým zbožím ve specializovaných prodej</t>
  </si>
  <si>
    <t>Architektonické činnosti</t>
  </si>
  <si>
    <t>Opravy počítačů a periferních zařízení</t>
  </si>
  <si>
    <t>Praskačka Celkem</t>
  </si>
  <si>
    <t>Pšánky Celkem</t>
  </si>
  <si>
    <t>Puchlovice Celkem</t>
  </si>
  <si>
    <t>Račice nad Trotinou Celkem</t>
  </si>
  <si>
    <t>Radostov Celkem</t>
  </si>
  <si>
    <t>Roudnice Celkem</t>
  </si>
  <si>
    <t>Zpracování dřeva, výroba dřevěných, korkových, proutěných a</t>
  </si>
  <si>
    <t>Opravy a údržba letadel a kosmických lodí</t>
  </si>
  <si>
    <t>Skalice Celkem</t>
  </si>
  <si>
    <t>Sovětice Celkem</t>
  </si>
  <si>
    <t>Výroba pekařských a cukrářských výrobků, kromě trvanlivých</t>
  </si>
  <si>
    <t>Výroba oděvů</t>
  </si>
  <si>
    <t>Výroba technických plynů</t>
  </si>
  <si>
    <t>Primární vzdělávání</t>
  </si>
  <si>
    <t>Střední odborné vzdělávání na středních odborných školách</t>
  </si>
  <si>
    <t>Stěžery Celkem</t>
  </si>
  <si>
    <t>Činnosti náboženských organizací</t>
  </si>
  <si>
    <t>Stračov Celkem</t>
  </si>
  <si>
    <t>Pěstování jádrového a peckového ovoce</t>
  </si>
  <si>
    <t>Těchlovice Celkem</t>
  </si>
  <si>
    <t>Činnosti knihoven a archivů</t>
  </si>
  <si>
    <t>Třesovice Celkem</t>
  </si>
  <si>
    <t>Urbanice Celkem</t>
  </si>
  <si>
    <t>Výroba pekařských, cukrářských a jiných moučných výrobků</t>
  </si>
  <si>
    <t>Obrábění</t>
  </si>
  <si>
    <t>Výroba elektrických osvětlovacích zařízení</t>
  </si>
  <si>
    <t>Výroba ostatních dílů a příslušenství pro motorová vozidla</t>
  </si>
  <si>
    <t>Ostatní profesní, vědecké a technické činnosti j. n.</t>
  </si>
  <si>
    <t>Velichovky Celkem</t>
  </si>
  <si>
    <t>Shromažďování, sběr a odstraňování odpadů, úprava odpadů k d</t>
  </si>
  <si>
    <t>Vilantice Celkem</t>
  </si>
  <si>
    <t>Celkový součet</t>
  </si>
  <si>
    <t>název NACE</t>
  </si>
  <si>
    <t>Zpracování mléka, výroba mléčných výrobků a sýrů</t>
  </si>
  <si>
    <t>Sociální péče v domovech pro seniory</t>
  </si>
  <si>
    <t>Zprostředkování velkoobchodu a velkoobchod v zastoupení</t>
  </si>
  <si>
    <t>Výroba spotřební elektroniky</t>
  </si>
  <si>
    <t>Výroba piva</t>
  </si>
  <si>
    <t>Výroba klenotů a příbuzných výrobků</t>
  </si>
  <si>
    <t>Maloobchod s květinami, rostlinami, osivy, hnojivy, zvířaty</t>
  </si>
  <si>
    <t>Ubytování</t>
  </si>
  <si>
    <t>Výroba konstrukčních kovových výrobků</t>
  </si>
  <si>
    <t>Demolice a příprava staveniště</t>
  </si>
  <si>
    <t>Zprostředkovatelské činnosti realitních agentur</t>
  </si>
  <si>
    <t>Výroba kovových konstrukcí a jejich dílů</t>
  </si>
  <si>
    <t>Developerská činnost</t>
  </si>
  <si>
    <t>Pěstování zeleniny a melounů, kořenů a hlíz</t>
  </si>
  <si>
    <t>Architektonické a inženýrské činnosti a související technick</t>
  </si>
  <si>
    <t>Povrchová úprava a zušlechťování kovů; obrábění</t>
  </si>
  <si>
    <t>Činnosti pro osobní a fyzickou pohodu</t>
  </si>
  <si>
    <t>Účetnické a auditorské činnosti; daňové poradenství</t>
  </si>
  <si>
    <t>Ostatní profesní, vědecké a technické činnosti</t>
  </si>
  <si>
    <t>Veterinární činnosti</t>
  </si>
  <si>
    <t>Technické zkoušky a analýzy</t>
  </si>
  <si>
    <t>Činnosti související s pozemní dopravou</t>
  </si>
  <si>
    <t>Maloobchod s nápoji</t>
  </si>
  <si>
    <t>Činnosti muzeí</t>
  </si>
  <si>
    <t>Výroba ostatních kovodělných výrobků j. n.</t>
  </si>
  <si>
    <t>Výroba buničiny, papíru a lepenky</t>
  </si>
  <si>
    <t>Maloobchod, kromě motorových vozidel</t>
  </si>
  <si>
    <t>Kompletační a dokončovací práce</t>
  </si>
  <si>
    <t>ROK</t>
  </si>
  <si>
    <t>ICP</t>
  </si>
  <si>
    <t>C_ZDROJE</t>
  </si>
  <si>
    <t>PAL_ODP</t>
  </si>
  <si>
    <t>VYHREVNOST</t>
  </si>
  <si>
    <t>SPOTREBA</t>
  </si>
  <si>
    <t>TYP_OHL</t>
  </si>
  <si>
    <t>Typ</t>
  </si>
  <si>
    <t>icp</t>
  </si>
  <si>
    <t>obec</t>
  </si>
  <si>
    <t>101</t>
  </si>
  <si>
    <t>109</t>
  </si>
  <si>
    <t>Lhotka</t>
  </si>
  <si>
    <t>Suchá</t>
  </si>
  <si>
    <t>202</t>
  </si>
  <si>
    <t>301</t>
  </si>
  <si>
    <t>302</t>
  </si>
  <si>
    <t>199</t>
  </si>
  <si>
    <t>107</t>
  </si>
  <si>
    <t>Cerekvice nad Bystřicí</t>
  </si>
  <si>
    <t>103</t>
  </si>
  <si>
    <t>Hořenice</t>
  </si>
  <si>
    <t>306</t>
  </si>
  <si>
    <t>TPPO3</t>
  </si>
  <si>
    <t>TPPO5</t>
  </si>
  <si>
    <t>TPPO2</t>
  </si>
  <si>
    <t>204</t>
  </si>
  <si>
    <t>110</t>
  </si>
  <si>
    <t>Jaroměř</t>
  </si>
  <si>
    <t>Benátky nad Jizerou</t>
  </si>
  <si>
    <t>Priemysel</t>
  </si>
  <si>
    <t>Terciálny</t>
  </si>
  <si>
    <t>Kód</t>
  </si>
  <si>
    <t>Názov</t>
  </si>
  <si>
    <t>kód jednotky</t>
  </si>
  <si>
    <t>Výhrevnosť</t>
  </si>
  <si>
    <t>Jednotka výhrevnosti</t>
  </si>
  <si>
    <t>Obecné budovy</t>
  </si>
  <si>
    <t>t</t>
  </si>
  <si>
    <t>kJ/kg</t>
  </si>
  <si>
    <t>fosílne</t>
  </si>
  <si>
    <t>MWh/t</t>
  </si>
  <si>
    <t>biopaliva</t>
  </si>
  <si>
    <t>Spolu bez priemyslu</t>
  </si>
  <si>
    <t>Spolu v energii</t>
  </si>
  <si>
    <t>Spolu v energii bez priemyslu</t>
  </si>
  <si>
    <t>tisíc.m3</t>
  </si>
  <si>
    <t>kJ/m3</t>
  </si>
  <si>
    <t>MWh/tisíc.m3</t>
  </si>
  <si>
    <t>Kvapalná paliva + propan butan</t>
  </si>
  <si>
    <t>Terciárne</t>
  </si>
  <si>
    <t>Domácnosť</t>
  </si>
  <si>
    <t>čisto len kvôli linkom v BEI</t>
  </si>
  <si>
    <t>H uhlie tried</t>
  </si>
  <si>
    <t>C uhlie</t>
  </si>
  <si>
    <t>Bio brikety</t>
  </si>
  <si>
    <t>pellety</t>
  </si>
  <si>
    <t>kvapalné palivá</t>
  </si>
  <si>
    <t>Propán bután</t>
  </si>
  <si>
    <t>Biomasa ze dřeva, brikety a pelety</t>
  </si>
  <si>
    <t>jiná pevná paliva</t>
  </si>
  <si>
    <t>Topné oleje, nízko sirné</t>
  </si>
  <si>
    <t>Kapalná paliva</t>
  </si>
  <si>
    <t>Propan  butan</t>
  </si>
  <si>
    <t>HUTR</t>
  </si>
  <si>
    <t>BKB</t>
  </si>
  <si>
    <t>CUTR</t>
  </si>
  <si>
    <t>KOKS</t>
  </si>
  <si>
    <t>WOOD</t>
  </si>
  <si>
    <t>BIOB</t>
  </si>
  <si>
    <t>PELL</t>
  </si>
  <si>
    <t>KAP</t>
  </si>
  <si>
    <t>PB</t>
  </si>
  <si>
    <t>Spolu pre všetky obce</t>
  </si>
  <si>
    <t>REZZO 1+2+3</t>
  </si>
  <si>
    <t>Domácnosti (REZZO 3)</t>
  </si>
  <si>
    <t>REZZO 1 + REZZO 2</t>
  </si>
  <si>
    <t>Biomasa z dřeva, brikety a pelety</t>
  </si>
  <si>
    <t>Iny pevné paliva</t>
  </si>
  <si>
    <t>Vykuřovací oleje, nízko sirně</t>
  </si>
  <si>
    <t>Kapalné paliva</t>
  </si>
  <si>
    <t>REZZO 1+2+3 bez priemyslu</t>
  </si>
  <si>
    <t>t/rok</t>
  </si>
  <si>
    <t>ZP_MJ/m3</t>
  </si>
  <si>
    <t>WOOD-DRY</t>
  </si>
  <si>
    <t>WOOD-WET</t>
  </si>
  <si>
    <t>Bio-briquettess</t>
  </si>
  <si>
    <t>Pellets</t>
  </si>
  <si>
    <t>MJ/kg</t>
  </si>
  <si>
    <t>MWh/rok</t>
  </si>
  <si>
    <t>spolu</t>
  </si>
  <si>
    <t>20°C</t>
  </si>
  <si>
    <t>Temelín</t>
  </si>
  <si>
    <t>507 m.n.m</t>
  </si>
  <si>
    <t>Normál 1961 - 1990 (Praha - Karlov)</t>
  </si>
  <si>
    <t>Rok</t>
  </si>
  <si>
    <t>Počet denostupňů pro vnitřní teplotu 20°C</t>
  </si>
  <si>
    <t>Počet normalizovaných denostupňů pro vnitřní teplotu 20°C</t>
  </si>
  <si>
    <t>2000-2020</t>
  </si>
  <si>
    <t>Praha Karlov</t>
  </si>
  <si>
    <t>181 m.n.m</t>
  </si>
  <si>
    <t>ÚEK - Benátky</t>
  </si>
  <si>
    <t>Rozdělení spotřeby elektrické energie za roky 2015, 2018, 2019, 2020 dle sektorů národního hospodářství (odvětvové členění dle CZ-NACE):</t>
  </si>
  <si>
    <t>Sektor národního hospodářství</t>
  </si>
  <si>
    <t>Energetika</t>
  </si>
  <si>
    <t>Stavebnictví</t>
  </si>
  <si>
    <t>Obchod, služby, školství, zdravotnictví</t>
  </si>
  <si>
    <t>Zemědělství a lesnictví</t>
  </si>
  <si>
    <t>Ostatní</t>
  </si>
  <si>
    <t>Rozdělení spotřeby elektrické energie za roky 2010, 2015, 2018, 2019 a 2020 dle druhu odběru v [MWh]:</t>
  </si>
  <si>
    <t>Druh odběru</t>
  </si>
  <si>
    <t>Velkoodběr (napěťová hladina vvn)*</t>
  </si>
  <si>
    <t>Velkoodběr (napěťová hladina vn)*</t>
  </si>
  <si>
    <t>Maloodběr - podnikatelé (napěťová hladina nn)*</t>
  </si>
  <si>
    <t>Maloodběr - domácnosti (napěťová hladina nn)*</t>
  </si>
  <si>
    <t>Celkem*</t>
  </si>
  <si>
    <t xml:space="preserve">Pozn.: </t>
  </si>
  <si>
    <t>Hodnoty dodávky pro segment velkoodběr představují množství energie dodané velkoodběratelům v daném roce.</t>
  </si>
  <si>
    <t xml:space="preserve">Hodnoty pro segment maloodběr vyjadřují vyfakturované množství v daném roce. </t>
  </si>
  <si>
    <t xml:space="preserve"> Rok 2000</t>
  </si>
  <si>
    <t xml:space="preserve"> Rok 2005</t>
  </si>
  <si>
    <t xml:space="preserve"> Rok 2010</t>
  </si>
  <si>
    <t xml:space="preserve"> Rok 2015</t>
  </si>
  <si>
    <t xml:space="preserve"> Rok 2018</t>
  </si>
  <si>
    <t xml:space="preserve"> Rok 2019</t>
  </si>
  <si>
    <t xml:space="preserve"> Rok 2020</t>
  </si>
  <si>
    <t>Rozdělení spotřeby elektrické energie maloodběru v roce 2020 dle sazeb v [MWh]:</t>
  </si>
  <si>
    <t>MOP: Maloodběr - podnikatelé (napěťová hladina nn)*</t>
  </si>
  <si>
    <t>MOO: Maloodběr - domácnosti (napěťová hladina nn)*</t>
  </si>
  <si>
    <t>ÚEK - Dohalice</t>
  </si>
  <si>
    <t>ÚEK - Dolní Přím</t>
  </si>
  <si>
    <t>Obecne budovy</t>
  </si>
  <si>
    <t>ÚEK - Dubenec</t>
  </si>
  <si>
    <t>ÚEK - Habřina</t>
  </si>
  <si>
    <t>ÚEK - Heřmanice</t>
  </si>
  <si>
    <t>ÚEK - Hněvčeves</t>
  </si>
  <si>
    <t>ÚEK - Hořiněves</t>
  </si>
  <si>
    <t>ÚEK - Hrádek</t>
  </si>
  <si>
    <t>ÚEK - Hvozdnice</t>
  </si>
  <si>
    <t>ÚEK - Kratonohy</t>
  </si>
  <si>
    <t>ÚEK - Kunčice</t>
  </si>
  <si>
    <t>ÚEK - Lanžov</t>
  </si>
  <si>
    <t>ÚEK - Lhota pod Libčany</t>
  </si>
  <si>
    <t>ÚEK - Libčany</t>
  </si>
  <si>
    <t>ÚEK - Libotov</t>
  </si>
  <si>
    <t>ÚEK - Lochenice</t>
  </si>
  <si>
    <t>ÚEK - Mokrovousy</t>
  </si>
  <si>
    <t>ÚEK - Mžany</t>
  </si>
  <si>
    <t>ÚEK - Neděliště</t>
  </si>
  <si>
    <t>ÚEK - Nechanice</t>
  </si>
  <si>
    <t>ÚEK - Obědovice</t>
  </si>
  <si>
    <t>ÚEK - Osice</t>
  </si>
  <si>
    <t>ÚEK - Praskačka</t>
  </si>
  <si>
    <t>ÚEK - Pšánky</t>
  </si>
  <si>
    <t>ÚEK - Puchlovice</t>
  </si>
  <si>
    <t>ÚEK - Račice nad Trotinou</t>
  </si>
  <si>
    <t>ÚEK - Radostov</t>
  </si>
  <si>
    <t>ÚEK - Roudnice</t>
  </si>
  <si>
    <t>ÚEK - Skalice</t>
  </si>
  <si>
    <t>ÚEK - Sovětice</t>
  </si>
  <si>
    <t>ÚEK - Stěžery</t>
  </si>
  <si>
    <t>ÚEK - Stračov</t>
  </si>
  <si>
    <t>ÚEK - Těchlovice</t>
  </si>
  <si>
    <t>ÚEK - Třesovice</t>
  </si>
  <si>
    <t>ÚEK - Urbanice</t>
  </si>
  <si>
    <t>ÚEK - Velichovky</t>
  </si>
  <si>
    <t>ÚEK - Vilantice</t>
  </si>
  <si>
    <t>ÚEK - Hradecký venkov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</si>
</sst>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0.0000"/>
    <numFmt numFmtId="166" formatCode="_-* #,##0_-;\-* #,##0_-;_-* &quot;-&quot;??_-;_-@_-"/>
    <numFmt numFmtId="167" formatCode="0.0"/>
    <numFmt numFmtId="168" formatCode="#,##0\ _€"/>
    <numFmt numFmtId="169" formatCode="0.00000"/>
    <numFmt numFmtId="170" formatCode="0.0%"/>
    <numFmt numFmtId="171" formatCode="#,##0_ ;\-#,##0\ "/>
    <numFmt numFmtId="172" formatCode="#,##0.0000"/>
    <numFmt numFmtId="173" formatCode="#,##0.0"/>
  </numFmts>
  <fonts count="5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38"/>
      <scheme val="minor"/>
    </font>
    <font>
      <sz val="7.5"/>
      <color indexed="23"/>
      <name val="Arial"/>
      <family val="2"/>
    </font>
    <font>
      <sz val="10"/>
      <color theme="1"/>
      <name val="Arial"/>
      <family val="2"/>
      <charset val="238"/>
    </font>
    <font>
      <b/>
      <sz val="14"/>
      <color theme="1"/>
      <name val="Roobert CEZ"/>
      <charset val="238"/>
    </font>
    <font>
      <sz val="11"/>
      <color theme="1"/>
      <name val="Roobert CEZ"/>
      <charset val="238"/>
    </font>
    <font>
      <b/>
      <sz val="12"/>
      <color rgb="FF070707"/>
      <name val="Roobert CEZ"/>
      <charset val="238"/>
    </font>
    <font>
      <sz val="10"/>
      <color rgb="FF000000"/>
      <name val="Roobert CEZ"/>
      <charset val="238"/>
    </font>
    <font>
      <b/>
      <sz val="11"/>
      <color theme="1"/>
      <name val="Roobert CEZ"/>
      <charset val="238"/>
    </font>
    <font>
      <b/>
      <sz val="10"/>
      <color theme="1"/>
      <name val="Roobert CEZ"/>
      <charset val="238"/>
    </font>
    <font>
      <b/>
      <sz val="10"/>
      <color rgb="FF000000"/>
      <name val="Roobert CEZ"/>
      <charset val="238"/>
    </font>
    <font>
      <b/>
      <sz val="10"/>
      <name val="Roobert CEZ"/>
      <charset val="238"/>
    </font>
    <font>
      <sz val="10"/>
      <name val="Roobert CEZ"/>
      <charset val="238"/>
    </font>
    <font>
      <sz val="11"/>
      <name val="Roobert CEZ"/>
      <charset val="238"/>
    </font>
    <font>
      <i/>
      <sz val="10"/>
      <color theme="1"/>
      <name val="Roobert CEZ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indexed="8"/>
      <name val="Roobert CEZ"/>
      <charset val="238"/>
    </font>
    <font>
      <i/>
      <sz val="8"/>
      <color theme="1"/>
      <name val="Roobert CEZ"/>
      <charset val="238"/>
    </font>
    <font>
      <b/>
      <sz val="11"/>
      <name val="Roobert CEZ"/>
      <charset val="238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sz val="11"/>
      <color theme="1"/>
      <name val="Arial Unicode MS"/>
      <charset val="238"/>
    </font>
    <font>
      <b/>
      <i/>
      <sz val="2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66AAC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34998626667073579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28" fillId="0" borderId="0"/>
    <xf numFmtId="0" fontId="51" fillId="0" borderId="0" applyNumberFormat="0" applyFill="0" applyBorder="0" applyAlignment="0" applyProtection="0"/>
  </cellStyleXfs>
  <cellXfs count="28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0" fillId="3" borderId="0" xfId="0" applyFill="1" applyAlignment="1">
      <alignment horizontal="center"/>
    </xf>
    <xf numFmtId="3" fontId="14" fillId="0" borderId="4" xfId="0" applyNumberFormat="1" applyFont="1" applyBorder="1" applyAlignment="1">
      <alignment horizontal="right" vertical="center" wrapText="1"/>
    </xf>
    <xf numFmtId="0" fontId="13" fillId="0" borderId="3" xfId="2" applyFont="1" applyBorder="1" applyAlignment="1">
      <alignment horizontal="left" vertical="center"/>
    </xf>
    <xf numFmtId="0" fontId="0" fillId="0" borderId="4" xfId="0" applyBorder="1"/>
    <xf numFmtId="0" fontId="13" fillId="0" borderId="3" xfId="2" applyFont="1" applyBorder="1" applyAlignment="1">
      <alignment horizontal="left" vertical="center" wrapText="1"/>
    </xf>
    <xf numFmtId="0" fontId="16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center" wrapText="1"/>
    </xf>
    <xf numFmtId="10" fontId="0" fillId="0" borderId="0" xfId="0" applyNumberFormat="1"/>
    <xf numFmtId="0" fontId="3" fillId="0" borderId="0" xfId="0" applyFont="1"/>
    <xf numFmtId="0" fontId="0" fillId="5" borderId="0" xfId="0" applyFill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3" fillId="6" borderId="5" xfId="0" applyFont="1" applyFill="1" applyBorder="1"/>
    <xf numFmtId="0" fontId="3" fillId="0" borderId="5" xfId="0" applyFont="1" applyBorder="1"/>
    <xf numFmtId="0" fontId="3" fillId="0" borderId="6" xfId="0" applyFont="1" applyBorder="1"/>
    <xf numFmtId="3" fontId="3" fillId="0" borderId="6" xfId="0" applyNumberFormat="1" applyFont="1" applyBorder="1"/>
    <xf numFmtId="166" fontId="0" fillId="0" borderId="0" xfId="1" applyNumberFormat="1" applyFont="1" applyAlignment="1">
      <alignment horizontal="center" vertical="center"/>
    </xf>
    <xf numFmtId="0" fontId="3" fillId="6" borderId="7" xfId="0" applyFont="1" applyFill="1" applyBorder="1"/>
    <xf numFmtId="3" fontId="3" fillId="6" borderId="7" xfId="0" applyNumberFormat="1" applyFont="1" applyFill="1" applyBorder="1"/>
    <xf numFmtId="167" fontId="2" fillId="0" borderId="0" xfId="0" applyNumberFormat="1" applyFont="1"/>
    <xf numFmtId="0" fontId="0" fillId="0" borderId="8" xfId="0" applyBorder="1"/>
    <xf numFmtId="0" fontId="0" fillId="0" borderId="9" xfId="0" applyBorder="1"/>
    <xf numFmtId="167" fontId="0" fillId="0" borderId="4" xfId="0" applyNumberFormat="1" applyBorder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7" borderId="10" xfId="0" applyFont="1" applyFill="1" applyBorder="1" applyAlignment="1">
      <alignment horizontal="left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3" fontId="25" fillId="8" borderId="10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3" fillId="0" borderId="10" xfId="0" applyFont="1" applyBorder="1" applyAlignment="1">
      <alignment horizontal="left" vertical="center" wrapText="1"/>
    </xf>
    <xf numFmtId="3" fontId="24" fillId="8" borderId="10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3" fontId="25" fillId="0" borderId="0" xfId="0" applyNumberFormat="1" applyFont="1" applyAlignment="1">
      <alignment horizontal="center" vertical="center" wrapText="1"/>
    </xf>
    <xf numFmtId="3" fontId="26" fillId="0" borderId="0" xfId="0" applyNumberFormat="1" applyFont="1"/>
    <xf numFmtId="1" fontId="24" fillId="7" borderId="10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3" fontId="22" fillId="0" borderId="0" xfId="0" applyNumberFormat="1" applyFont="1"/>
    <xf numFmtId="0" fontId="27" fillId="0" borderId="0" xfId="0" applyFont="1" applyAlignment="1">
      <alignment vertical="center"/>
    </xf>
    <xf numFmtId="3" fontId="27" fillId="0" borderId="0" xfId="0" applyNumberFormat="1" applyFont="1" applyAlignment="1">
      <alignment vertical="center"/>
    </xf>
    <xf numFmtId="1" fontId="25" fillId="0" borderId="10" xfId="0" applyNumberFormat="1" applyFont="1" applyBorder="1" applyAlignment="1">
      <alignment horizontal="right" vertical="center" wrapText="1"/>
    </xf>
    <xf numFmtId="0" fontId="28" fillId="0" borderId="0" xfId="3"/>
    <xf numFmtId="0" fontId="28" fillId="0" borderId="8" xfId="3" applyBorder="1"/>
    <xf numFmtId="0" fontId="28" fillId="0" borderId="13" xfId="3" applyBorder="1"/>
    <xf numFmtId="0" fontId="28" fillId="0" borderId="14" xfId="3" applyBorder="1"/>
    <xf numFmtId="0" fontId="28" fillId="0" borderId="11" xfId="3" applyBorder="1"/>
    <xf numFmtId="0" fontId="28" fillId="0" borderId="12" xfId="3" applyBorder="1"/>
    <xf numFmtId="0" fontId="28" fillId="0" borderId="15" xfId="3" applyBorder="1"/>
    <xf numFmtId="0" fontId="28" fillId="0" borderId="16" xfId="3" applyBorder="1"/>
    <xf numFmtId="0" fontId="28" fillId="0" borderId="17" xfId="3" applyBorder="1"/>
    <xf numFmtId="0" fontId="28" fillId="0" borderId="11" xfId="3" applyBorder="1" applyAlignment="1">
      <alignment horizontal="center"/>
    </xf>
    <xf numFmtId="2" fontId="28" fillId="0" borderId="0" xfId="3" applyNumberFormat="1"/>
    <xf numFmtId="0" fontId="28" fillId="0" borderId="0" xfId="3" applyAlignment="1">
      <alignment horizontal="center"/>
    </xf>
    <xf numFmtId="0" fontId="28" fillId="0" borderId="12" xfId="3" applyBorder="1" applyAlignment="1">
      <alignment horizontal="center"/>
    </xf>
    <xf numFmtId="3" fontId="28" fillId="0" borderId="0" xfId="1" applyNumberFormat="1" applyFont="1" applyBorder="1" applyAlignment="1">
      <alignment horizontal="center"/>
    </xf>
    <xf numFmtId="3" fontId="28" fillId="0" borderId="11" xfId="1" applyNumberFormat="1" applyFont="1" applyBorder="1" applyAlignment="1">
      <alignment horizontal="center"/>
    </xf>
    <xf numFmtId="3" fontId="28" fillId="0" borderId="12" xfId="1" applyNumberFormat="1" applyFont="1" applyBorder="1" applyAlignment="1">
      <alignment horizontal="center"/>
    </xf>
    <xf numFmtId="0" fontId="28" fillId="0" borderId="13" xfId="3" applyBorder="1" applyAlignment="1">
      <alignment horizontal="center"/>
    </xf>
    <xf numFmtId="0" fontId="28" fillId="0" borderId="8" xfId="3" applyBorder="1" applyAlignment="1">
      <alignment horizontal="center" vertical="center"/>
    </xf>
    <xf numFmtId="2" fontId="28" fillId="0" borderId="8" xfId="3" applyNumberFormat="1" applyBorder="1"/>
    <xf numFmtId="0" fontId="28" fillId="0" borderId="12" xfId="3" applyBorder="1" applyAlignment="1">
      <alignment horizontal="right"/>
    </xf>
    <xf numFmtId="3" fontId="28" fillId="0" borderId="0" xfId="1" applyNumberFormat="1" applyFont="1" applyAlignment="1">
      <alignment horizontal="center"/>
    </xf>
    <xf numFmtId="3" fontId="28" fillId="0" borderId="15" xfId="1" applyNumberFormat="1" applyFont="1" applyBorder="1" applyAlignment="1">
      <alignment horizontal="center"/>
    </xf>
    <xf numFmtId="3" fontId="28" fillId="0" borderId="17" xfId="1" applyNumberFormat="1" applyFont="1" applyBorder="1" applyAlignment="1">
      <alignment horizontal="center"/>
    </xf>
    <xf numFmtId="3" fontId="28" fillId="0" borderId="16" xfId="1" applyNumberFormat="1" applyFont="1" applyBorder="1" applyAlignment="1">
      <alignment horizontal="center"/>
    </xf>
    <xf numFmtId="3" fontId="28" fillId="0" borderId="8" xfId="1" applyNumberFormat="1" applyFont="1" applyBorder="1" applyAlignment="1">
      <alignment horizontal="center"/>
    </xf>
    <xf numFmtId="3" fontId="28" fillId="0" borderId="13" xfId="1" applyNumberFormat="1" applyFont="1" applyBorder="1" applyAlignment="1">
      <alignment horizontal="center"/>
    </xf>
    <xf numFmtId="3" fontId="28" fillId="0" borderId="14" xfId="1" applyNumberFormat="1" applyFont="1" applyBorder="1" applyAlignment="1">
      <alignment horizontal="center"/>
    </xf>
    <xf numFmtId="0" fontId="10" fillId="2" borderId="0" xfId="2" applyFont="1" applyFill="1" applyAlignment="1">
      <alignment vertical="center" wrapText="1"/>
    </xf>
    <xf numFmtId="0" fontId="0" fillId="9" borderId="0" xfId="0" applyFill="1"/>
    <xf numFmtId="0" fontId="10" fillId="0" borderId="0" xfId="2" applyFont="1" applyAlignment="1">
      <alignment vertical="center" wrapText="1"/>
    </xf>
    <xf numFmtId="0" fontId="28" fillId="0" borderId="4" xfId="3" applyBorder="1"/>
    <xf numFmtId="166" fontId="28" fillId="0" borderId="15" xfId="3" applyNumberFormat="1" applyBorder="1"/>
    <xf numFmtId="166" fontId="28" fillId="0" borderId="16" xfId="3" applyNumberFormat="1" applyBorder="1"/>
    <xf numFmtId="166" fontId="28" fillId="0" borderId="17" xfId="3" applyNumberFormat="1" applyBorder="1"/>
    <xf numFmtId="3" fontId="28" fillId="0" borderId="0" xfId="3" applyNumberFormat="1"/>
    <xf numFmtId="0" fontId="4" fillId="0" borderId="0" xfId="0" applyFont="1" applyAlignment="1">
      <alignment horizontal="left"/>
    </xf>
    <xf numFmtId="0" fontId="28" fillId="0" borderId="18" xfId="3" applyBorder="1"/>
    <xf numFmtId="0" fontId="29" fillId="0" borderId="18" xfId="3" applyFont="1" applyBorder="1"/>
    <xf numFmtId="0" fontId="0" fillId="0" borderId="11" xfId="0" applyBorder="1"/>
    <xf numFmtId="0" fontId="29" fillId="0" borderId="0" xfId="3" applyFont="1" applyAlignment="1">
      <alignment horizontal="left" vertical="center"/>
    </xf>
    <xf numFmtId="0" fontId="28" fillId="0" borderId="0" xfId="3" applyAlignment="1">
      <alignment vertical="center" wrapText="1"/>
    </xf>
    <xf numFmtId="0" fontId="28" fillId="0" borderId="8" xfId="3" applyBorder="1" applyAlignment="1">
      <alignment vertical="center" wrapText="1"/>
    </xf>
    <xf numFmtId="2" fontId="0" fillId="0" borderId="0" xfId="0" applyNumberFormat="1" applyAlignment="1">
      <alignment horizontal="center"/>
    </xf>
    <xf numFmtId="168" fontId="28" fillId="0" borderId="0" xfId="1" applyNumberFormat="1" applyFont="1" applyAlignment="1">
      <alignment horizontal="center"/>
    </xf>
    <xf numFmtId="168" fontId="28" fillId="0" borderId="0" xfId="3" applyNumberFormat="1"/>
    <xf numFmtId="168" fontId="28" fillId="0" borderId="20" xfId="3" applyNumberFormat="1" applyBorder="1"/>
    <xf numFmtId="168" fontId="28" fillId="0" borderId="21" xfId="3" applyNumberFormat="1" applyBorder="1"/>
    <xf numFmtId="168" fontId="28" fillId="0" borderId="22" xfId="3" applyNumberFormat="1" applyBorder="1"/>
    <xf numFmtId="0" fontId="28" fillId="0" borderId="23" xfId="3" applyBorder="1"/>
    <xf numFmtId="168" fontId="28" fillId="0" borderId="24" xfId="3" applyNumberFormat="1" applyBorder="1"/>
    <xf numFmtId="168" fontId="28" fillId="0" borderId="25" xfId="3" applyNumberFormat="1" applyBorder="1"/>
    <xf numFmtId="0" fontId="28" fillId="0" borderId="26" xfId="3" applyBorder="1"/>
    <xf numFmtId="3" fontId="28" fillId="0" borderId="0" xfId="3" applyNumberFormat="1" applyAlignment="1">
      <alignment horizontal="center"/>
    </xf>
    <xf numFmtId="3" fontId="28" fillId="0" borderId="22" xfId="3" applyNumberFormat="1" applyBorder="1"/>
    <xf numFmtId="3" fontId="28" fillId="0" borderId="24" xfId="3" applyNumberFormat="1" applyBorder="1"/>
    <xf numFmtId="3" fontId="28" fillId="0" borderId="25" xfId="3" applyNumberFormat="1" applyBorder="1"/>
    <xf numFmtId="0" fontId="29" fillId="0" borderId="0" xfId="3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/>
    </xf>
    <xf numFmtId="0" fontId="32" fillId="0" borderId="10" xfId="0" applyFont="1" applyBorder="1" applyAlignment="1">
      <alignment horizontal="left" vertical="center" wrapText="1"/>
    </xf>
    <xf numFmtId="3" fontId="25" fillId="8" borderId="10" xfId="0" applyNumberFormat="1" applyFont="1" applyFill="1" applyBorder="1" applyAlignment="1">
      <alignment horizontal="center" vertical="center" wrapText="1"/>
    </xf>
    <xf numFmtId="4" fontId="18" fillId="0" borderId="0" xfId="0" applyNumberFormat="1" applyFont="1"/>
    <xf numFmtId="169" fontId="18" fillId="0" borderId="0" xfId="0" applyNumberFormat="1" applyFont="1"/>
    <xf numFmtId="3" fontId="24" fillId="8" borderId="10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26" fillId="0" borderId="0" xfId="0" applyFont="1"/>
    <xf numFmtId="0" fontId="34" fillId="0" borderId="0" xfId="0" applyFont="1" applyAlignment="1">
      <alignment horizontal="center"/>
    </xf>
    <xf numFmtId="3" fontId="25" fillId="5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0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70" fontId="0" fillId="0" borderId="0" xfId="0" applyNumberFormat="1"/>
    <xf numFmtId="170" fontId="0" fillId="0" borderId="12" xfId="0" applyNumberForma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/>
    <xf numFmtId="0" fontId="3" fillId="0" borderId="14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8" xfId="0" applyBorder="1"/>
    <xf numFmtId="0" fontId="0" fillId="0" borderId="33" xfId="0" applyBorder="1"/>
    <xf numFmtId="0" fontId="3" fillId="0" borderId="28" xfId="0" applyFont="1" applyBorder="1"/>
    <xf numFmtId="0" fontId="11" fillId="4" borderId="0" xfId="2" applyFont="1" applyFill="1" applyAlignment="1">
      <alignment vertical="center"/>
    </xf>
    <xf numFmtId="165" fontId="3" fillId="0" borderId="0" xfId="0" applyNumberFormat="1" applyFont="1" applyAlignment="1">
      <alignment horizontal="center"/>
    </xf>
    <xf numFmtId="0" fontId="28" fillId="0" borderId="19" xfId="3" applyBorder="1" applyAlignment="1">
      <alignment wrapText="1"/>
    </xf>
    <xf numFmtId="168" fontId="28" fillId="0" borderId="20" xfId="3" applyNumberFormat="1" applyBorder="1" applyAlignment="1">
      <alignment wrapText="1"/>
    </xf>
    <xf numFmtId="168" fontId="28" fillId="0" borderId="21" xfId="3" applyNumberFormat="1" applyBorder="1" applyAlignment="1">
      <alignment wrapText="1"/>
    </xf>
    <xf numFmtId="0" fontId="28" fillId="0" borderId="0" xfId="3" applyAlignment="1">
      <alignment wrapText="1"/>
    </xf>
    <xf numFmtId="168" fontId="28" fillId="0" borderId="0" xfId="3" applyNumberFormat="1" applyAlignment="1">
      <alignment wrapText="1"/>
    </xf>
    <xf numFmtId="1" fontId="28" fillId="0" borderId="0" xfId="3" applyNumberFormat="1" applyAlignment="1">
      <alignment horizontal="center" vertical="center"/>
    </xf>
    <xf numFmtId="3" fontId="28" fillId="0" borderId="0" xfId="3" applyNumberFormat="1" applyAlignment="1">
      <alignment horizontal="center" vertical="center"/>
    </xf>
    <xf numFmtId="3" fontId="38" fillId="0" borderId="0" xfId="0" applyNumberFormat="1" applyFont="1"/>
    <xf numFmtId="3" fontId="39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66" fontId="0" fillId="0" borderId="0" xfId="0" applyNumberFormat="1"/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2" fontId="0" fillId="0" borderId="12" xfId="0" applyNumberFormat="1" applyBorder="1" applyAlignment="1">
      <alignment horizontal="center"/>
    </xf>
    <xf numFmtId="166" fontId="0" fillId="0" borderId="0" xfId="1" applyNumberFormat="1" applyFont="1" applyAlignment="1">
      <alignment horizontal="left"/>
    </xf>
    <xf numFmtId="171" fontId="0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0" fillId="8" borderId="0" xfId="0" applyFill="1"/>
    <xf numFmtId="0" fontId="28" fillId="0" borderId="20" xfId="3" applyBorder="1"/>
    <xf numFmtId="0" fontId="28" fillId="0" borderId="34" xfId="3" applyBorder="1"/>
    <xf numFmtId="0" fontId="28" fillId="0" borderId="35" xfId="3" applyBorder="1"/>
    <xf numFmtId="0" fontId="28" fillId="0" borderId="36" xfId="3" applyBorder="1"/>
    <xf numFmtId="170" fontId="0" fillId="0" borderId="0" xfId="1" applyNumberFormat="1" applyFont="1" applyAlignment="1">
      <alignment horizontal="center"/>
    </xf>
    <xf numFmtId="0" fontId="28" fillId="0" borderId="19" xfId="3" applyBorder="1" applyAlignment="1">
      <alignment horizontal="right"/>
    </xf>
    <xf numFmtId="0" fontId="28" fillId="0" borderId="21" xfId="3" applyBorder="1"/>
    <xf numFmtId="0" fontId="28" fillId="0" borderId="22" xfId="3" applyBorder="1"/>
    <xf numFmtId="0" fontId="28" fillId="5" borderId="0" xfId="3" applyFill="1"/>
    <xf numFmtId="2" fontId="0" fillId="0" borderId="24" xfId="0" applyNumberFormat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2" fontId="0" fillId="0" borderId="0" xfId="0" applyNumberFormat="1"/>
    <xf numFmtId="1" fontId="0" fillId="0" borderId="0" xfId="1" applyNumberFormat="1" applyFont="1" applyAlignment="1">
      <alignment horizontal="center"/>
    </xf>
    <xf numFmtId="1" fontId="0" fillId="8" borderId="0" xfId="1" applyNumberFormat="1" applyFont="1" applyFill="1" applyAlignment="1">
      <alignment horizontal="center"/>
    </xf>
    <xf numFmtId="0" fontId="11" fillId="4" borderId="22" xfId="2" applyFont="1" applyFill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3" fontId="14" fillId="0" borderId="41" xfId="0" applyNumberFormat="1" applyFont="1" applyBorder="1" applyAlignment="1">
      <alignment horizontal="center" vertical="center" wrapText="1"/>
    </xf>
    <xf numFmtId="3" fontId="14" fillId="0" borderId="42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3" fontId="14" fillId="0" borderId="43" xfId="0" applyNumberFormat="1" applyFont="1" applyBorder="1" applyAlignment="1">
      <alignment horizontal="center" vertical="center" wrapText="1"/>
    </xf>
    <xf numFmtId="3" fontId="14" fillId="0" borderId="44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center" vertical="center" wrapText="1"/>
    </xf>
    <xf numFmtId="0" fontId="11" fillId="4" borderId="26" xfId="2" applyFont="1" applyFill="1" applyBorder="1" applyAlignment="1">
      <alignment vertical="center"/>
    </xf>
    <xf numFmtId="3" fontId="14" fillId="0" borderId="49" xfId="0" applyNumberFormat="1" applyFont="1" applyBorder="1" applyAlignment="1">
      <alignment horizontal="center" vertical="center" wrapText="1"/>
    </xf>
    <xf numFmtId="3" fontId="14" fillId="0" borderId="50" xfId="0" applyNumberFormat="1" applyFont="1" applyBorder="1" applyAlignment="1">
      <alignment horizontal="center" vertical="center" wrapText="1"/>
    </xf>
    <xf numFmtId="3" fontId="14" fillId="0" borderId="51" xfId="0" applyNumberFormat="1" applyFont="1" applyBorder="1" applyAlignment="1">
      <alignment horizontal="center" vertical="center" wrapText="1"/>
    </xf>
    <xf numFmtId="0" fontId="44" fillId="0" borderId="0" xfId="0" applyFont="1"/>
    <xf numFmtId="0" fontId="45" fillId="0" borderId="0" xfId="0" applyFont="1"/>
    <xf numFmtId="0" fontId="43" fillId="0" borderId="0" xfId="0" applyFont="1"/>
    <xf numFmtId="0" fontId="46" fillId="0" borderId="0" xfId="0" applyFont="1"/>
    <xf numFmtId="0" fontId="47" fillId="0" borderId="0" xfId="0" applyFont="1"/>
    <xf numFmtId="49" fontId="0" fillId="0" borderId="0" xfId="0" applyNumberFormat="1"/>
    <xf numFmtId="0" fontId="42" fillId="0" borderId="0" xfId="0" applyFont="1" applyAlignment="1">
      <alignment horizontal="right"/>
    </xf>
    <xf numFmtId="0" fontId="47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right" vertical="center" wrapText="1"/>
    </xf>
    <xf numFmtId="0" fontId="23" fillId="7" borderId="10" xfId="0" applyFont="1" applyFill="1" applyBorder="1" applyAlignment="1">
      <alignment horizontal="center" vertical="center" wrapText="1"/>
    </xf>
    <xf numFmtId="170" fontId="25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49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50" fillId="0" borderId="0" xfId="0" applyFont="1"/>
    <xf numFmtId="0" fontId="50" fillId="0" borderId="0" xfId="0" applyFont="1" applyAlignment="1">
      <alignment horizontal="right"/>
    </xf>
    <xf numFmtId="0" fontId="52" fillId="0" borderId="0" xfId="4" applyFont="1"/>
    <xf numFmtId="0" fontId="36" fillId="0" borderId="0" xfId="0" applyFont="1" applyAlignment="1">
      <alignment horizontal="right" vertical="center"/>
    </xf>
    <xf numFmtId="0" fontId="53" fillId="0" borderId="0" xfId="0" applyFont="1" applyAlignment="1">
      <alignment horizontal="left" vertical="center"/>
    </xf>
    <xf numFmtId="0" fontId="50" fillId="0" borderId="0" xfId="0" applyFont="1" applyAlignment="1">
      <alignment horizontal="left"/>
    </xf>
    <xf numFmtId="173" fontId="25" fillId="0" borderId="10" xfId="0" applyNumberFormat="1" applyFont="1" applyBorder="1" applyAlignment="1">
      <alignment horizontal="center" vertical="center" wrapText="1"/>
    </xf>
    <xf numFmtId="173" fontId="0" fillId="0" borderId="0" xfId="0" applyNumberFormat="1"/>
    <xf numFmtId="4" fontId="0" fillId="0" borderId="0" xfId="0" applyNumberFormat="1"/>
    <xf numFmtId="3" fontId="18" fillId="0" borderId="0" xfId="0" applyNumberFormat="1" applyFont="1"/>
    <xf numFmtId="0" fontId="54" fillId="0" borderId="0" xfId="0" applyFont="1" applyAlignment="1">
      <alignment horizontal="center"/>
    </xf>
    <xf numFmtId="0" fontId="10" fillId="2" borderId="19" xfId="2" applyFont="1" applyFill="1" applyBorder="1" applyAlignment="1">
      <alignment horizontal="center" vertical="center" wrapText="1"/>
    </xf>
    <xf numFmtId="0" fontId="10" fillId="2" borderId="20" xfId="2" applyFont="1" applyFill="1" applyBorder="1" applyAlignment="1">
      <alignment horizontal="center" vertical="center" wrapText="1"/>
    </xf>
    <xf numFmtId="0" fontId="10" fillId="2" borderId="21" xfId="2" applyFont="1" applyFill="1" applyBorder="1" applyAlignment="1">
      <alignment horizontal="center" vertical="center" wrapText="1"/>
    </xf>
    <xf numFmtId="0" fontId="48" fillId="0" borderId="24" xfId="0" applyFont="1" applyBorder="1" applyAlignment="1">
      <alignment horizontal="center"/>
    </xf>
    <xf numFmtId="0" fontId="13" fillId="0" borderId="48" xfId="2" applyFont="1" applyBorder="1" applyAlignment="1">
      <alignment horizontal="left" vertical="center"/>
    </xf>
    <xf numFmtId="0" fontId="13" fillId="0" borderId="54" xfId="2" applyFont="1" applyBorder="1" applyAlignment="1">
      <alignment horizontal="left" vertical="center"/>
    </xf>
    <xf numFmtId="0" fontId="10" fillId="2" borderId="46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3" fillId="0" borderId="52" xfId="2" applyFont="1" applyBorder="1" applyAlignment="1">
      <alignment horizontal="left" vertical="center"/>
    </xf>
    <xf numFmtId="0" fontId="13" fillId="0" borderId="53" xfId="2" applyFont="1" applyBorder="1" applyAlignment="1">
      <alignment horizontal="left" vertical="center"/>
    </xf>
    <xf numFmtId="0" fontId="13" fillId="0" borderId="47" xfId="2" applyFont="1" applyBorder="1" applyAlignment="1">
      <alignment horizontal="left" vertical="center" wrapText="1"/>
    </xf>
    <xf numFmtId="0" fontId="13" fillId="0" borderId="40" xfId="2" applyFont="1" applyBorder="1" applyAlignment="1">
      <alignment horizontal="left" vertical="center"/>
    </xf>
    <xf numFmtId="0" fontId="13" fillId="0" borderId="47" xfId="2" applyFont="1" applyBorder="1" applyAlignment="1">
      <alignment horizontal="left" vertical="center"/>
    </xf>
    <xf numFmtId="0" fontId="47" fillId="0" borderId="27" xfId="0" applyFont="1" applyBorder="1" applyAlignment="1">
      <alignment horizontal="center"/>
    </xf>
    <xf numFmtId="0" fontId="13" fillId="0" borderId="48" xfId="2" applyFont="1" applyBorder="1" applyAlignment="1">
      <alignment horizontal="left" vertical="center" wrapText="1"/>
    </xf>
    <xf numFmtId="0" fontId="13" fillId="0" borderId="55" xfId="2" applyFont="1" applyBorder="1" applyAlignment="1">
      <alignment horizontal="left" vertical="center"/>
    </xf>
    <xf numFmtId="0" fontId="13" fillId="0" borderId="56" xfId="2" applyFont="1" applyBorder="1" applyAlignment="1">
      <alignment horizontal="left" vertical="center"/>
    </xf>
    <xf numFmtId="0" fontId="10" fillId="2" borderId="39" xfId="2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center"/>
    </xf>
    <xf numFmtId="0" fontId="10" fillId="2" borderId="0" xfId="2" applyFont="1" applyFill="1" applyAlignment="1">
      <alignment horizontal="center" vertical="center" wrapText="1"/>
    </xf>
    <xf numFmtId="0" fontId="11" fillId="4" borderId="2" xfId="2" applyFont="1" applyFill="1" applyBorder="1" applyAlignment="1">
      <alignment horizontal="left" vertical="center"/>
    </xf>
    <xf numFmtId="0" fontId="11" fillId="4" borderId="0" xfId="2" applyFont="1" applyFill="1" applyAlignment="1">
      <alignment horizontal="left" vertical="center"/>
    </xf>
    <xf numFmtId="0" fontId="13" fillId="0" borderId="3" xfId="2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 vertical="center"/>
    </xf>
    <xf numFmtId="166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8" fillId="0" borderId="0" xfId="3" applyAlignment="1">
      <alignment horizontal="center" vertical="center"/>
    </xf>
    <xf numFmtId="0" fontId="28" fillId="0" borderId="15" xfId="3" applyBorder="1" applyAlignment="1">
      <alignment horizontal="center"/>
    </xf>
    <xf numFmtId="0" fontId="28" fillId="0" borderId="17" xfId="3" applyBorder="1" applyAlignment="1">
      <alignment horizontal="center"/>
    </xf>
    <xf numFmtId="0" fontId="28" fillId="0" borderId="16" xfId="3" applyBorder="1" applyAlignment="1">
      <alignment horizontal="center"/>
    </xf>
    <xf numFmtId="0" fontId="28" fillId="0" borderId="0" xfId="3" applyAlignment="1">
      <alignment horizontal="center"/>
    </xf>
    <xf numFmtId="0" fontId="28" fillId="0" borderId="11" xfId="3" applyBorder="1" applyAlignment="1">
      <alignment horizontal="center"/>
    </xf>
    <xf numFmtId="0" fontId="28" fillId="0" borderId="12" xfId="3" applyBorder="1" applyAlignment="1">
      <alignment horizontal="center"/>
    </xf>
    <xf numFmtId="0" fontId="29" fillId="0" borderId="15" xfId="3" applyFont="1" applyBorder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0" fontId="29" fillId="0" borderId="8" xfId="3" applyFont="1" applyBorder="1" applyAlignment="1">
      <alignment horizontal="center" vertical="center" wrapText="1"/>
    </xf>
    <xf numFmtId="0" fontId="28" fillId="0" borderId="0" xfId="3" applyAlignment="1">
      <alignment horizontal="center" wrapText="1"/>
    </xf>
    <xf numFmtId="0" fontId="29" fillId="0" borderId="17" xfId="3" applyFont="1" applyBorder="1" applyAlignment="1">
      <alignment horizontal="center" vertical="center" wrapText="1"/>
    </xf>
    <xf numFmtId="0" fontId="29" fillId="0" borderId="11" xfId="3" applyFont="1" applyBorder="1" applyAlignment="1">
      <alignment horizontal="center" vertical="center" wrapText="1"/>
    </xf>
    <xf numFmtId="0" fontId="29" fillId="0" borderId="13" xfId="3" applyFont="1" applyBorder="1" applyAlignment="1">
      <alignment horizontal="center" vertical="center" wrapText="1"/>
    </xf>
    <xf numFmtId="0" fontId="29" fillId="0" borderId="11" xfId="3" applyFont="1" applyBorder="1" applyAlignment="1">
      <alignment horizontal="center" vertical="center"/>
    </xf>
    <xf numFmtId="0" fontId="29" fillId="0" borderId="13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15" xfId="3" applyFont="1" applyBorder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29" fillId="0" borderId="17" xfId="3" applyFont="1" applyBorder="1" applyAlignment="1">
      <alignment horizontal="center" vertical="center"/>
    </xf>
  </cellXfs>
  <cellStyles count="5">
    <cellStyle name="Čárka" xfId="1" builtinId="3"/>
    <cellStyle name="Hypertextový odkaz" xfId="4" builtinId="8"/>
    <cellStyle name="Normálna 2" xfId="3" xr:uid="{00000000-0005-0000-0000-000002000000}"/>
    <cellStyle name="Normální" xfId="0" builtinId="0"/>
    <cellStyle name="Normální 2" xfId="2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2.xml"/><Relationship Id="rId7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73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10833333333334"/>
          <c:y val="4.8506944444444443E-2"/>
          <c:w val="0.56679687499999998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'EL SECAP'!$A$21:$B$21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SECAP'!$C$21:$K$21</c15:sqref>
                  </c15:fullRef>
                </c:ext>
              </c:extLst>
              <c:f>('EL SECAP'!$E$21,'EL SECAP'!$H$21:$K$21)</c:f>
              <c:numCache>
                <c:formatCode>#,##0</c:formatCode>
                <c:ptCount val="5"/>
                <c:pt idx="0">
                  <c:v>16.907278860215214</c:v>
                </c:pt>
                <c:pt idx="1">
                  <c:v>18.322571739034338</c:v>
                </c:pt>
                <c:pt idx="2">
                  <c:v>20.28652004073021</c:v>
                </c:pt>
                <c:pt idx="3">
                  <c:v>22.591686663666202</c:v>
                </c:pt>
                <c:pt idx="4">
                  <c:v>18.872200709773622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6C1-4DEC-B51E-A73EE33103D6}"/>
            </c:ext>
          </c:extLst>
        </c:ser>
        <c:ser>
          <c:idx val="2"/>
          <c:order val="1"/>
          <c:tx>
            <c:strRef>
              <c:f>'EL SECAP'!$A$22:$B$22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SECAP'!$C$22:$K$22</c15:sqref>
                  </c15:fullRef>
                </c:ext>
              </c:extLst>
              <c:f>('EL SECAP'!$E$22,'EL SECAP'!$H$22:$K$22)</c:f>
              <c:numCache>
                <c:formatCode>#,##0</c:formatCode>
                <c:ptCount val="5"/>
                <c:pt idx="0">
                  <c:v>29.333389804247318</c:v>
                </c:pt>
                <c:pt idx="1">
                  <c:v>29.050961174557926</c:v>
                </c:pt>
                <c:pt idx="2">
                  <c:v>33.920548796865901</c:v>
                </c:pt>
                <c:pt idx="3">
                  <c:v>27.739886196803084</c:v>
                </c:pt>
                <c:pt idx="4">
                  <c:v>25.511909280657477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6C1-4DEC-B51E-A73EE33103D6}"/>
            </c:ext>
          </c:extLst>
        </c:ser>
        <c:ser>
          <c:idx val="0"/>
          <c:order val="2"/>
          <c:tx>
            <c:strRef>
              <c:f>'EL SECAP'!$A$23:$B$23</c:f>
              <c:strCache>
                <c:ptCount val="2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SECAP'!$C$23:$K$23</c15:sqref>
                  </c15:fullRef>
                </c:ext>
              </c:extLst>
              <c:f>('EL SECAP'!$E$23,'EL SECAP'!$H$23:$K$23)</c:f>
              <c:numCache>
                <c:formatCode>#,##0</c:formatCode>
                <c:ptCount val="5"/>
                <c:pt idx="0">
                  <c:v>268.83269066560069</c:v>
                </c:pt>
                <c:pt idx="1">
                  <c:v>343.99130997544211</c:v>
                </c:pt>
                <c:pt idx="2">
                  <c:v>363.25273060831148</c:v>
                </c:pt>
                <c:pt idx="3">
                  <c:v>355.61396717643925</c:v>
                </c:pt>
                <c:pt idx="4">
                  <c:v>352.86432997876932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C1-4DEC-B51E-A73EE33103D6}"/>
            </c:ext>
          </c:extLst>
        </c:ser>
        <c:ser>
          <c:idx val="3"/>
          <c:order val="3"/>
          <c:tx>
            <c:strRef>
              <c:f>'EL SECAP'!$A$25:$B$25</c:f>
              <c:strCache>
                <c:ptCount val="2"/>
                <c:pt idx="0">
                  <c:v>Veřejné osvětlení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SECAP'!$C$25:$K$25</c15:sqref>
                  </c15:fullRef>
                </c:ext>
              </c:extLst>
              <c:f>('EL SECAP'!$E$25,'EL SECAP'!$H$25:$K$25)</c:f>
              <c:numCache>
                <c:formatCode>#,##0</c:formatCode>
                <c:ptCount val="5"/>
                <c:pt idx="0">
                  <c:v>16.992045366675534</c:v>
                </c:pt>
                <c:pt idx="1">
                  <c:v>14.629779391682185</c:v>
                </c:pt>
                <c:pt idx="2">
                  <c:v>16.049477130442494</c:v>
                </c:pt>
                <c:pt idx="3">
                  <c:v>15.589396665779907</c:v>
                </c:pt>
                <c:pt idx="4">
                  <c:v>13.732999999999999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C1-4DEC-B51E-A73EE3310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'EL SECAP'!$A$24:$B$24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'EL SECAP'!$C$19:$K$19</c15:sqref>
                        </c15:fullRef>
                        <c15:formulaRef>
                          <c15:sqref>('EL SECAP'!$E$19,'EL SECAP'!$H$19:$K$19)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'EL SECAP'!$C$24:$K$24</c15:sqref>
                        </c15:fullRef>
                        <c15:formulaRef>
                          <c15:sqref>('EL SECAP'!$E$24,'EL SECAP'!$H$24:$K$24)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6C1-4DEC-B51E-A73EE33103D6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elektřiny</a:t>
                </a:r>
              </a:p>
              <a:p>
                <a:pPr>
                  <a:defRPr b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77777777778E-2"/>
              <c:y val="0.280420486111111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570034722222209"/>
          <c:y val="0.19407291666666668"/>
          <c:w val="0.27107048611111112"/>
          <c:h val="0.6118541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MOO </a:t>
            </a:r>
          </a:p>
        </c:rich>
      </c:tx>
      <c:layout>
        <c:manualLayout>
          <c:xMode val="edge"/>
          <c:yMode val="edge"/>
          <c:x val="0.44287398989898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44974747474745"/>
          <c:y val="5.2926515151515162E-2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4D-4649-9D02-28B2324632BD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4D-4649-9D02-28B2324632B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24D-4649-9D02-28B2324632B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24D-4649-9D02-28B2324632B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24D-4649-9D02-28B2324632B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24D-4649-9D02-28B2324632BD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24D-4649-9D02-28B2324632BD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24D-4649-9D02-28B2324632BD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24D-4649-9D02-28B2324632BD}"/>
              </c:ext>
            </c:extLst>
          </c:dPt>
          <c:dPt>
            <c:idx val="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24D-4649-9D02-28B2324632BD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24D-4649-9D02-28B2324632BD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24D-4649-9D02-28B2324632BD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D24D-4649-9D02-28B2324632BD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D24D-4649-9D02-28B2324632BD}"/>
              </c:ext>
            </c:extLst>
          </c:dPt>
          <c:dLbls>
            <c:dLbl>
              <c:idx val="0"/>
              <c:layout>
                <c:manualLayout>
                  <c:x val="0.27871969696969695"/>
                  <c:y val="1.930580808080808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4D-4649-9D02-28B2324632BD}"/>
                </c:ext>
              </c:extLst>
            </c:dLbl>
            <c:dLbl>
              <c:idx val="1"/>
              <c:layout>
                <c:manualLayout>
                  <c:x val="-7.9560590277777773E-2"/>
                  <c:y val="0.127460119047619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D-4649-9D02-28B2324632BD}"/>
                </c:ext>
              </c:extLst>
            </c:dLbl>
            <c:dLbl>
              <c:idx val="2"/>
              <c:layout>
                <c:manualLayout>
                  <c:x val="-0.18617743055555563"/>
                  <c:y val="-0.134678769841269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D-4649-9D02-28B2324632BD}"/>
                </c:ext>
              </c:extLst>
            </c:dLbl>
            <c:dLbl>
              <c:idx val="3"/>
              <c:layout>
                <c:manualLayout>
                  <c:x val="7.7662373737373738E-2"/>
                  <c:y val="-0.112910606060606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529040404040404"/>
                      <c:h val="0.110110101010101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24D-4649-9D02-28B2324632BD}"/>
                </c:ext>
              </c:extLst>
            </c:dLbl>
            <c:dLbl>
              <c:idx val="4"/>
              <c:layout>
                <c:manualLayout>
                  <c:x val="1.7840151515151486E-2"/>
                  <c:y val="4.70398989898989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4D-4649-9D02-28B2324632BD}"/>
                </c:ext>
              </c:extLst>
            </c:dLbl>
            <c:dLbl>
              <c:idx val="5"/>
              <c:layout>
                <c:manualLayout>
                  <c:x val="-0.12039531250000002"/>
                  <c:y val="-6.91428571428571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4D-4649-9D02-28B2324632BD}"/>
                </c:ext>
              </c:extLst>
            </c:dLbl>
            <c:dLbl>
              <c:idx val="6"/>
              <c:layout>
                <c:manualLayout>
                  <c:x val="0.17670625000000001"/>
                  <c:y val="-6.85857142857142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4D-4649-9D02-28B2324632BD}"/>
                </c:ext>
              </c:extLst>
            </c:dLbl>
            <c:dLbl>
              <c:idx val="7"/>
              <c:layout>
                <c:manualLayout>
                  <c:x val="-0.12432708333333334"/>
                  <c:y val="2.72291666666666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4D-4649-9D02-28B2324632BD}"/>
                </c:ext>
              </c:extLst>
            </c:dLbl>
            <c:dLbl>
              <c:idx val="8"/>
              <c:layout>
                <c:manualLayout>
                  <c:x val="-4.9423437500000021E-2"/>
                  <c:y val="-1.893273809523809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4D-4649-9D02-28B2324632BD}"/>
                </c:ext>
              </c:extLst>
            </c:dLbl>
            <c:dLbl>
              <c:idx val="9"/>
              <c:layout>
                <c:manualLayout>
                  <c:x val="6.3185243055555562E-2"/>
                  <c:y val="0.108079365079365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4D-4649-9D02-28B2324632BD}"/>
                </c:ext>
              </c:extLst>
            </c:dLbl>
            <c:dLbl>
              <c:idx val="10"/>
              <c:layout>
                <c:manualLayout>
                  <c:x val="-0.18054901840511114"/>
                  <c:y val="6.72400598050801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4D-4649-9D02-28B2324632BD}"/>
                </c:ext>
              </c:extLst>
            </c:dLbl>
            <c:dLbl>
              <c:idx val="11"/>
              <c:layout>
                <c:manualLayout>
                  <c:x val="-3.2476736111111092E-2"/>
                  <c:y val="-7.79708333333333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4D-4649-9D02-28B2324632BD}"/>
                </c:ext>
              </c:extLst>
            </c:dLbl>
            <c:dLbl>
              <c:idx val="12"/>
              <c:layout>
                <c:manualLayout>
                  <c:x val="5.3512847222222222E-2"/>
                  <c:y val="-8.4900396825396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4D-4649-9D02-28B2324632BD}"/>
                </c:ext>
              </c:extLst>
            </c:dLbl>
            <c:dLbl>
              <c:idx val="13"/>
              <c:layout>
                <c:manualLayout>
                  <c:x val="7.7102604166666672E-2"/>
                  <c:y val="-2.95418650793650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4D-4649-9D02-28B2324632B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sadzby'!$W$4:$AG$4</c:f>
              <c:strCache>
                <c:ptCount val="11"/>
                <c:pt idx="0">
                  <c:v>D01d</c:v>
                </c:pt>
                <c:pt idx="1">
                  <c:v>D02d</c:v>
                </c:pt>
                <c:pt idx="2">
                  <c:v>D25d</c:v>
                </c:pt>
                <c:pt idx="3">
                  <c:v>D26d</c:v>
                </c:pt>
                <c:pt idx="4">
                  <c:v>D27d</c:v>
                </c:pt>
                <c:pt idx="5">
                  <c:v>D35d</c:v>
                </c:pt>
                <c:pt idx="6">
                  <c:v>D45d</c:v>
                </c:pt>
                <c:pt idx="7">
                  <c:v>D55d</c:v>
                </c:pt>
                <c:pt idx="8">
                  <c:v>D56d</c:v>
                </c:pt>
                <c:pt idx="9">
                  <c:v>D57d</c:v>
                </c:pt>
                <c:pt idx="10">
                  <c:v>D61d</c:v>
                </c:pt>
              </c:strCache>
            </c:strRef>
          </c:cat>
          <c:val>
            <c:numRef>
              <c:f>'údaje - sadzby'!$W$43:$AG$43</c:f>
              <c:numCache>
                <c:formatCode>General</c:formatCode>
                <c:ptCount val="11"/>
                <c:pt idx="0">
                  <c:v>833.54499999999996</c:v>
                </c:pt>
                <c:pt idx="1">
                  <c:v>5456.3590000000004</c:v>
                </c:pt>
                <c:pt idx="2">
                  <c:v>14831.001</c:v>
                </c:pt>
                <c:pt idx="3">
                  <c:v>1981.6680000000001</c:v>
                </c:pt>
                <c:pt idx="4">
                  <c:v>8.7040000000000006</c:v>
                </c:pt>
                <c:pt idx="5">
                  <c:v>177.53199999999998</c:v>
                </c:pt>
                <c:pt idx="6">
                  <c:v>11340.107999999998</c:v>
                </c:pt>
                <c:pt idx="7">
                  <c:v>0</c:v>
                </c:pt>
                <c:pt idx="8">
                  <c:v>1481.798</c:v>
                </c:pt>
                <c:pt idx="9">
                  <c:v>4405.7690000000011</c:v>
                </c:pt>
                <c:pt idx="10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24D-4649-9D02-28B2324632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6740740740741"/>
          <c:y val="4.8506944444444443E-2"/>
          <c:w val="0.57977962962962959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'ZP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SECAP'!$C$22:$K$22</c15:sqref>
                  </c15:fullRef>
                </c:ext>
              </c:extLst>
              <c:f>'ZP SECAP'!$E$22:$K$22</c:f>
              <c:numCache>
                <c:formatCode>#,##0</c:formatCode>
                <c:ptCount val="7"/>
                <c:pt idx="0">
                  <c:v>23.229434928240746</c:v>
                </c:pt>
                <c:pt idx="1">
                  <c:v>0</c:v>
                </c:pt>
                <c:pt idx="2">
                  <c:v>0</c:v>
                </c:pt>
                <c:pt idx="3">
                  <c:v>37.647200817989543</c:v>
                </c:pt>
                <c:pt idx="4">
                  <c:v>37.461229085035541</c:v>
                </c:pt>
                <c:pt idx="5">
                  <c:v>38.328620179176298</c:v>
                </c:pt>
                <c:pt idx="6">
                  <c:v>38.187318602944153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F030-48E4-9258-3B0AE2F4981A}"/>
            </c:ext>
          </c:extLst>
        </c:ser>
        <c:ser>
          <c:idx val="2"/>
          <c:order val="1"/>
          <c:tx>
            <c:strRef>
              <c:f>'ZP SECAP'!$A$23:$B$23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SECAP'!$C$23:$K$23</c15:sqref>
                  </c15:fullRef>
                </c:ext>
              </c:extLst>
              <c:f>'ZP SECAP'!$E$23:$K$23</c:f>
              <c:numCache>
                <c:formatCode>#,##0</c:formatCode>
                <c:ptCount val="7"/>
                <c:pt idx="0">
                  <c:v>44.146860640241371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0.36562795189763181</c:v>
                </c:pt>
                <c:pt idx="5">
                  <c:v>0.73230697021992275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030-48E4-9258-3B0AE2F4981A}"/>
            </c:ext>
          </c:extLst>
        </c:ser>
        <c:ser>
          <c:idx val="0"/>
          <c:order val="2"/>
          <c:tx>
            <c:strRef>
              <c:f>'ZP SECAP'!$A$24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SECAP'!$C$24:$K$24</c15:sqref>
                  </c15:fullRef>
                </c:ext>
              </c:extLst>
              <c:f>'ZP SECAP'!$E$24:$K$24</c:f>
              <c:numCache>
                <c:formatCode>#,##0</c:formatCode>
                <c:ptCount val="7"/>
                <c:pt idx="0">
                  <c:v>750.70446877636562</c:v>
                </c:pt>
                <c:pt idx="1">
                  <c:v>0</c:v>
                </c:pt>
                <c:pt idx="2">
                  <c:v>0</c:v>
                </c:pt>
                <c:pt idx="3">
                  <c:v>631.73036531840978</c:v>
                </c:pt>
                <c:pt idx="4">
                  <c:v>719.56419140257731</c:v>
                </c:pt>
                <c:pt idx="5">
                  <c:v>645.03497885382251</c:v>
                </c:pt>
                <c:pt idx="6">
                  <c:v>651.83793683681552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30-48E4-9258-3B0AE2F4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'ZP SECAP'!$A$26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'ZP SECAP'!$C$20:$K$20</c15:sqref>
                        </c15:fullRef>
                        <c15:formulaRef>
                          <c15:sqref>'ZP SECAP'!$E$20:$K$20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2010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2015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'ZP SECAP'!$C$26:$E$26</c15:sqref>
                        </c15:fullRef>
                        <c15:formulaRef>
                          <c15:sqref>'ZP SECAP'!$E$26</c15:sqref>
                        </c15:formulaRef>
                      </c:ext>
                    </c:extLst>
                    <c:numCache>
                      <c:formatCode>#,##0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030-48E4-9258-3B0AE2F4981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'ZP SECAP'!$A$25:$B$25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'ZP SECAP'!$C$20:$K$20</c15:sqref>
                        </c15:fullRef>
                        <c15:formulaRef>
                          <c15:sqref>'ZP SECAP'!$E$20:$K$20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2010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2015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'ZP SECAP'!$E$25:$K$25</c15:sqref>
                        </c15:fullRef>
                        <c15:formulaRef>
                          <c15:sqref>'ZP SECAP'!$G$25:$K$25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030-48E4-9258-3B0AE2F4981A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zemního plynu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1442962962962964E-2"/>
              <c:y val="0.156948263888888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80259259259248"/>
          <c:y val="0.28226736111111117"/>
          <c:w val="0.29384555555555553"/>
          <c:h val="0.44869444444444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0240740740742"/>
          <c:y val="4.8506944444444443E-2"/>
          <c:w val="0.562952037037037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'ZP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SECAP'!$P$22:$X$22</c15:sqref>
                  </c15:fullRef>
                </c:ext>
              </c:extLst>
              <c:f>('ZP SECAP'!$R$22,'ZP SECAP'!$U$22:$X$22)</c:f>
              <c:numCache>
                <c:formatCode>#,##0</c:formatCode>
                <c:ptCount val="5"/>
                <c:pt idx="0">
                  <c:v>1907.0888652794556</c:v>
                </c:pt>
                <c:pt idx="1">
                  <c:v>2710.6863998662734</c:v>
                </c:pt>
                <c:pt idx="2">
                  <c:v>3115.0564366094809</c:v>
                </c:pt>
                <c:pt idx="3">
                  <c:v>2917.147180442319</c:v>
                </c:pt>
                <c:pt idx="4">
                  <c:v>2805.2609309864524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EFC-4F7F-A445-06F3A7A239F7}"/>
            </c:ext>
          </c:extLst>
        </c:ser>
        <c:ser>
          <c:idx val="2"/>
          <c:order val="1"/>
          <c:tx>
            <c:strRef>
              <c:f>'ZP SECAP'!$A$23:$B$23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SECAP'!$P$23:$X$23</c15:sqref>
                  </c15:fullRef>
                </c:ext>
              </c:extLst>
              <c:f>('ZP SECAP'!$R$23,'ZP SECAP'!$U$23:$X$23)</c:f>
              <c:numCache>
                <c:formatCode>#,##0</c:formatCode>
                <c:ptCount val="5"/>
                <c:pt idx="0">
                  <c:v>4378.3716403270846</c:v>
                </c:pt>
                <c:pt idx="1">
                  <c:v>4383.5380630316358</c:v>
                </c:pt>
                <c:pt idx="2">
                  <c:v>5038.8141995280021</c:v>
                </c:pt>
                <c:pt idx="3">
                  <c:v>4807.4390616307855</c:v>
                </c:pt>
                <c:pt idx="4">
                  <c:v>4978.2240991670878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EFC-4F7F-A445-06F3A7A239F7}"/>
            </c:ext>
          </c:extLst>
        </c:ser>
        <c:ser>
          <c:idx val="0"/>
          <c:order val="2"/>
          <c:tx>
            <c:strRef>
              <c:f>'ZP SECAP'!$A$24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SECAP'!$P$24:$X$24</c15:sqref>
                  </c15:fullRef>
                </c:ext>
              </c:extLst>
              <c:f>('ZP SECAP'!$R$24,'ZP SECAP'!$U$24:$X$24)</c:f>
              <c:numCache>
                <c:formatCode>#,##0</c:formatCode>
                <c:ptCount val="5"/>
                <c:pt idx="0">
                  <c:v>51808.418689531012</c:v>
                </c:pt>
                <c:pt idx="1">
                  <c:v>51427.676432766726</c:v>
                </c:pt>
                <c:pt idx="2">
                  <c:v>56666.589762688236</c:v>
                </c:pt>
                <c:pt idx="3">
                  <c:v>53129.432954499796</c:v>
                </c:pt>
                <c:pt idx="4">
                  <c:v>55034.933463663576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FC-4F7F-A445-06F3A7A2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'ZP SECAP'!$A$26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'ZP SECAP'!$C$20:$K$20</c15:sqref>
                        </c15:fullRef>
                        <c15:formulaRef>
                          <c15:sqref>('ZP SECAP'!$E$20,'ZP SECAP'!$H$20:$K$20)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'ZP SECAP'!$P$26:$X$26</c15:sqref>
                        </c15:fullRef>
                        <c15:formulaRef>
                          <c15:sqref>('ZP SECAP'!$R$26,'ZP SECAP'!$U$26:$X$26)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EFC-4F7F-A445-06F3A7A239F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'ZP SECAP'!$A$25:$B$25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'ZP SECAP'!$C$20:$K$20</c15:sqref>
                        </c15:fullRef>
                        <c15:formulaRef>
                          <c15:sqref>('ZP SECAP'!$E$20,'ZP SECAP'!$H$20:$K$20)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'ZP SECAP'!$P$25:$X$25</c15:sqref>
                        </c15:fullRef>
                        <c15:formulaRef>
                          <c15:sqref>('ZP SECAP'!$R$25,'ZP SECAP'!$U$25:$X$25)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EFC-4F7F-A445-06F3A7A239F7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zemního plynu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1442962962962964E-2"/>
              <c:y val="0.1613579861111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085814814814818"/>
          <c:y val="0.2425798611111111"/>
          <c:w val="0.28678999999999999"/>
          <c:h val="0.514840277777777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7796296296296"/>
          <c:y val="4.8506944444444443E-2"/>
          <c:w val="0.55721351851851852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'TP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SECAP'!$C$21:$K$21</c15:sqref>
                  </c15:fullRef>
                </c:ext>
              </c:extLst>
              <c:f>'TP SECAP'!$E$21:$K$21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331-4529-87D8-E64B6504BDA9}"/>
            </c:ext>
          </c:extLst>
        </c:ser>
        <c:ser>
          <c:idx val="2"/>
          <c:order val="1"/>
          <c:tx>
            <c:strRef>
              <c:f>'TP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'TP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SECAP'!$C$22:$K$22</c15:sqref>
                  </c15:fullRef>
                </c:ext>
              </c:extLst>
              <c:f>'TP SECAP'!$E$22:$K$22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331-4529-87D8-E64B6504BDA9}"/>
            </c:ext>
          </c:extLst>
        </c:ser>
        <c:ser>
          <c:idx val="0"/>
          <c:order val="2"/>
          <c:tx>
            <c:strRef>
              <c:f>'TP SECAP'!$A$23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'TP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SECAP'!$C$23:$K$23</c15:sqref>
                  </c15:fullRef>
                </c:ext>
              </c:extLst>
              <c:f>'TP SECAP'!$E$23:$K$23</c:f>
              <c:numCache>
                <c:formatCode>#,##0</c:formatCode>
                <c:ptCount val="7"/>
                <c:pt idx="0">
                  <c:v>154.4731111964004</c:v>
                </c:pt>
                <c:pt idx="1">
                  <c:v>201.26962401221499</c:v>
                </c:pt>
                <c:pt idx="2">
                  <c:v>191.68411167501085</c:v>
                </c:pt>
                <c:pt idx="3">
                  <c:v>207.56109510342833</c:v>
                </c:pt>
                <c:pt idx="4">
                  <c:v>206.70107083306686</c:v>
                </c:pt>
                <c:pt idx="5">
                  <c:v>213.50195209194948</c:v>
                </c:pt>
                <c:pt idx="6">
                  <c:v>219.9707125812223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31-4529-87D8-E64B6504B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'TP SECAP'!$A$25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'TP SECAP'!$C$19:$K$19</c15:sqref>
                        </c15:fullRef>
                        <c15:formulaRef>
                          <c15:sqref>'TP SECAP'!$E$19:$K$19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'TP SECAP'!$C$25:$K$25</c15:sqref>
                        </c15:fullRef>
                        <c15:formulaRef>
                          <c15:sqref>'TP SECAP'!$E$25:$K$25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331-4529-87D8-E64B6504BDA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'TP SECAP'!$A$24:$B$24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'TP SECAP'!$C$19:$K$19</c15:sqref>
                        </c15:fullRef>
                        <c15:formulaRef>
                          <c15:sqref>'TP SECAP'!$E$19:$K$19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'TP SECAP'!$C$24:$E$24</c15:sqref>
                        </c15:fullRef>
                        <c15:formulaRef>
                          <c15:sqref>'TP SECAP'!$E$24</c15:sqref>
                        </c15:formulaRef>
                      </c:ext>
                    </c:extLst>
                    <c:numCache>
                      <c:formatCode>#,##0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331-4529-87D8-E64B6504BDA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'TP SECAP'!$A$26:$A$27</c15:sqref>
                        </c15:formulaRef>
                      </c:ext>
                    </c:extLst>
                    <c:strCache>
                      <c:ptCount val="2"/>
                      <c:pt idx="0">
                        <c:v>Průmysl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'TP SECAP'!$C$26:$K$26</c15:sqref>
                        </c15:fullRef>
                        <c15:formulaRef>
                          <c15:sqref>'TP SECAP'!$E$26:$K$26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331-4529-87D8-E64B6504BDA9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aseline="0"/>
                  <a:t>spotřeba tuhých fosilních paliv</a:t>
                </a: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77777777778E-2"/>
              <c:y val="0.129212152777777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202481481481485"/>
          <c:y val="0.22549166666666667"/>
          <c:w val="0.26562333333333332"/>
          <c:h val="0.55783611111111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46750969602858"/>
          <c:y val="4.8506944444444443E-2"/>
          <c:w val="0.58827860563592504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SECAP'!$P$21:$X$21</c15:sqref>
                  </c15:fullRef>
                </c:ext>
              </c:extLst>
              <c:f>('TP SECAP'!$R$21:$S$21,'TP SECAP'!$V$21:$X$21)</c:f>
              <c:numCache>
                <c:formatCode>#,##0</c:formatCode>
                <c:ptCount val="5"/>
                <c:pt idx="0">
                  <c:v>51.896008117155674</c:v>
                </c:pt>
                <c:pt idx="1">
                  <c:v>92.063894586488999</c:v>
                </c:pt>
                <c:pt idx="2">
                  <c:v>26.096172032130337</c:v>
                </c:pt>
                <c:pt idx="3">
                  <c:v>15.908614256478144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232-46EE-8C5A-2AEAD6D96404}"/>
            </c:ext>
          </c:extLst>
        </c:ser>
        <c:ser>
          <c:idx val="2"/>
          <c:order val="1"/>
          <c:tx>
            <c:strRef>
              <c:f>'TP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SECAP'!$P$22:$X$22</c15:sqref>
                  </c15:fullRef>
                </c:ext>
              </c:extLst>
              <c:f>('TP SECAP'!$R$22:$S$22,'TP SECAP'!$V$22:$X$22)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232-46EE-8C5A-2AEAD6D96404}"/>
            </c:ext>
          </c:extLst>
        </c:ser>
        <c:ser>
          <c:idx val="0"/>
          <c:order val="2"/>
          <c:tx>
            <c:strRef>
              <c:f>'TP SECAP'!$A$23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SECAP'!$P$23:$X$23</c15:sqref>
                  </c15:fullRef>
                </c:ext>
              </c:extLst>
              <c:f>('TP SECAP'!$R$23:$S$23,'TP SECAP'!$V$23:$X$23)</c:f>
              <c:numCache>
                <c:formatCode>#,##0</c:formatCode>
                <c:ptCount val="5"/>
                <c:pt idx="0">
                  <c:v>32556.711806938409</c:v>
                </c:pt>
                <c:pt idx="1">
                  <c:v>32765.44084909678</c:v>
                </c:pt>
                <c:pt idx="2">
                  <c:v>31665.481777253455</c:v>
                </c:pt>
                <c:pt idx="3">
                  <c:v>32375.387679578416</c:v>
                </c:pt>
                <c:pt idx="4">
                  <c:v>33030.495914382125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32-46EE-8C5A-2AEAD6D96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'TP SECAP'!$A$25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'TP SECAP'!$C$19:$K$19</c15:sqref>
                        </c15:fullRef>
                        <c15:formulaRef>
                          <c15:sqref>('TP SECAP'!$E$19:$F$19,'TP SECAP'!$I$19:$K$19)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'TP SECAP'!$P$25:$X$25</c15:sqref>
                        </c15:fullRef>
                        <c15:formulaRef>
                          <c15:sqref>('TP SECAP'!$R$25:$S$25,'TP SECAP'!$V$25:$X$25)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232-46EE-8C5A-2AEAD6D9640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'TP SECAP'!$A$24:$B$24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'TP SECAP'!$C$19:$K$19</c15:sqref>
                        </c15:fullRef>
                        <c15:formulaRef>
                          <c15:sqref>('TP SECAP'!$E$19:$F$19,'TP SECAP'!$I$19:$K$19)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'TP SECAP'!$P$24:$X$24</c15:sqref>
                        </c15:fullRef>
                        <c15:formulaRef>
                          <c15:sqref>('TP SECAP'!$R$24:$S$24,'TP SECAP'!$V$24:$X$24)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32-46EE-8C5A-2AEAD6D9640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'TP SECAP'!$A$26:$A$27</c15:sqref>
                        </c15:formulaRef>
                      </c:ext>
                    </c:extLst>
                    <c:strCache>
                      <c:ptCount val="2"/>
                      <c:pt idx="0">
                        <c:v>Průmysl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'TP SECAP'!$P$26:$X$26</c15:sqref>
                        </c15:fullRef>
                        <c15:formulaRef>
                          <c15:sqref>('TP SECAP'!$R$26:$S$26,'TP SECAP'!$V$26:$X$26)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232-46EE-8C5A-2AEAD6D96404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u="none" strike="noStrike" baseline="0">
                    <a:effectLst/>
                  </a:rPr>
                  <a:t>spotřeba tuhých fosilních paliv</a:t>
                </a: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8.9440740740740748E-3"/>
              <c:y val="0.10275381944444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72074074074079"/>
          <c:y val="0.26076944444444444"/>
          <c:w val="0.25553481481481483"/>
          <c:h val="0.469641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200"/>
              <a:t>Spotřeba</a:t>
            </a:r>
            <a:r>
              <a:rPr lang="sk-SK" sz="1200" baseline="0"/>
              <a:t> tuhých fosilních paliv v obci celkem</a:t>
            </a:r>
            <a:endParaRPr lang="sk-SK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22621527777779"/>
          <c:y val="0.14538364197530865"/>
          <c:w val="0.5669729166666666"/>
          <c:h val="0.76368487654320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'Ine Paliva'!$M$283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Paliva'!$M$314:$M$320</c15:sqref>
                  </c15:fullRef>
                </c:ext>
              </c:extLst>
              <c:f>'Ine Paliva'!$M$316:$M$320</c:f>
              <c:numCache>
                <c:formatCode>#,##0</c:formatCode>
                <c:ptCount val="5"/>
                <c:pt idx="0">
                  <c:v>139.99219186559043</c:v>
                </c:pt>
                <c:pt idx="1">
                  <c:v>170.58418904544845</c:v>
                </c:pt>
                <c:pt idx="2">
                  <c:v>158.42994393108157</c:v>
                </c:pt>
                <c:pt idx="3">
                  <c:v>169.46612038132571</c:v>
                </c:pt>
                <c:pt idx="4">
                  <c:v>174.43829324368858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D-4011-81DD-9EDE64B8083F}"/>
            </c:ext>
          </c:extLst>
        </c:ser>
        <c:ser>
          <c:idx val="11"/>
          <c:order val="1"/>
          <c:tx>
            <c:strRef>
              <c:f>'Ine Paliva'!$N$283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Paliva'!$N$314:$N$320</c15:sqref>
                  </c15:fullRef>
                </c:ext>
              </c:extLst>
              <c:f>'Ine Paliva'!$N$316:$N$320</c:f>
              <c:numCache>
                <c:formatCode>#,##0\ _€</c:formatCode>
                <c:ptCount val="5"/>
                <c:pt idx="0">
                  <c:v>3.2462202700428833</c:v>
                </c:pt>
                <c:pt idx="1">
                  <c:v>4.0041445749372464</c:v>
                </c:pt>
                <c:pt idx="2">
                  <c:v>3.7666094347559911</c:v>
                </c:pt>
                <c:pt idx="3">
                  <c:v>4.0365458336617079</c:v>
                </c:pt>
                <c:pt idx="4">
                  <c:v>4.1598157879445967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D-4011-81DD-9EDE64B8083F}"/>
            </c:ext>
          </c:extLst>
        </c:ser>
        <c:ser>
          <c:idx val="1"/>
          <c:order val="2"/>
          <c:tx>
            <c:strRef>
              <c:f>'Ine Paliva'!$O$283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Paliva'!$O$314:$O$320</c15:sqref>
                  </c15:fullRef>
                </c:ext>
              </c:extLst>
              <c:f>'Ine Paliva'!$O$316:$O$320</c:f>
              <c:numCache>
                <c:formatCode>#,##0</c:formatCode>
                <c:ptCount val="5"/>
                <c:pt idx="0">
                  <c:v>20.504638576080932</c:v>
                </c:pt>
                <c:pt idx="1">
                  <c:v>25.076035677733422</c:v>
                </c:pt>
                <c:pt idx="2">
                  <c:v>23.374624288530132</c:v>
                </c:pt>
                <c:pt idx="3">
                  <c:v>25.016559772497921</c:v>
                </c:pt>
                <c:pt idx="4">
                  <c:v>25.759650110463856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D-4011-81DD-9EDE64B8083F}"/>
            </c:ext>
          </c:extLst>
        </c:ser>
        <c:ser>
          <c:idx val="2"/>
          <c:order val="3"/>
          <c:tx>
            <c:strRef>
              <c:f>'Ine Paliva'!$P$283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Paliva'!$P$314:$P$320</c15:sqref>
                  </c15:fullRef>
                </c:ext>
              </c:extLst>
              <c:f>'Ine Paliva'!$P$316:$P$320</c:f>
              <c:numCache>
                <c:formatCode>#,##0</c:formatCode>
                <c:ptCount val="5"/>
                <c:pt idx="0">
                  <c:v>6.9821321358674302</c:v>
                </c:pt>
                <c:pt idx="1">
                  <c:v>8.6131456674362283</c:v>
                </c:pt>
                <c:pt idx="2">
                  <c:v>8.1019886807676613</c:v>
                </c:pt>
                <c:pt idx="3">
                  <c:v>8.6843570469638802</c:v>
                </c:pt>
                <c:pt idx="4">
                  <c:v>8.9518586070998669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8D-4011-81DD-9EDE64B8083F}"/>
            </c:ext>
          </c:extLst>
        </c:ser>
        <c:ser>
          <c:idx val="5"/>
          <c:order val="4"/>
          <c:tx>
            <c:strRef>
              <c:f>'Ine Paliva'!$T$283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Paliva'!$T$314:$T$320</c15:sqref>
                  </c15:fullRef>
                </c:ext>
              </c:extLst>
              <c:f>'Ine Paliva'!$T$316:$T$320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8D-4011-81DD-9EDE64B8083F}"/>
            </c:ext>
          </c:extLst>
        </c:ser>
        <c:ser>
          <c:idx val="6"/>
          <c:order val="5"/>
          <c:tx>
            <c:strRef>
              <c:f>'Ine Paliva'!$U$283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Paliva'!$U$314:$U$320</c15:sqref>
                  </c15:fullRef>
                </c:ext>
              </c:extLst>
              <c:f>'Ine Paliva'!$U$316:$U$320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8D-4011-81DD-9EDE64B80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[MWh.rok¯¹]</a:t>
                </a:r>
              </a:p>
            </c:rich>
          </c:tx>
          <c:layout>
            <c:manualLayout>
              <c:xMode val="edge"/>
              <c:yMode val="edge"/>
              <c:x val="1.3229166666666667E-2"/>
              <c:y val="0.345417592592592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460885416666664"/>
          <c:y val="0.29316172839506172"/>
          <c:w val="0.27657170138888887"/>
          <c:h val="0.50418333333333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200"/>
              <a:t>Spotřeba tuhých fosilních paliv za vybrané obce Hradeckého venkova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30642361111112"/>
          <c:y val="0.21237222222222221"/>
          <c:w val="0.56148298611111114"/>
          <c:h val="0.696696296296296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'Ine Paliva'!$M$293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Paliva'!$M$323:$M$329</c15:sqref>
                  </c15:fullRef>
                </c:ext>
              </c:extLst>
              <c:f>'Ine Paliva'!$M$325:$M$329</c:f>
              <c:numCache>
                <c:formatCode>#,##0</c:formatCode>
                <c:ptCount val="5"/>
                <c:pt idx="0">
                  <c:v>29504.717102479524</c:v>
                </c:pt>
                <c:pt idx="1">
                  <c:v>25984.192416886446</c:v>
                </c:pt>
                <c:pt idx="2">
                  <c:v>24270.607221829629</c:v>
                </c:pt>
                <c:pt idx="3">
                  <c:v>25697.804128444805</c:v>
                </c:pt>
                <c:pt idx="4">
                  <c:v>26193.411225914708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A-444C-AE6A-F22C3FD6D929}"/>
            </c:ext>
          </c:extLst>
        </c:ser>
        <c:ser>
          <c:idx val="1"/>
          <c:order val="1"/>
          <c:tx>
            <c:strRef>
              <c:f>'Ine Paliva'!$N$293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Paliva'!$N$323:$N$329</c15:sqref>
                  </c15:fullRef>
                </c:ext>
              </c:extLst>
              <c:f>'Ine Paliva'!$N$325:$N$329</c:f>
              <c:numCache>
                <c:formatCode>#,##0</c:formatCode>
                <c:ptCount val="5"/>
                <c:pt idx="0">
                  <c:v>684.17252022105083</c:v>
                </c:pt>
                <c:pt idx="1">
                  <c:v>609.93028534714301</c:v>
                </c:pt>
                <c:pt idx="2">
                  <c:v>577.02411476436498</c:v>
                </c:pt>
                <c:pt idx="3">
                  <c:v>612.1008963651185</c:v>
                </c:pt>
                <c:pt idx="4">
                  <c:v>624.63214659793493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A-444C-AE6A-F22C3FD6D929}"/>
            </c:ext>
          </c:extLst>
        </c:ser>
        <c:ser>
          <c:idx val="2"/>
          <c:order val="2"/>
          <c:tx>
            <c:strRef>
              <c:f>'Ine Paliva'!$O$293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Paliva'!$O$323:$O$329</c15:sqref>
                  </c15:fullRef>
                </c:ext>
              </c:extLst>
              <c:f>'Ine Paliva'!$O$325:$O$329</c:f>
              <c:numCache>
                <c:formatCode>#,##0</c:formatCode>
                <c:ptCount val="5"/>
                <c:pt idx="0">
                  <c:v>4378.9081417654652</c:v>
                </c:pt>
                <c:pt idx="1">
                  <c:v>3908.8434179662727</c:v>
                </c:pt>
                <c:pt idx="2">
                  <c:v>3605.3169183972559</c:v>
                </c:pt>
                <c:pt idx="3">
                  <c:v>3808.9447658482823</c:v>
                </c:pt>
                <c:pt idx="4">
                  <c:v>3868.0331928979822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A-444C-AE6A-F22C3FD6D929}"/>
            </c:ext>
          </c:extLst>
        </c:ser>
        <c:ser>
          <c:idx val="3"/>
          <c:order val="3"/>
          <c:tx>
            <c:strRef>
              <c:f>'Ine Paliva'!$P$293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Paliva'!$P$323:$P$329</c15:sqref>
                  </c15:fullRef>
                </c:ext>
              </c:extLst>
              <c:f>'Ine Paliva'!$P$325:$P$329</c:f>
              <c:numCache>
                <c:formatCode>#,##0</c:formatCode>
                <c:ptCount val="5"/>
                <c:pt idx="0">
                  <c:v>1471.5523108509526</c:v>
                </c:pt>
                <c:pt idx="1">
                  <c:v>1311.9951830805767</c:v>
                </c:pt>
                <c:pt idx="2">
                  <c:v>1241.1806765024269</c:v>
                </c:pt>
                <c:pt idx="3">
                  <c:v>1316.8939365118629</c:v>
                </c:pt>
                <c:pt idx="4">
                  <c:v>1344.1986238907139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9A-444C-AE6A-F22C3FD6D929}"/>
            </c:ext>
          </c:extLst>
        </c:ser>
        <c:ser>
          <c:idx val="4"/>
          <c:order val="4"/>
          <c:tx>
            <c:strRef>
              <c:f>'Ine Paliva'!$T$293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Paliva'!$T$323:$T$329</c15:sqref>
                  </c15:fullRef>
                </c:ext>
              </c:extLst>
              <c:f>'Ine Paliva'!$T$325:$T$329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A-444C-AE6A-F22C3FD6D929}"/>
            </c:ext>
          </c:extLst>
        </c:ser>
        <c:ser>
          <c:idx val="8"/>
          <c:order val="5"/>
          <c:tx>
            <c:strRef>
              <c:f>'Ine Paliva'!$U$293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Paliva'!$U$323:$U$329</c15:sqref>
                  </c15:fullRef>
                </c:ext>
              </c:extLst>
              <c:f>'Ine Paliva'!$U$325:$U$329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A-444C-AE6A-F22C3FD6D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[MWh.rok¯¹]</a:t>
                </a:r>
              </a:p>
            </c:rich>
          </c:tx>
          <c:layout>
            <c:manualLayout>
              <c:xMode val="edge"/>
              <c:yMode val="edge"/>
              <c:x val="2.0284629629629628E-2"/>
              <c:y val="0.349337345679012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018576388889"/>
          <c:y val="0.29921790123456793"/>
          <c:w val="0.27216197916666668"/>
          <c:h val="0.4845845679012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48685185185186"/>
          <c:y val="4.8506944444444443E-2"/>
          <c:w val="0.59469574074074072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SECAP'!$C$21:$K$21</c15:sqref>
                  </c15:fullRef>
                </c:ext>
              </c:extLst>
              <c:f>'BP SECAP'!$E$21:$K$21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4D9-40F9-B702-F1786A96AB46}"/>
            </c:ext>
          </c:extLst>
        </c:ser>
        <c:ser>
          <c:idx val="2"/>
          <c:order val="1"/>
          <c:tx>
            <c:strRef>
              <c:f>'BP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SECAP'!$C$22:$J$22</c15:sqref>
                  </c15:fullRef>
                </c:ext>
              </c:extLst>
              <c:f>'BP SECAP'!$E$22:$J$22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4D9-40F9-B702-F1786A96AB46}"/>
            </c:ext>
          </c:extLst>
        </c:ser>
        <c:ser>
          <c:idx val="0"/>
          <c:order val="2"/>
          <c:tx>
            <c:strRef>
              <c:f>'BP SECAP'!$A$23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SECAP'!$C$23:$K$23</c15:sqref>
                  </c15:fullRef>
                </c:ext>
              </c:extLst>
              <c:f>'BP SECAP'!$E$23:$K$23</c:f>
              <c:numCache>
                <c:formatCode>#,##0</c:formatCode>
                <c:ptCount val="7"/>
                <c:pt idx="0">
                  <c:v>390.27690273594953</c:v>
                </c:pt>
                <c:pt idx="1">
                  <c:v>473.90145670171228</c:v>
                </c:pt>
                <c:pt idx="2">
                  <c:v>452.85565875568562</c:v>
                </c:pt>
                <c:pt idx="3">
                  <c:v>490.36519320118668</c:v>
                </c:pt>
                <c:pt idx="4">
                  <c:v>490.10054175684365</c:v>
                </c:pt>
                <c:pt idx="5">
                  <c:v>482.29781403987602</c:v>
                </c:pt>
                <c:pt idx="6">
                  <c:v>491.77223508035672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9-40F9-B702-F1786A96A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'BP SECAP'!$A$25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'BP SECAP'!$C$19:$K$19</c15:sqref>
                        </c15:fullRef>
                        <c15:formulaRef>
                          <c15:sqref>'BP SECAP'!$E$19:$K$19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'BP SECAP'!$C$25:$K$25</c15:sqref>
                        </c15:fullRef>
                        <c15:formulaRef>
                          <c15:sqref>'BP SECAP'!$E$25:$K$25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4D9-40F9-B702-F1786A96AB4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'BP SECAP'!$A$24:$B$24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SECAP'!$C$19:$K$19</c15:sqref>
                        </c15:fullRef>
                        <c15:formulaRef>
                          <c15:sqref>'BP SECAP'!$E$19:$K$19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SECAP'!$C$24:$E$24</c15:sqref>
                        </c15:fullRef>
                        <c15:formulaRef>
                          <c15:sqref>'BP SECAP'!$E$24</c15:sqref>
                        </c15:formulaRef>
                      </c:ext>
                    </c:extLst>
                    <c:numCache>
                      <c:formatCode>#,##0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4D9-40F9-B702-F1786A96AB4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'BP SECAP'!$A$26:$A$27</c15:sqref>
                        </c15:formulaRef>
                      </c:ext>
                    </c:extLst>
                    <c:strCache>
                      <c:ptCount val="2"/>
                      <c:pt idx="0">
                        <c:v>Průmysl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SECAP'!$C$26:$K$26</c15:sqref>
                        </c15:fullRef>
                        <c15:formulaRef>
                          <c15:sqref>'BP SECAP'!$E$26:$K$26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4D9-40F9-B702-F1786A96AB46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biopaliv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1295925925925926E-2"/>
              <c:y val="0.218684374999999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153888888888884"/>
          <c:y val="0.25195000000000001"/>
          <c:w val="0.27665740740740741"/>
          <c:h val="0.487280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03446115288222"/>
          <c:y val="4.8506944444444443E-2"/>
          <c:w val="0.55944888888888888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('BP SECAP'!$E$19:$F$19,'BP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SECAP'!$P$21:$X$21</c15:sqref>
                  </c15:fullRef>
                </c:ext>
              </c:extLst>
              <c:f>('BP SECAP'!$R$21:$S$21,'BP SECAP'!$V$21:$X$21)</c:f>
              <c:numCache>
                <c:formatCode>#,##0</c:formatCode>
                <c:ptCount val="5"/>
                <c:pt idx="0">
                  <c:v>9.4753259057918928</c:v>
                </c:pt>
                <c:pt idx="1">
                  <c:v>10.815386134324569</c:v>
                </c:pt>
                <c:pt idx="2">
                  <c:v>11.176662148381867</c:v>
                </c:pt>
                <c:pt idx="3">
                  <c:v>10.790546449254267</c:v>
                </c:pt>
                <c:pt idx="4">
                  <c:v>10.799242007172957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74B-4190-84F9-21EC531729EF}"/>
            </c:ext>
          </c:extLst>
        </c:ser>
        <c:ser>
          <c:idx val="2"/>
          <c:order val="1"/>
          <c:tx>
            <c:strRef>
              <c:f>'BP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('BP SECAP'!$E$19:$F$19,'BP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SECAP'!$P$22:$X$22</c15:sqref>
                  </c15:fullRef>
                </c:ext>
              </c:extLst>
              <c:f>('BP SECAP'!$R$22:$S$22,'BP SECAP'!$V$22:$X$22)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74B-4190-84F9-21EC531729EF}"/>
            </c:ext>
          </c:extLst>
        </c:ser>
        <c:ser>
          <c:idx val="0"/>
          <c:order val="3"/>
          <c:tx>
            <c:strRef>
              <c:f>'BP SECAP'!$A$23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('BP SECAP'!$E$19:$F$19,'BP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SECAP'!$P$23:$X$23</c15:sqref>
                  </c15:fullRef>
                </c:ext>
              </c:extLst>
              <c:f>('BP SECAP'!$R$23:$S$23,'BP SECAP'!$V$23:$X$23)</c:f>
              <c:numCache>
                <c:formatCode>#,##0</c:formatCode>
                <c:ptCount val="5"/>
                <c:pt idx="0">
                  <c:v>46623.765826236529</c:v>
                </c:pt>
                <c:pt idx="1">
                  <c:v>50431.942253235276</c:v>
                </c:pt>
                <c:pt idx="2">
                  <c:v>50043.963114307633</c:v>
                </c:pt>
                <c:pt idx="3">
                  <c:v>48924.364711700342</c:v>
                </c:pt>
                <c:pt idx="4">
                  <c:v>49374.153352795634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4B-4190-84F9-21EC53172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5"/>
                <c:order val="2"/>
                <c:tx>
                  <c:strRef>
                    <c:extLst>
                      <c:ext uri="{02D57815-91ED-43cb-92C2-25804820EDAC}">
                        <c15:formulaRef>
                          <c15:sqref>'BP SECAP'!$A$26:$A$27</c15:sqref>
                        </c15:formulaRef>
                      </c:ext>
                    </c:extLst>
                    <c:strCache>
                      <c:ptCount val="2"/>
                      <c:pt idx="0">
                        <c:v>Průmysl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ullRef>
                          <c15:sqref>'BP SECAP'!$P$26:$X$26</c15:sqref>
                        </c15:fullRef>
                        <c15:formulaRef>
                          <c15:sqref>('BP SECAP'!$R$26:$S$26,'BP SECAP'!$V$26:$X$26)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74B-4190-84F9-21EC531729EF}"/>
                  </c:ext>
                </c:extLst>
              </c15:ser>
            </c15:filteredBarSeries>
            <c15:filteredBarSeries>
              <c15:ser>
                <c:idx val="3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'BP SECAP'!$A$25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SECAP'!$C$19:$K$19</c15:sqref>
                        </c15:fullRef>
                        <c15:formulaRef>
                          <c15:sqref>('BP SECAP'!$E$19:$F$19,'BP SECAP'!$I$19:$K$19)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SECAP'!$P$25:$X$25</c15:sqref>
                        </c15:fullRef>
                        <c15:formulaRef>
                          <c15:sqref>('BP SECAP'!$R$25:$S$25,'BP SECAP'!$V$25:$X$25)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74B-4190-84F9-21EC531729EF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'BP SECAP'!$A$24:$B$24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SECAP'!$C$19:$K$19</c15:sqref>
                        </c15:fullRef>
                        <c15:formulaRef>
                          <c15:sqref>('BP SECAP'!$E$19:$F$19,'BP SECAP'!$I$19:$K$19)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'BP SECAP'!$P$24:$X$24</c15:sqref>
                        </c15:fullRef>
                        <c15:formulaRef>
                          <c15:sqref>('BP SECAP'!$R$24:$S$24,'BP SECAP'!$V$24:$X$24)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74B-4190-84F9-21EC531729EF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biopaliv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5.991111111111112E-3"/>
              <c:y val="0.205455208333333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713574074074071"/>
          <c:y val="0.24313055555555554"/>
          <c:w val="0.28106055555555559"/>
          <c:h val="0.5181486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200"/>
              <a:t>Spotřeba</a:t>
            </a:r>
            <a:r>
              <a:rPr lang="sk-SK" sz="1200" baseline="0"/>
              <a:t> biopaliv za vybrané obce Hradeckého venkova celkem</a:t>
            </a:r>
            <a:endParaRPr lang="sk-SK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30642361111112"/>
          <c:y val="0.21237222222222221"/>
          <c:w val="0.55266354166666665"/>
          <c:h val="0.69669629629629626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'Ine Paliva'!$Q$293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Paliva'!$Q$323:$Q$329</c15:sqref>
                  </c15:fullRef>
                </c:ext>
              </c:extLst>
              <c:f>'Ine Paliva'!$Q$325:$Q$329</c:f>
              <c:numCache>
                <c:formatCode>#,##0</c:formatCode>
                <c:ptCount val="5"/>
                <c:pt idx="0">
                  <c:v>50062.798572018575</c:v>
                </c:pt>
                <c:pt idx="1">
                  <c:v>47119.687024032995</c:v>
                </c:pt>
                <c:pt idx="2">
                  <c:v>45037.826292059712</c:v>
                </c:pt>
                <c:pt idx="3">
                  <c:v>45498.903253325196</c:v>
                </c:pt>
                <c:pt idx="4">
                  <c:v>45746.940029928512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462-B9A3-494EF8AEBDA5}"/>
            </c:ext>
          </c:extLst>
        </c:ser>
        <c:ser>
          <c:idx val="5"/>
          <c:order val="1"/>
          <c:tx>
            <c:strRef>
              <c:f>'Ine Paliva'!$R$293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Paliva'!$R$323:$R$329</c15:sqref>
                  </c15:fullRef>
                </c:ext>
              </c:extLst>
              <c:f>'Ine Paliva'!$R$325:$R$329</c:f>
              <c:numCache>
                <c:formatCode>#,##0</c:formatCode>
                <c:ptCount val="5"/>
                <c:pt idx="0">
                  <c:v>1476.7124847147106</c:v>
                </c:pt>
                <c:pt idx="1">
                  <c:v>1722.5605795626711</c:v>
                </c:pt>
                <c:pt idx="2">
                  <c:v>1862.4503866384139</c:v>
                </c:pt>
                <c:pt idx="3">
                  <c:v>1992.6508354582165</c:v>
                </c:pt>
                <c:pt idx="4">
                  <c:v>2142.5505160908888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11-4462-B9A3-494EF8AEBDA5}"/>
            </c:ext>
          </c:extLst>
        </c:ser>
        <c:ser>
          <c:idx val="6"/>
          <c:order val="2"/>
          <c:tx>
            <c:strRef>
              <c:f>'Ine Paliva'!$S$293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Paliva'!$S$323:$S$329</c15:sqref>
                  </c15:fullRef>
                </c:ext>
              </c:extLst>
              <c:f>'Ine Paliva'!$S$325:$S$329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11-4462-B9A3-494EF8AEBDA5}"/>
            </c:ext>
          </c:extLst>
        </c:ser>
        <c:ser>
          <c:idx val="11"/>
          <c:order val="3"/>
          <c:tx>
            <c:strRef>
              <c:f>'Ine Paliva'!$X$293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Paliva'!$X$323:$X$329</c15:sqref>
                  </c15:fullRef>
                </c:ext>
              </c:extLst>
              <c:f>'Ine Paliva'!$X$325:$X$329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1-4462-B9A3-494EF8AEB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[MWh.rok¯¹]</a:t>
                </a:r>
              </a:p>
            </c:rich>
          </c:tx>
          <c:layout>
            <c:manualLayout>
              <c:xMode val="edge"/>
              <c:yMode val="edge"/>
              <c:x val="1.5434027777777777E-2"/>
              <c:y val="0.36501635802469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56024305555564"/>
          <c:y val="0.36610030864197529"/>
          <c:w val="0.30523489583333335"/>
          <c:h val="0.30378271604938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10833333333334"/>
          <c:y val="4.8506944444444443E-2"/>
          <c:w val="0.58884548611111109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'EL SECAP'!$A$21:$B$21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SECAP'!$P$21:$X$21</c15:sqref>
                  </c15:fullRef>
                </c:ext>
              </c:extLst>
              <c:f>('EL SECAP'!$R$21,'EL SECAP'!$U$21:$X$21)</c:f>
              <c:numCache>
                <c:formatCode>#,##0</c:formatCode>
                <c:ptCount val="5"/>
                <c:pt idx="0">
                  <c:v>1424.1362408619768</c:v>
                </c:pt>
                <c:pt idx="1">
                  <c:v>1711.1640369397794</c:v>
                </c:pt>
                <c:pt idx="2">
                  <c:v>1814.8688813973677</c:v>
                </c:pt>
                <c:pt idx="3">
                  <c:v>2384.0025305000559</c:v>
                </c:pt>
                <c:pt idx="4">
                  <c:v>1558.9844156045933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44C-4912-B5DE-0724368AD0B3}"/>
            </c:ext>
          </c:extLst>
        </c:ser>
        <c:ser>
          <c:idx val="2"/>
          <c:order val="1"/>
          <c:tx>
            <c:strRef>
              <c:f>'EL SECAP'!$A$22:$B$22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SECAP'!$P$22:$X$22</c15:sqref>
                  </c15:fullRef>
                </c:ext>
              </c:extLst>
              <c:f>('EL SECAP'!$R$22,'EL SECAP'!$U$22:$X$22)</c:f>
              <c:numCache>
                <c:formatCode>#,##0</c:formatCode>
                <c:ptCount val="5"/>
                <c:pt idx="0">
                  <c:v>8743.4018882882501</c:v>
                </c:pt>
                <c:pt idx="1">
                  <c:v>9083.9479427154456</c:v>
                </c:pt>
                <c:pt idx="2">
                  <c:v>10385.985616337188</c:v>
                </c:pt>
                <c:pt idx="3">
                  <c:v>9376.507622642881</c:v>
                </c:pt>
                <c:pt idx="4">
                  <c:v>9053.6340564758975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44C-4912-B5DE-0724368AD0B3}"/>
            </c:ext>
          </c:extLst>
        </c:ser>
        <c:ser>
          <c:idx val="0"/>
          <c:order val="2"/>
          <c:tx>
            <c:strRef>
              <c:f>'EL SECAP'!$A$23:$B$23</c:f>
              <c:strCache>
                <c:ptCount val="2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SECAP'!$P$23:$X$23</c15:sqref>
                  </c15:fullRef>
                </c:ext>
              </c:extLst>
              <c:f>('EL SECAP'!$R$23,'EL SECAP'!$U$23:$X$23)</c:f>
              <c:numCache>
                <c:formatCode>#,##0</c:formatCode>
                <c:ptCount val="5"/>
                <c:pt idx="0">
                  <c:v>34332.722489374515</c:v>
                </c:pt>
                <c:pt idx="1">
                  <c:v>38142.404158463469</c:v>
                </c:pt>
                <c:pt idx="2">
                  <c:v>43197.654008824131</c:v>
                </c:pt>
                <c:pt idx="3">
                  <c:v>41425.51567915301</c:v>
                </c:pt>
                <c:pt idx="4">
                  <c:v>42208.944250154222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C-4912-B5DE-0724368AD0B3}"/>
            </c:ext>
          </c:extLst>
        </c:ser>
        <c:ser>
          <c:idx val="3"/>
          <c:order val="3"/>
          <c:tx>
            <c:strRef>
              <c:f>'EL SECAP'!$A$25:$B$25</c:f>
              <c:strCache>
                <c:ptCount val="2"/>
                <c:pt idx="0">
                  <c:v>Veřejné osvětlení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SECAP'!$P$25:$X$25</c15:sqref>
                  </c15:fullRef>
                </c:ext>
              </c:extLst>
              <c:f>('EL SECAP'!$R$25,'EL SECAP'!$U$25:$X$25)</c:f>
              <c:numCache>
                <c:formatCode>#,##0</c:formatCode>
                <c:ptCount val="5"/>
                <c:pt idx="0">
                  <c:v>1441.1469939486301</c:v>
                </c:pt>
                <c:pt idx="1">
                  <c:v>1291.6172903481302</c:v>
                </c:pt>
                <c:pt idx="2">
                  <c:v>1400.9450509782905</c:v>
                </c:pt>
                <c:pt idx="3">
                  <c:v>1411.2026455639909</c:v>
                </c:pt>
                <c:pt idx="4">
                  <c:v>1272.1709999999998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4C-4912-B5DE-0724368AD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'EL SECAP'!$A$24:$B$24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'EL SECAP'!$C$19:$K$19</c15:sqref>
                        </c15:fullRef>
                        <c15:formulaRef>
                          <c15:sqref>('EL SECAP'!$E$19,'EL SECAP'!$H$19:$K$19)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'EL SECAP'!$C$24:$K$24</c15:sqref>
                        </c15:fullRef>
                        <c15:formulaRef>
                          <c15:sqref>('EL SECAP'!$E$24,'EL SECAP'!$H$24:$K$24)</c15:sqref>
                        </c15:formulaRef>
                      </c:ext>
                    </c:extLst>
                    <c:numCache>
                      <c:formatCode>#,##0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E44C-4912-B5DE-0724368AD0B3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elektřiny</a:t>
                </a:r>
              </a:p>
              <a:p>
                <a:pPr>
                  <a:defRPr b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6.5922222222222233E-3"/>
              <c:y val="0.289239930555555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333923611111107"/>
          <c:y val="0.19407291666666668"/>
          <c:w val="0.25343159722222225"/>
          <c:h val="0.6118541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200"/>
              <a:t>Spotřeba biopaliv v obci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22621527777779"/>
          <c:y val="0.14538364197530865"/>
          <c:w val="0.54933402777777773"/>
          <c:h val="0.76368487654320982"/>
        </c:manualLayout>
      </c:layout>
      <c:barChart>
        <c:barDir val="col"/>
        <c:grouping val="stacked"/>
        <c:varyColors val="0"/>
        <c:ser>
          <c:idx val="12"/>
          <c:order val="0"/>
          <c:tx>
            <c:strRef>
              <c:f>'Ine Paliva'!$Q$283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Paliva'!$Q$314:$Q$320</c15:sqref>
                  </c15:fullRef>
                </c:ext>
              </c:extLst>
              <c:f>'Ine Paliva'!$Q$316:$Q$320</c:f>
              <c:numCache>
                <c:formatCode>#,##0\ _€</c:formatCode>
                <c:ptCount val="5"/>
                <c:pt idx="0">
                  <c:v>419.06426095650846</c:v>
                </c:pt>
                <c:pt idx="1">
                  <c:v>473.20800043752649</c:v>
                </c:pt>
                <c:pt idx="2">
                  <c:v>441.07344206275229</c:v>
                </c:pt>
                <c:pt idx="3">
                  <c:v>448.52951509133436</c:v>
                </c:pt>
                <c:pt idx="4">
                  <c:v>455.64477401476637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F-4228-8481-79A8F95A48B1}"/>
            </c:ext>
          </c:extLst>
        </c:ser>
        <c:ser>
          <c:idx val="3"/>
          <c:order val="1"/>
          <c:tx>
            <c:strRef>
              <c:f>'Ine Paliva'!$R$283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Paliva'!$R$314:$R$320</c15:sqref>
                  </c15:fullRef>
                </c:ext>
              </c:extLst>
              <c:f>'Ine Paliva'!$R$316:$R$320</c:f>
              <c:numCache>
                <c:formatCode>#,##0</c:formatCode>
                <c:ptCount val="5"/>
                <c:pt idx="0">
                  <c:v>12.273562595630111</c:v>
                </c:pt>
                <c:pt idx="1">
                  <c:v>17.193957755623899</c:v>
                </c:pt>
                <c:pt idx="2">
                  <c:v>18.137162710894906</c:v>
                </c:pt>
                <c:pt idx="3">
                  <c:v>19.540374572747062</c:v>
                </c:pt>
                <c:pt idx="4">
                  <c:v>21.235744549384577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F-4228-8481-79A8F95A48B1}"/>
            </c:ext>
          </c:extLst>
        </c:ser>
        <c:ser>
          <c:idx val="4"/>
          <c:order val="2"/>
          <c:tx>
            <c:strRef>
              <c:f>'Ine Paliva'!$S$283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Paliva'!$S$314:$S$320</c15:sqref>
                  </c15:fullRef>
                </c:ext>
              </c:extLst>
              <c:f>'Ine Paliva'!$S$316:$S$320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3F-4228-8481-79A8F95A48B1}"/>
            </c:ext>
          </c:extLst>
        </c:ser>
        <c:ser>
          <c:idx val="10"/>
          <c:order val="3"/>
          <c:tx>
            <c:strRef>
              <c:f>'Ine Paliva'!$Y$283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Paliva'!$Y$314:$Y$320</c15:sqref>
                  </c15:fullRef>
                </c:ext>
              </c:extLst>
              <c:f>'Ine Paliva'!$Y$316:$Y$320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F-4228-8481-79A8F95A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[MWh.rok¯¹]</a:t>
                </a:r>
              </a:p>
            </c:rich>
          </c:tx>
          <c:layout>
            <c:manualLayout>
              <c:xMode val="edge"/>
              <c:yMode val="edge"/>
              <c:x val="1.3229074074074074E-2"/>
              <c:y val="0.31013981481481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56024305555564"/>
          <c:y val="0.32459012345679011"/>
          <c:w val="0.30523489583333335"/>
          <c:h val="0.37041851851851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22277777777778"/>
          <c:y val="4.8506944444444443E-2"/>
          <c:w val="0.57017240740740727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'KP a PP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SECAP'!$C$22:$J$22</c15:sqref>
                  </c15:fullRef>
                </c:ext>
              </c:extLst>
              <c:f>('KP a PP SECAP'!$E$22:$F$22,'KP a PP SECAP'!$I$22:$J$22)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3AD-4F6A-AA53-4273FCA5A451}"/>
            </c:ext>
          </c:extLst>
        </c:ser>
        <c:ser>
          <c:idx val="2"/>
          <c:order val="1"/>
          <c:tx>
            <c:strRef>
              <c:f>'KP a PP SECAP'!$A$23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SECAP'!$C$23:$J$23</c15:sqref>
                  </c15:fullRef>
                </c:ext>
              </c:extLst>
              <c:f>('KP a PP SECAP'!$E$23:$F$23,'KP a PP SECAP'!$I$23:$J$23)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3AD-4F6A-AA53-4273FCA5A451}"/>
            </c:ext>
          </c:extLst>
        </c:ser>
        <c:ser>
          <c:idx val="0"/>
          <c:order val="2"/>
          <c:tx>
            <c:strRef>
              <c:f>'KP a PP SECAP'!$A$24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SECAP'!$C$24:$K$24</c15:sqref>
                  </c15:fullRef>
                </c:ext>
              </c:extLst>
              <c:f>('KP a PP SECAP'!$E$24:$F$24,'KP a PP SECAP'!$I$24:$K$24)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AD-4F6A-AA53-4273FCA5A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'KP a PP SECAP'!$A$26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'KP a PP SECAP'!$C$20:$K$20</c15:sqref>
                        </c15:fullRef>
                        <c15:formulaRef>
                          <c15:sqref>('KP a PP SECAP'!$E$20:$F$20,'KP a PP SECAP'!$I$20:$K$20)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'KP a PP SECAP'!$C$26:$K$26</c15:sqref>
                        </c15:fullRef>
                        <c15:formulaRef>
                          <c15:sqref>('KP a PP SECAP'!$E$26:$F$26,'KP a PP SECAP'!$I$26:$K$26)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3AD-4F6A-AA53-4273FCA5A45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'KP a PP SECAP'!$A$25:$B$25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SECAP'!$C$20:$K$20</c15:sqref>
                        </c15:fullRef>
                        <c15:formulaRef>
                          <c15:sqref>('KP a PP SECAP'!$E$20:$F$20,'KP a PP SECAP'!$I$20:$K$20)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SECAP'!$C$25:$J$25</c15:sqref>
                        </c15:fullRef>
                        <c15:formulaRef>
                          <c15:sqref>('KP a PP SECAP'!$E$25:$F$25,'KP a PP SECAP'!$I$25:$J$25)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3AD-4F6A-AA53-4273FCA5A45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'KP a PP SECAP'!$A$27:$A$28</c15:sqref>
                        </c15:formulaRef>
                      </c:ext>
                    </c:extLst>
                    <c:strCache>
                      <c:ptCount val="2"/>
                      <c:pt idx="0">
                        <c:v>Průmysl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SECAP'!$C$20:$K$20</c15:sqref>
                        </c15:fullRef>
                        <c15:formulaRef>
                          <c15:sqref>('KP a PP SECAP'!$E$20:$F$20,'KP a PP SECAP'!$I$20:$K$20)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SECAP'!$C$27:$K$27</c15:sqref>
                        </c15:fullRef>
                        <c15:formulaRef>
                          <c15:sqref>('KP a PP SECAP'!$E$27:$F$27,'KP a PP SECAP'!$I$27:$K$27)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3AD-4F6A-AA53-4273FCA5A451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spotřeba kapal. paliv a propan butanu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8885185185185185E-3"/>
              <c:y val="9.13326388888888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09888888888883"/>
          <c:y val="0.31203402777777778"/>
          <c:w val="0.29854925925925924"/>
          <c:h val="0.36711250000000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18222222222223"/>
          <c:y val="4.8506944444444443E-2"/>
          <c:w val="0.52850925925925929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'KP a PP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SECAP'!$P$22:$X$22</c15:sqref>
                  </c15:fullRef>
                </c:ext>
              </c:extLst>
              <c:f>('KP a PP SECAP'!$R$22:$S$22,'KP a PP SECAP'!$V$22:$X$22)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3AA-4C78-96AE-F629BFD5103A}"/>
            </c:ext>
          </c:extLst>
        </c:ser>
        <c:ser>
          <c:idx val="2"/>
          <c:order val="1"/>
          <c:tx>
            <c:strRef>
              <c:f>'KP a PP SECAP'!$A$23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SECAP'!$P$23:$X$23</c15:sqref>
                  </c15:fullRef>
                </c:ext>
              </c:extLst>
              <c:f>('KP a PP SECAP'!$R$23:$S$23,'KP a PP SECAP'!$V$23:$X$23)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3AA-4C78-96AE-F629BFD5103A}"/>
            </c:ext>
          </c:extLst>
        </c:ser>
        <c:ser>
          <c:idx val="0"/>
          <c:order val="2"/>
          <c:tx>
            <c:strRef>
              <c:f>'KP a PP SECAP'!$A$24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SECAP'!$P$24:$X$24</c15:sqref>
                  </c15:fullRef>
                </c:ext>
              </c:extLst>
              <c:f>('KP a PP SECAP'!$R$24:$S$24,'KP a PP SECAP'!$V$24:$X$24)</c:f>
              <c:numCache>
                <c:formatCode>#,##0</c:formatCode>
                <c:ptCount val="5"/>
                <c:pt idx="0">
                  <c:v>244.03021478365417</c:v>
                </c:pt>
                <c:pt idx="1">
                  <c:v>274.8037204178205</c:v>
                </c:pt>
                <c:pt idx="2">
                  <c:v>266.60312497949127</c:v>
                </c:pt>
                <c:pt idx="3">
                  <c:v>271.62652476386728</c:v>
                </c:pt>
                <c:pt idx="4">
                  <c:v>275.93088977362248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A-4C78-96AE-F629BFD51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'KP a PP SECAP'!$A$26</c15:sqref>
                        </c15:formulaRef>
                      </c:ext>
                    </c:extLst>
                    <c:strCache>
                      <c:ptCount val="1"/>
                      <c:pt idx="0">
                        <c:v>Veřejné osvětlení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'KP a PP SECAP'!$C$20:$K$20</c15:sqref>
                        </c15:fullRef>
                        <c15:formulaRef>
                          <c15:sqref>('KP a PP SECAP'!$E$20:$F$20,'KP a PP SECAP'!$I$20:$K$20)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'KP a PP SECAP'!$P$26:$X$26</c15:sqref>
                        </c15:fullRef>
                        <c15:formulaRef>
                          <c15:sqref>('KP a PP SECAP'!$R$26:$S$26,'KP a PP SECAP'!$V$26:$X$26)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3AA-4C78-96AE-F629BFD5103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'KP a PP SECAP'!$A$25:$B$25</c15:sqref>
                        </c15:formulaRef>
                      </c:ext>
                    </c:extLst>
                    <c:strCache>
                      <c:ptCount val="2"/>
                      <c:pt idx="0">
                        <c:v>Doprava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SECAP'!$C$20:$K$20</c15:sqref>
                        </c15:fullRef>
                        <c15:formulaRef>
                          <c15:sqref>('KP a PP SECAP'!$E$20:$F$20,'KP a PP SECAP'!$I$20:$K$20)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SECAP'!$P$25:$X$25</c15:sqref>
                        </c15:fullRef>
                        <c15:formulaRef>
                          <c15:sqref>('KP a PP SECAP'!$R$25:$S$25,'KP a PP SECAP'!$V$25:$X$25)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3AA-4C78-96AE-F629BFD5103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'KP a PP SECAP'!$A$27:$A$28</c15:sqref>
                        </c15:formulaRef>
                      </c:ext>
                    </c:extLst>
                    <c:strCache>
                      <c:ptCount val="2"/>
                      <c:pt idx="0">
                        <c:v>Průmysl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SECAP'!$C$20:$K$20</c15:sqref>
                        </c15:fullRef>
                        <c15:formulaRef>
                          <c15:sqref>('KP a PP SECAP'!$E$20:$F$20,'KP a PP SECAP'!$I$20:$K$20)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2010</c:v>
                      </c:pt>
                      <c:pt idx="1">
                        <c:v>2015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'KP a PP SECAP'!$P$27:$X$27</c15:sqref>
                        </c15:fullRef>
                        <c15:formulaRef>
                          <c15:sqref>('KP a PP SECAP'!$R$27:$S$27,'KP a PP SECAP'!$V$27:$X$27)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3AA-4C78-96AE-F629BFD5103A}"/>
                  </c:ext>
                </c:extLst>
              </c15:ser>
            </c15:filteredBarSeries>
          </c:ext>
        </c:extLst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u="none" strike="noStrike" baseline="0">
                    <a:effectLst/>
                  </a:rPr>
                  <a:t>spotřeba kapal. paliv a propan butanu</a:t>
                </a: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4.24037037037037E-3"/>
              <c:y val="8.25131944444444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969148148148152"/>
          <c:y val="0.32085347222222221"/>
          <c:w val="0.30795666666666666"/>
          <c:h val="0.36711250000000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200"/>
              <a:t>Spotřeba kapalných paliv a propan</a:t>
            </a:r>
            <a:r>
              <a:rPr lang="sk-SK" sz="1200" baseline="0"/>
              <a:t> </a:t>
            </a:r>
            <a:r>
              <a:rPr lang="sk-SK" sz="1200"/>
              <a:t>butanu v obci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7"/>
          <c:order val="0"/>
          <c:tx>
            <c:strRef>
              <c:f>'Ine Paliva'!$V$283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Paliva'!$V$314:$V$320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D-47B7-8C10-E7E5040DE71E}"/>
            </c:ext>
          </c:extLst>
        </c:ser>
        <c:ser>
          <c:idx val="9"/>
          <c:order val="1"/>
          <c:tx>
            <c:strRef>
              <c:f>'Ine Paliva'!$X$283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Paliva'!$X$314:$X$320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DD-47B7-8C10-E7E5040D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[MWh.rok¯¹]</a:t>
                </a:r>
              </a:p>
            </c:rich>
          </c:tx>
          <c:layout>
            <c:manualLayout>
              <c:xMode val="edge"/>
              <c:yMode val="edge"/>
              <c:x val="1.3229074074074074E-2"/>
              <c:y val="0.321899074074074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100"/>
              <a:t>Spotřeba kapalných paliv a propan</a:t>
            </a:r>
            <a:r>
              <a:rPr lang="sk-SK" sz="1100" baseline="0"/>
              <a:t> </a:t>
            </a:r>
            <a:r>
              <a:rPr lang="sk-SK" sz="1100"/>
              <a:t>butanu za vybrané obce Hradeckého venkova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'Ine Paliva'!$V$293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Paliva'!$V$323:$V$329</c15:sqref>
                  </c15:fullRef>
                </c:ext>
              </c:extLst>
              <c:f>'Ine Paliva'!$V$325:$V$329</c:f>
              <c:numCache>
                <c:formatCode>#,##0</c:formatCode>
                <c:ptCount val="5"/>
                <c:pt idx="0">
                  <c:v>1387.1531066031241</c:v>
                </c:pt>
                <c:pt idx="1">
                  <c:v>83.479703259963173</c:v>
                </c:pt>
                <c:pt idx="2">
                  <c:v>78.537371365540253</c:v>
                </c:pt>
                <c:pt idx="3">
                  <c:v>82.797950644353193</c:v>
                </c:pt>
                <c:pt idx="4">
                  <c:v>83.974836836151098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0-4E59-9B95-1C7143C94999}"/>
            </c:ext>
          </c:extLst>
        </c:ser>
        <c:ser>
          <c:idx val="10"/>
          <c:order val="1"/>
          <c:tx>
            <c:strRef>
              <c:f>'Ine Paliva'!$W$293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Paliva'!$W$323:$W$329</c15:sqref>
                  </c15:fullRef>
                </c:ext>
              </c:extLst>
              <c:f>'Ine Paliva'!$W$325:$W$329</c:f>
              <c:numCache>
                <c:formatCode>#,##0</c:formatCode>
                <c:ptCount val="5"/>
                <c:pt idx="0">
                  <c:v>189.14809030505651</c:v>
                </c:pt>
                <c:pt idx="1">
                  <c:v>182.60470574468715</c:v>
                </c:pt>
                <c:pt idx="2">
                  <c:v>171.26235710959543</c:v>
                </c:pt>
                <c:pt idx="3">
                  <c:v>180.81551343315431</c:v>
                </c:pt>
                <c:pt idx="4">
                  <c:v>183.60038684765692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90-4E59-9B95-1C7143C94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[MWh.rok¯¹]</a:t>
                </a:r>
              </a:p>
            </c:rich>
          </c:tx>
          <c:layout>
            <c:manualLayout>
              <c:xMode val="edge"/>
              <c:yMode val="edge"/>
              <c:x val="1.3229074074074074E-2"/>
              <c:y val="0.31013981481481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618680555555557"/>
          <c:y val="0.45968487654320994"/>
          <c:w val="0.16058402777777778"/>
          <c:h val="0.1322925925925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10833333333334"/>
          <c:y val="4.8506944444444443E-2"/>
          <c:w val="0.5645920138888888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'EL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SECAP'!$C$8:$K$8</c15:sqref>
                  </c15:fullRef>
                </c:ext>
              </c:extLst>
              <c:f>('EL SECAP'!$E$8,'EL SECAP'!$H$8:$K$8)</c:f>
              <c:numCache>
                <c:formatCode>#,##0</c:formatCode>
                <c:ptCount val="5"/>
                <c:pt idx="0">
                  <c:v>25.509</c:v>
                </c:pt>
                <c:pt idx="1">
                  <c:v>23.231999999999999</c:v>
                </c:pt>
                <c:pt idx="2">
                  <c:v>24.661000000000001</c:v>
                </c:pt>
                <c:pt idx="3">
                  <c:v>28.730000000000004</c:v>
                </c:pt>
                <c:pt idx="4">
                  <c:v>23.975000000000001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700-4535-8C30-5D525D3523D4}"/>
            </c:ext>
          </c:extLst>
        </c:ser>
        <c:ser>
          <c:idx val="2"/>
          <c:order val="1"/>
          <c:tx>
            <c:strRef>
              <c:f>'EL SECAP'!$A$9:$B$9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SECAP'!$C$9:$K$9</c15:sqref>
                  </c15:fullRef>
                </c:ext>
              </c:extLst>
              <c:f>('EL SECAP'!$E$9,'EL SECAP'!$H$9:$K$9)</c:f>
              <c:numCache>
                <c:formatCode>#,##0</c:formatCode>
                <c:ptCount val="5"/>
                <c:pt idx="0">
                  <c:v>44.257000000000005</c:v>
                </c:pt>
                <c:pt idx="1">
                  <c:v>36.835000000000001</c:v>
                </c:pt>
                <c:pt idx="2">
                  <c:v>41.234999999999999</c:v>
                </c:pt>
                <c:pt idx="3">
                  <c:v>35.277000000000001</c:v>
                </c:pt>
                <c:pt idx="4">
                  <c:v>32.409999999999997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700-4535-8C30-5D525D3523D4}"/>
            </c:ext>
          </c:extLst>
        </c:ser>
        <c:ser>
          <c:idx val="0"/>
          <c:order val="2"/>
          <c:tx>
            <c:strRef>
              <c:f>'EL SECAP'!$A$10:$B$10</c:f>
              <c:strCache>
                <c:ptCount val="2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SECAP'!$C$10:$K$10</c15:sqref>
                  </c15:fullRef>
                </c:ext>
              </c:extLst>
              <c:f>('EL SECAP'!$E$10,'EL SECAP'!$H$10:$K$10)</c:f>
              <c:numCache>
                <c:formatCode>#,##0</c:formatCode>
                <c:ptCount val="5"/>
                <c:pt idx="0">
                  <c:v>308.31099999999998</c:v>
                </c:pt>
                <c:pt idx="1">
                  <c:v>329.46899999999999</c:v>
                </c:pt>
                <c:pt idx="2">
                  <c:v>333.11200000000002</c:v>
                </c:pt>
                <c:pt idx="3">
                  <c:v>341.64499999999998</c:v>
                </c:pt>
                <c:pt idx="4">
                  <c:v>338.64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0-4535-8C30-5D525D3523D4}"/>
            </c:ext>
          </c:extLst>
        </c:ser>
        <c:ser>
          <c:idx val="3"/>
          <c:order val="3"/>
          <c:tx>
            <c:strRef>
              <c:f>'EL SECAP'!$A$11:$B$11</c:f>
              <c:strCache>
                <c:ptCount val="2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SECAP'!$C$11:$K$11</c15:sqref>
                  </c15:fullRef>
                </c:ext>
              </c:extLst>
              <c:f>('EL SECAP'!$E$11,'EL SECAP'!$H$11:$K$11)</c:f>
              <c:numCache>
                <c:formatCode>#,##0</c:formatCode>
                <c:ptCount val="5"/>
                <c:pt idx="0">
                  <c:v>16.992045366675534</c:v>
                </c:pt>
                <c:pt idx="1">
                  <c:v>14.629779391682185</c:v>
                </c:pt>
                <c:pt idx="2">
                  <c:v>16.049477130442494</c:v>
                </c:pt>
                <c:pt idx="3">
                  <c:v>15.589396665779907</c:v>
                </c:pt>
                <c:pt idx="4">
                  <c:v>13.732999999999999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00-4535-8C30-5D525D35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</a:t>
                </a:r>
                <a:r>
                  <a:rPr lang="cs-CZ" baseline="0"/>
                  <a:t> elektřiny</a:t>
                </a:r>
              </a:p>
              <a:p>
                <a:pPr>
                  <a:defRPr/>
                </a:pP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11006944444433"/>
          <c:y val="0.25525833333333331"/>
          <c:w val="0.26666076388888887"/>
          <c:h val="0.48948333333333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10833333333334"/>
          <c:y val="4.8506944444444443E-2"/>
          <c:w val="0.56679687499999998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'EL SECAP'!$A$21:$B$21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SECAP'!$C$21:$K$21</c15:sqref>
                  </c15:fullRef>
                </c:ext>
              </c:extLst>
              <c:f>('EL SECAP'!$E$21,'EL SECAP'!$H$21:$K$21)</c:f>
              <c:numCache>
                <c:formatCode>#,##0</c:formatCode>
                <c:ptCount val="5"/>
                <c:pt idx="0">
                  <c:v>16.907278860215214</c:v>
                </c:pt>
                <c:pt idx="1">
                  <c:v>18.322571739034338</c:v>
                </c:pt>
                <c:pt idx="2">
                  <c:v>20.28652004073021</c:v>
                </c:pt>
                <c:pt idx="3">
                  <c:v>22.591686663666202</c:v>
                </c:pt>
                <c:pt idx="4">
                  <c:v>18.872200709773622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BEB-4060-9447-D361EAEF02BB}"/>
            </c:ext>
          </c:extLst>
        </c:ser>
        <c:ser>
          <c:idx val="2"/>
          <c:order val="1"/>
          <c:tx>
            <c:strRef>
              <c:f>'EL SECAP'!$A$22:$B$22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SECAP'!$C$22:$K$22</c15:sqref>
                  </c15:fullRef>
                </c:ext>
              </c:extLst>
              <c:f>('EL SECAP'!$E$22,'EL SECAP'!$H$22:$K$22)</c:f>
              <c:numCache>
                <c:formatCode>#,##0</c:formatCode>
                <c:ptCount val="5"/>
                <c:pt idx="0">
                  <c:v>29.333389804247318</c:v>
                </c:pt>
                <c:pt idx="1">
                  <c:v>29.050961174557926</c:v>
                </c:pt>
                <c:pt idx="2">
                  <c:v>33.920548796865901</c:v>
                </c:pt>
                <c:pt idx="3">
                  <c:v>27.739886196803084</c:v>
                </c:pt>
                <c:pt idx="4">
                  <c:v>25.511909280657477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BEB-4060-9447-D361EAEF02BB}"/>
            </c:ext>
          </c:extLst>
        </c:ser>
        <c:ser>
          <c:idx val="0"/>
          <c:order val="2"/>
          <c:tx>
            <c:strRef>
              <c:f>'EL SECAP'!$A$23:$B$23</c:f>
              <c:strCache>
                <c:ptCount val="2"/>
                <c:pt idx="0">
                  <c:v>Obytné budovy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SECAP'!$C$23:$K$23</c15:sqref>
                  </c15:fullRef>
                </c:ext>
              </c:extLst>
              <c:f>('EL SECAP'!$E$23,'EL SECAP'!$H$23:$K$23)</c:f>
              <c:numCache>
                <c:formatCode>#,##0</c:formatCode>
                <c:ptCount val="5"/>
                <c:pt idx="0">
                  <c:v>268.83269066560069</c:v>
                </c:pt>
                <c:pt idx="1">
                  <c:v>343.99130997544211</c:v>
                </c:pt>
                <c:pt idx="2">
                  <c:v>363.25273060831148</c:v>
                </c:pt>
                <c:pt idx="3">
                  <c:v>355.61396717643925</c:v>
                </c:pt>
                <c:pt idx="4">
                  <c:v>352.86432997876932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B-4060-9447-D361EAEF02BB}"/>
            </c:ext>
          </c:extLst>
        </c:ser>
        <c:ser>
          <c:idx val="3"/>
          <c:order val="3"/>
          <c:tx>
            <c:strRef>
              <c:f>'EL SECAP'!$A$25:$B$25</c:f>
              <c:strCache>
                <c:ptCount val="2"/>
                <c:pt idx="0">
                  <c:v>Veřejné osvětlení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SECAP'!$C$25:$K$25</c15:sqref>
                  </c15:fullRef>
                </c:ext>
              </c:extLst>
              <c:f>('EL SECAP'!$E$25,'EL SECAP'!$H$25:$K$25)</c:f>
              <c:numCache>
                <c:formatCode>#,##0</c:formatCode>
                <c:ptCount val="5"/>
                <c:pt idx="0">
                  <c:v>16.992045366675534</c:v>
                </c:pt>
                <c:pt idx="1">
                  <c:v>14.629779391682185</c:v>
                </c:pt>
                <c:pt idx="2">
                  <c:v>16.049477130442494</c:v>
                </c:pt>
                <c:pt idx="3">
                  <c:v>15.589396665779907</c:v>
                </c:pt>
                <c:pt idx="4">
                  <c:v>13.732999999999999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B-4060-9447-D361EAEF02BB}"/>
            </c:ext>
          </c:extLst>
        </c:ser>
        <c:ser>
          <c:idx val="4"/>
          <c:order val="4"/>
          <c:tx>
            <c:strRef>
              <c:f>'EL SECAP'!$A$24:$B$24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SECAP'!$C$24:$K$24</c15:sqref>
                  </c15:fullRef>
                </c:ext>
              </c:extLst>
              <c:f>('EL SECAP'!$E$24,'EL SECAP'!$H$24:$K$24)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8BEB-4060-9447-D361EAEF0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elektřiny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570034722222209"/>
          <c:y val="0.19407291666666668"/>
          <c:w val="0.27107048611111112"/>
          <c:h val="0.6118541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SECAP'!$AA$13:$AI$13</c15:sqref>
                  </c15:fullRef>
                </c:ext>
              </c:extLst>
              <c:f>('EL SECAP'!$AC$13,'EL SECAP'!$AF$13:$AI$13)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SECAP'!$AA$14:$AI$14</c15:sqref>
                  </c15:fullRef>
                </c:ext>
              </c:extLst>
              <c:f>('EL SECAP'!$AC$14,'EL SECAP'!$AF$14:$AI$14)</c:f>
              <c:numCache>
                <c:formatCode>#,##0</c:formatCode>
                <c:ptCount val="5"/>
                <c:pt idx="0">
                  <c:v>1441.1469939486301</c:v>
                </c:pt>
                <c:pt idx="1">
                  <c:v>1291.6172903481302</c:v>
                </c:pt>
                <c:pt idx="2">
                  <c:v>1400.9450509782905</c:v>
                </c:pt>
                <c:pt idx="3">
                  <c:v>1411.2026455639909</c:v>
                </c:pt>
                <c:pt idx="4">
                  <c:v>1272.1709999999998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7-445C-A451-1B198E13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0514767"/>
        <c:axId val="730513519"/>
      </c:barChart>
      <c:catAx>
        <c:axId val="73051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513519"/>
        <c:crosses val="autoZero"/>
        <c:auto val="1"/>
        <c:lblAlgn val="ctr"/>
        <c:lblOffset val="100"/>
        <c:noMultiLvlLbl val="0"/>
      </c:catAx>
      <c:valAx>
        <c:axId val="73051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[MWh/rok]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514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Spotřeba elektřiny</a:t>
            </a:r>
            <a:r>
              <a:rPr lang="cs-CZ" baseline="0"/>
              <a:t> </a:t>
            </a:r>
            <a:r>
              <a:rPr lang="cs-CZ"/>
              <a:t>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'EE Data'!$K$12</c:f>
              <c:strCache>
                <c:ptCount val="1"/>
                <c:pt idx="0">
                  <c:v>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Data'!$L$18:$T$18</c15:sqref>
                  </c15:fullRef>
                </c:ext>
              </c:extLst>
              <c:f>('EE Data'!$N$18,'EE Data'!$Q$18:$T$18)</c:f>
              <c:numCache>
                <c:formatCode>General</c:formatCode>
                <c:ptCount val="5"/>
                <c:pt idx="0">
                  <c:v>12485.485000000002</c:v>
                </c:pt>
                <c:pt idx="1">
                  <c:v>13729.756000000001</c:v>
                </c:pt>
                <c:pt idx="2">
                  <c:v>18243.023000000001</c:v>
                </c:pt>
                <c:pt idx="3">
                  <c:v>20331.612000000005</c:v>
                </c:pt>
                <c:pt idx="4">
                  <c:v>20764.859000000004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2-432E-9F2A-6F7D998475A5}"/>
            </c:ext>
          </c:extLst>
        </c:ser>
        <c:ser>
          <c:idx val="1"/>
          <c:order val="1"/>
          <c:tx>
            <c:strRef>
              <c:f>'EE Data'!$K$13</c:f>
              <c:strCache>
                <c:ptCount val="1"/>
                <c:pt idx="0">
                  <c:v>MOP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Data'!$L$19:$T$19</c15:sqref>
                  </c15:fullRef>
                </c:ext>
              </c:extLst>
              <c:f>('EE Data'!$N$19,'EE Data'!$Q$19:$T$19)</c:f>
              <c:numCache>
                <c:formatCode>General</c:formatCode>
                <c:ptCount val="5"/>
                <c:pt idx="0">
                  <c:v>13005.256999999998</c:v>
                </c:pt>
                <c:pt idx="1">
                  <c:v>11655.865</c:v>
                </c:pt>
                <c:pt idx="2">
                  <c:v>12642.465</c:v>
                </c:pt>
                <c:pt idx="3">
                  <c:v>12735.031999999999</c:v>
                </c:pt>
                <c:pt idx="4">
                  <c:v>11480.377000000002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52-432E-9F2A-6F7D998475A5}"/>
            </c:ext>
          </c:extLst>
        </c:ser>
        <c:ser>
          <c:idx val="2"/>
          <c:order val="2"/>
          <c:tx>
            <c:strRef>
              <c:f>'EE Data'!$K$14</c:f>
              <c:strCache>
                <c:ptCount val="1"/>
                <c:pt idx="0">
                  <c:v>MOO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Data'!$L$20:$T$20</c15:sqref>
                  </c15:fullRef>
                </c:ext>
              </c:extLst>
              <c:f>('EE Data'!$N$20,'EE Data'!$Q$20:$T$20)</c:f>
              <c:numCache>
                <c:formatCode>General</c:formatCode>
                <c:ptCount val="5"/>
                <c:pt idx="0" formatCode="0.00">
                  <c:v>39308.236999999986</c:v>
                </c:pt>
                <c:pt idx="1" formatCode="0.00">
                  <c:v>36549.859000000004</c:v>
                </c:pt>
                <c:pt idx="2" formatCode="0.00">
                  <c:v>39651.121999999996</c:v>
                </c:pt>
                <c:pt idx="3" formatCode="0.00">
                  <c:v>39816.226000000002</c:v>
                </c:pt>
                <c:pt idx="4" formatCode="0.00">
                  <c:v>40526.213999999985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52-432E-9F2A-6F7D99847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513456"/>
        <c:axId val="587511816"/>
      </c:barChart>
      <c:catAx>
        <c:axId val="58751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1816"/>
        <c:crosses val="autoZero"/>
        <c:auto val="1"/>
        <c:lblAlgn val="ctr"/>
        <c:lblOffset val="100"/>
        <c:noMultiLvlLbl val="0"/>
      </c:catAx>
      <c:valAx>
        <c:axId val="58751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1024305555555556E-2"/>
              <c:y val="0.317044097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3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Spotřeba elektřiny</a:t>
            </a:r>
            <a:r>
              <a:rPr lang="cs-CZ" baseline="0"/>
              <a:t> </a:t>
            </a:r>
            <a:r>
              <a:rPr lang="cs-CZ"/>
              <a:t>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'EE Data'!$K$13</c:f>
              <c:strCache>
                <c:ptCount val="1"/>
                <c:pt idx="0">
                  <c:v>MOP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Data'!$L$19:$T$19</c15:sqref>
                  </c15:fullRef>
                </c:ext>
              </c:extLst>
              <c:f>('EE Data'!$N$19,'EE Data'!$Q$19:$T$19)</c:f>
              <c:numCache>
                <c:formatCode>General</c:formatCode>
                <c:ptCount val="5"/>
                <c:pt idx="0">
                  <c:v>13005.256999999998</c:v>
                </c:pt>
                <c:pt idx="1">
                  <c:v>11655.865</c:v>
                </c:pt>
                <c:pt idx="2">
                  <c:v>12642.465</c:v>
                </c:pt>
                <c:pt idx="3">
                  <c:v>12735.031999999999</c:v>
                </c:pt>
                <c:pt idx="4">
                  <c:v>11480.377000000002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A2-4B48-B911-221F51BC29C2}"/>
            </c:ext>
          </c:extLst>
        </c:ser>
        <c:ser>
          <c:idx val="2"/>
          <c:order val="1"/>
          <c:tx>
            <c:strRef>
              <c:f>'EE Data'!$K$14</c:f>
              <c:strCache>
                <c:ptCount val="1"/>
                <c:pt idx="0">
                  <c:v>MOO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Data'!$L$20:$T$20</c15:sqref>
                  </c15:fullRef>
                </c:ext>
              </c:extLst>
              <c:f>('EE Data'!$N$20,'EE Data'!$Q$20:$T$20)</c:f>
              <c:numCache>
                <c:formatCode>General</c:formatCode>
                <c:ptCount val="5"/>
                <c:pt idx="0" formatCode="0.00">
                  <c:v>39308.236999999986</c:v>
                </c:pt>
                <c:pt idx="1" formatCode="0.00">
                  <c:v>36549.859000000004</c:v>
                </c:pt>
                <c:pt idx="2" formatCode="0.00">
                  <c:v>39651.121999999996</c:v>
                </c:pt>
                <c:pt idx="3" formatCode="0.00">
                  <c:v>39816.226000000002</c:v>
                </c:pt>
                <c:pt idx="4" formatCode="0.00">
                  <c:v>40526.213999999985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A2-4B48-B911-221F51BC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513456"/>
        <c:axId val="587511816"/>
      </c:barChart>
      <c:lineChart>
        <c:grouping val="standard"/>
        <c:varyColors val="0"/>
        <c:ser>
          <c:idx val="0"/>
          <c:order val="2"/>
          <c:tx>
            <c:strRef>
              <c:f>'EL SECAP'!$Z$9</c:f>
              <c:strCache>
                <c:ptCount val="1"/>
                <c:pt idx="0">
                  <c:v>denostupně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3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SECAP'!$AA$9:$AI$9</c15:sqref>
                  </c15:fullRef>
                </c:ext>
              </c:extLst>
              <c:f>('EL SECAP'!$AC$9,'EL SECAP'!$AF$9:$AI$9)</c:f>
              <c:numCache>
                <c:formatCode>General</c:formatCode>
                <c:ptCount val="5"/>
                <c:pt idx="0">
                  <c:v>3956.1</c:v>
                </c:pt>
                <c:pt idx="1">
                  <c:v>3198</c:v>
                </c:pt>
                <c:pt idx="2">
                  <c:v>3040.9</c:v>
                </c:pt>
                <c:pt idx="3">
                  <c:v>3209.4</c:v>
                </c:pt>
                <c:pt idx="4">
                  <c:v>3205.4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A2-4B48-B911-221F51BC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058688"/>
        <c:axId val="1027053696"/>
      </c:lineChart>
      <c:catAx>
        <c:axId val="58751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1816"/>
        <c:crosses val="autoZero"/>
        <c:auto val="1"/>
        <c:lblAlgn val="ctr"/>
        <c:lblOffset val="100"/>
        <c:noMultiLvlLbl val="0"/>
      </c:catAx>
      <c:valAx>
        <c:axId val="58751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5434027777777777E-2"/>
              <c:y val="0.365551041666666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3456"/>
        <c:crosses val="autoZero"/>
        <c:crossBetween val="between"/>
      </c:valAx>
      <c:valAx>
        <c:axId val="10270536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058688"/>
        <c:crosses val="max"/>
        <c:crossBetween val="between"/>
      </c:valAx>
      <c:catAx>
        <c:axId val="1027058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27053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'EE Data'!$K$18</c:f>
              <c:strCache>
                <c:ptCount val="1"/>
                <c:pt idx="0">
                  <c:v>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Data'!$L$18:$T$18</c15:sqref>
                  </c15:fullRef>
                </c:ext>
              </c:extLst>
              <c:f>('EE Data'!$N$18,'EE Data'!$Q$18:$T$18)</c:f>
              <c:numCache>
                <c:formatCode>General</c:formatCode>
                <c:ptCount val="5"/>
                <c:pt idx="0">
                  <c:v>12485.485000000002</c:v>
                </c:pt>
                <c:pt idx="1">
                  <c:v>13729.756000000001</c:v>
                </c:pt>
                <c:pt idx="2">
                  <c:v>18243.023000000001</c:v>
                </c:pt>
                <c:pt idx="3">
                  <c:v>20331.612000000005</c:v>
                </c:pt>
                <c:pt idx="4">
                  <c:v>20764.859000000004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AF-4B7D-89D3-DB84ABDCFBF8}"/>
            </c:ext>
          </c:extLst>
        </c:ser>
        <c:ser>
          <c:idx val="1"/>
          <c:order val="1"/>
          <c:tx>
            <c:strRef>
              <c:f>'EE Data'!$K$13</c:f>
              <c:strCache>
                <c:ptCount val="1"/>
                <c:pt idx="0">
                  <c:v>MOP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Data'!$L$19:$T$19</c15:sqref>
                  </c15:fullRef>
                </c:ext>
              </c:extLst>
              <c:f>('EE Data'!$N$19,'EE Data'!$Q$19:$T$19)</c:f>
              <c:numCache>
                <c:formatCode>General</c:formatCode>
                <c:ptCount val="5"/>
                <c:pt idx="0">
                  <c:v>13005.256999999998</c:v>
                </c:pt>
                <c:pt idx="1">
                  <c:v>11655.865</c:v>
                </c:pt>
                <c:pt idx="2">
                  <c:v>12642.465</c:v>
                </c:pt>
                <c:pt idx="3">
                  <c:v>12735.031999999999</c:v>
                </c:pt>
                <c:pt idx="4">
                  <c:v>11480.377000000002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28F-A74C-42C3F6FA79EC}"/>
            </c:ext>
          </c:extLst>
        </c:ser>
        <c:ser>
          <c:idx val="2"/>
          <c:order val="2"/>
          <c:tx>
            <c:strRef>
              <c:f>'EE Data'!$K$14</c:f>
              <c:strCache>
                <c:ptCount val="1"/>
                <c:pt idx="0">
                  <c:v>MOO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Data'!$L$20:$T$20</c15:sqref>
                  </c15:fullRef>
                </c:ext>
              </c:extLst>
              <c:f>('EE Data'!$N$20,'EE Data'!$Q$20:$T$20)</c:f>
              <c:numCache>
                <c:formatCode>General</c:formatCode>
                <c:ptCount val="5"/>
                <c:pt idx="0" formatCode="0.00">
                  <c:v>39308.236999999986</c:v>
                </c:pt>
                <c:pt idx="1" formatCode="0.00">
                  <c:v>36549.859000000004</c:v>
                </c:pt>
                <c:pt idx="2" formatCode="0.00">
                  <c:v>39651.121999999996</c:v>
                </c:pt>
                <c:pt idx="3" formatCode="0.00">
                  <c:v>39816.226000000002</c:v>
                </c:pt>
                <c:pt idx="4" formatCode="0.00">
                  <c:v>40526.213999999985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8-428F-A74C-42C3F6FA7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513456"/>
        <c:axId val="587511816"/>
      </c:barChart>
      <c:lineChart>
        <c:grouping val="standard"/>
        <c:varyColors val="0"/>
        <c:ser>
          <c:idx val="0"/>
          <c:order val="3"/>
          <c:tx>
            <c:strRef>
              <c:f>'EL SECAP'!$Z$9</c:f>
              <c:strCache>
                <c:ptCount val="1"/>
                <c:pt idx="0">
                  <c:v>denostupně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3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SECAP'!$AA$9:$AI$9</c15:sqref>
                  </c15:fullRef>
                </c:ext>
              </c:extLst>
              <c:f>('EL SECAP'!$AC$9,'EL SECAP'!$AF$9:$AI$9)</c:f>
              <c:numCache>
                <c:formatCode>General</c:formatCode>
                <c:ptCount val="5"/>
                <c:pt idx="0">
                  <c:v>3956.1</c:v>
                </c:pt>
                <c:pt idx="1">
                  <c:v>3198</c:v>
                </c:pt>
                <c:pt idx="2">
                  <c:v>3040.9</c:v>
                </c:pt>
                <c:pt idx="3">
                  <c:v>3209.4</c:v>
                </c:pt>
                <c:pt idx="4">
                  <c:v>3205.4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8-428F-A74C-42C3F6FA7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058688"/>
        <c:axId val="1027053696"/>
      </c:lineChart>
      <c:catAx>
        <c:axId val="58751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1816"/>
        <c:crosses val="autoZero"/>
        <c:auto val="1"/>
        <c:lblAlgn val="ctr"/>
        <c:lblOffset val="100"/>
        <c:noMultiLvlLbl val="0"/>
      </c:catAx>
      <c:valAx>
        <c:axId val="58751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2.0137777777777775E-2"/>
              <c:y val="0.272946874999999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3456"/>
        <c:crosses val="autoZero"/>
        <c:crossBetween val="between"/>
      </c:valAx>
      <c:valAx>
        <c:axId val="10270536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058688"/>
        <c:crosses val="max"/>
        <c:crossBetween val="between"/>
      </c:valAx>
      <c:catAx>
        <c:axId val="1027058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27053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Spotrěba energií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12083333333333"/>
          <c:y val="0.1316673611111111"/>
          <c:w val="0.67708663194444452"/>
          <c:h val="0.704920833333333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'EL SECAP'!$Z$17</c:f>
              <c:strCache>
                <c:ptCount val="1"/>
                <c:pt idx="0">
                  <c:v>Elektrina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SECAP'!$AA$16:$AG$16</c15:sqref>
                  </c15:fullRef>
                </c:ext>
              </c:extLst>
              <c:f>'EL SECAP'!$AC$16:$AG$16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SECAP'!$AA$17:$AG$17</c15:sqref>
                  </c15:fullRef>
                </c:ext>
              </c:extLst>
              <c:f>'EL SECAP'!$AC$17:$AG$17</c:f>
              <c:numCache>
                <c:formatCode>#,##0</c:formatCode>
                <c:ptCount val="5"/>
                <c:pt idx="0">
                  <c:v>45941.407612473369</c:v>
                </c:pt>
                <c:pt idx="1">
                  <c:v>50229.133428466819</c:v>
                </c:pt>
                <c:pt idx="2">
                  <c:v>56799.453557536981</c:v>
                </c:pt>
                <c:pt idx="3">
                  <c:v>54597.228477859942</c:v>
                </c:pt>
                <c:pt idx="4">
                  <c:v>54093.733722234712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0-4572-919B-2D538EA0D80B}"/>
            </c:ext>
          </c:extLst>
        </c:ser>
        <c:ser>
          <c:idx val="1"/>
          <c:order val="1"/>
          <c:tx>
            <c:strRef>
              <c:f>'EL SECAP'!$Z$18</c:f>
              <c:strCache>
                <c:ptCount val="1"/>
                <c:pt idx="0">
                  <c:v>Zemný plyn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SECAP'!$AA$16:$AG$16</c15:sqref>
                  </c15:fullRef>
                </c:ext>
              </c:extLst>
              <c:f>'EL SECAP'!$AC$16:$AG$16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SECAP'!$AA$18:$AG$18</c15:sqref>
                  </c15:fullRef>
                </c:ext>
              </c:extLst>
              <c:f>'EL SECAP'!$AC$18:$AG$18</c:f>
              <c:numCache>
                <c:formatCode>#,##0</c:formatCode>
                <c:ptCount val="5"/>
                <c:pt idx="0">
                  <c:v>58093.879195137553</c:v>
                </c:pt>
                <c:pt idx="1">
                  <c:v>58521.900895664636</c:v>
                </c:pt>
                <c:pt idx="2">
                  <c:v>64820.460398825715</c:v>
                </c:pt>
                <c:pt idx="3">
                  <c:v>60854.019196572903</c:v>
                </c:pt>
                <c:pt idx="4">
                  <c:v>62818.418493817117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0-4572-919B-2D538EA0D80B}"/>
            </c:ext>
          </c:extLst>
        </c:ser>
        <c:ser>
          <c:idx val="2"/>
          <c:order val="2"/>
          <c:tx>
            <c:strRef>
              <c:f>'EL SECAP'!$Z$19</c:f>
              <c:strCache>
                <c:ptCount val="1"/>
                <c:pt idx="0">
                  <c:v>Fosílne palivá (tuhé a kvapalné palivá)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SECAP'!$AA$16:$AG$16</c15:sqref>
                  </c15:fullRef>
                </c:ext>
              </c:extLst>
              <c:f>'EL SECAP'!$AC$16:$AG$16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SECAP'!$AA$19:$AG$19</c15:sqref>
                  </c15:fullRef>
                </c:ext>
              </c:extLst>
              <c:f>'EL SECAP'!$AC$19:$AG$19</c:f>
              <c:numCache>
                <c:formatCode>#,##0</c:formatCode>
                <c:ptCount val="5"/>
                <c:pt idx="0">
                  <c:v>32852.638029839218</c:v>
                </c:pt>
                <c:pt idx="1">
                  <c:v>33132.308464101086</c:v>
                </c:pt>
                <c:pt idx="2">
                  <c:v>31958.181074265078</c:v>
                </c:pt>
                <c:pt idx="3">
                  <c:v>32662.922818598759</c:v>
                </c:pt>
                <c:pt idx="4">
                  <c:v>33306.426804155744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0-4572-919B-2D538EA0D80B}"/>
            </c:ext>
          </c:extLst>
        </c:ser>
        <c:ser>
          <c:idx val="3"/>
          <c:order val="3"/>
          <c:tx>
            <c:strRef>
              <c:f>'EL SECAP'!$Z$20</c:f>
              <c:strCache>
                <c:ptCount val="1"/>
                <c:pt idx="0">
                  <c:v>Biopalivá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SECAP'!$AA$16:$AG$16</c15:sqref>
                  </c15:fullRef>
                </c:ext>
              </c:extLst>
              <c:f>'EL SECAP'!$AC$16:$AG$16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SECAP'!$AA$20:$AG$20</c15:sqref>
                  </c15:fullRef>
                </c:ext>
              </c:extLst>
              <c:f>'EL SECAP'!$AC$20:$AG$20</c:f>
              <c:numCache>
                <c:formatCode>#,##0</c:formatCode>
                <c:ptCount val="5"/>
                <c:pt idx="0">
                  <c:v>46633.24115214232</c:v>
                </c:pt>
                <c:pt idx="1">
                  <c:v>50442.7576393696</c:v>
                </c:pt>
                <c:pt idx="2">
                  <c:v>50055.139776456017</c:v>
                </c:pt>
                <c:pt idx="3">
                  <c:v>48935.1552581496</c:v>
                </c:pt>
                <c:pt idx="4">
                  <c:v>49384.952594802809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80-4572-919B-2D538EA0D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3507344"/>
        <c:axId val="1003499856"/>
      </c:barChart>
      <c:catAx>
        <c:axId val="100350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499856"/>
        <c:crosses val="autoZero"/>
        <c:auto val="1"/>
        <c:lblAlgn val="ctr"/>
        <c:lblOffset val="100"/>
        <c:noMultiLvlLbl val="0"/>
      </c:catAx>
      <c:valAx>
        <c:axId val="100349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baseline="0"/>
                  <a:t>[MWh/rok]</a:t>
                </a:r>
                <a:endParaRPr lang="sk-SK"/>
              </a:p>
            </c:rich>
          </c:tx>
          <c:layout>
            <c:manualLayout>
              <c:xMode val="edge"/>
              <c:yMode val="edge"/>
              <c:x val="1.1602430555555548E-3"/>
              <c:y val="0.351229513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50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091994938400946"/>
          <c:y val="0.24023853018372704"/>
          <c:w val="0.18345908458570617"/>
          <c:h val="0.557335853018372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'výroba EE'!$A$2</c:f>
              <c:strCache>
                <c:ptCount val="1"/>
                <c:pt idx="0">
                  <c:v>Fotovoltaické elektrárny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EE'!$B$2:$E$2</c:f>
              <c:numCache>
                <c:formatCode>General</c:formatCode>
                <c:ptCount val="4"/>
                <c:pt idx="0">
                  <c:v>6171.2760000000026</c:v>
                </c:pt>
                <c:pt idx="1">
                  <c:v>6615.6040000000039</c:v>
                </c:pt>
                <c:pt idx="2">
                  <c:v>6410.4670000000015</c:v>
                </c:pt>
                <c:pt idx="3">
                  <c:v>5975.1629999999941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C-41EA-87D1-9342F96701C4}"/>
            </c:ext>
          </c:extLst>
        </c:ser>
        <c:ser>
          <c:idx val="1"/>
          <c:order val="1"/>
          <c:tx>
            <c:strRef>
              <c:f>'výroba EE'!$A$3</c:f>
              <c:strCache>
                <c:ptCount val="1"/>
                <c:pt idx="0">
                  <c:v>Malé vodní elektrárny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EE'!$B$3:$E$3</c:f>
              <c:numCache>
                <c:formatCode>General</c:formatCode>
                <c:ptCount val="4"/>
                <c:pt idx="0">
                  <c:v>951.02599999999973</c:v>
                </c:pt>
                <c:pt idx="1">
                  <c:v>769.80499999999995</c:v>
                </c:pt>
                <c:pt idx="2">
                  <c:v>923.22600000000023</c:v>
                </c:pt>
                <c:pt idx="3">
                  <c:v>923.28600000000017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8C-41EA-87D1-9342F96701C4}"/>
            </c:ext>
          </c:extLst>
        </c:ser>
        <c:ser>
          <c:idx val="2"/>
          <c:order val="2"/>
          <c:tx>
            <c:strRef>
              <c:f>'výroba EE'!$A$4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EE'!$B$4:$E$4</c:f>
              <c:numCache>
                <c:formatCode>General</c:formatCode>
                <c:ptCount val="4"/>
                <c:pt idx="0">
                  <c:v>25991.97</c:v>
                </c:pt>
                <c:pt idx="1">
                  <c:v>26114.709000000003</c:v>
                </c:pt>
                <c:pt idx="2">
                  <c:v>28793.660000000003</c:v>
                </c:pt>
                <c:pt idx="3">
                  <c:v>30974.250000000004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8C-41EA-87D1-9342F9670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-27"/>
        <c:axId val="1350712927"/>
        <c:axId val="1350716671"/>
      </c:barChart>
      <c:catAx>
        <c:axId val="135071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6671"/>
        <c:crosses val="autoZero"/>
        <c:auto val="1"/>
        <c:lblAlgn val="ctr"/>
        <c:lblOffset val="100"/>
        <c:noMultiLvlLbl val="0"/>
      </c:catAx>
      <c:valAx>
        <c:axId val="135071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5434027777777777E-2"/>
              <c:y val="0.32935648148148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2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669097222222226E-2"/>
          <c:y val="0.89465617283950616"/>
          <c:w val="0.9786618055555556"/>
          <c:h val="6.61462962962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83003472222221"/>
          <c:y val="4.8506944444444443E-2"/>
          <c:w val="0.66015121527777765"/>
          <c:h val="0.805097916666666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'EL SECAP'!$Z$23</c:f>
              <c:strCache>
                <c:ptCount val="1"/>
                <c:pt idx="0">
                  <c:v>Elektřina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SECAP'!$AA$22:$AG$22</c15:sqref>
                  </c15:fullRef>
                </c:ext>
              </c:extLst>
              <c:f>'EL SECAP'!$AC$22:$AG$22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SECAP'!$AA$23:$AG$23</c15:sqref>
                  </c15:fullRef>
                </c:ext>
              </c:extLst>
              <c:f>'EL SECAP'!$AC$23:$AG$23</c:f>
              <c:numCache>
                <c:formatCode>#,##0</c:formatCode>
                <c:ptCount val="5"/>
                <c:pt idx="0">
                  <c:v>1424.1362408619768</c:v>
                </c:pt>
                <c:pt idx="1">
                  <c:v>1711.1640369397794</c:v>
                </c:pt>
                <c:pt idx="2">
                  <c:v>1814.8688813973677</c:v>
                </c:pt>
                <c:pt idx="3">
                  <c:v>2384.0025305000559</c:v>
                </c:pt>
                <c:pt idx="4">
                  <c:v>1558.9844156045933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67-4D5F-A02D-D04BB098A2AA}"/>
            </c:ext>
          </c:extLst>
        </c:ser>
        <c:ser>
          <c:idx val="1"/>
          <c:order val="1"/>
          <c:tx>
            <c:strRef>
              <c:f>'EL SECAP'!$Z$24</c:f>
              <c:strCache>
                <c:ptCount val="1"/>
                <c:pt idx="0">
                  <c:v>Zemní plyn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SECAP'!$AA$22:$AG$22</c15:sqref>
                  </c15:fullRef>
                </c:ext>
              </c:extLst>
              <c:f>'EL SECAP'!$AC$22:$AG$22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SECAP'!$AA$24:$AG$24</c15:sqref>
                  </c15:fullRef>
                </c:ext>
              </c:extLst>
              <c:f>'EL SECAP'!$AC$24:$AG$24</c:f>
              <c:numCache>
                <c:formatCode>#,##0</c:formatCode>
                <c:ptCount val="5"/>
                <c:pt idx="0">
                  <c:v>1907.0888652794556</c:v>
                </c:pt>
                <c:pt idx="1">
                  <c:v>2710.6863998662734</c:v>
                </c:pt>
                <c:pt idx="2">
                  <c:v>3115.0564366094809</c:v>
                </c:pt>
                <c:pt idx="3">
                  <c:v>2917.147180442319</c:v>
                </c:pt>
                <c:pt idx="4">
                  <c:v>2805.2609309864524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67-4D5F-A02D-D04BB098A2AA}"/>
            </c:ext>
          </c:extLst>
        </c:ser>
        <c:ser>
          <c:idx val="2"/>
          <c:order val="2"/>
          <c:tx>
            <c:strRef>
              <c:f>'EL SECAP'!$Z$25</c:f>
              <c:strCache>
                <c:ptCount val="1"/>
                <c:pt idx="0">
                  <c:v>Tuhá fosilní paliva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SECAP'!$AA$22:$AG$22</c15:sqref>
                  </c15:fullRef>
                </c:ext>
              </c:extLst>
              <c:f>'EL SECAP'!$AC$22:$AG$22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SECAP'!$AA$25:$AG$25</c15:sqref>
                  </c15:fullRef>
                </c:ext>
              </c:extLst>
              <c:f>'EL SECAP'!$AC$25:$AG$25</c:f>
              <c:numCache>
                <c:formatCode>#,##0</c:formatCode>
                <c:ptCount val="5"/>
                <c:pt idx="0">
                  <c:v>51.896008117155674</c:v>
                </c:pt>
                <c:pt idx="1">
                  <c:v>92.063894586488999</c:v>
                </c:pt>
                <c:pt idx="2">
                  <c:v>26.096172032130337</c:v>
                </c:pt>
                <c:pt idx="3">
                  <c:v>15.908614256478144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67-4D5F-A02D-D04BB098A2AA}"/>
            </c:ext>
          </c:extLst>
        </c:ser>
        <c:ser>
          <c:idx val="3"/>
          <c:order val="3"/>
          <c:tx>
            <c:strRef>
              <c:f>'EL SECAP'!$Z$26</c:f>
              <c:strCache>
                <c:ptCount val="1"/>
                <c:pt idx="0">
                  <c:v>Biopaliva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SECAP'!$AA$22:$AG$22</c15:sqref>
                  </c15:fullRef>
                </c:ext>
              </c:extLst>
              <c:f>'EL SECAP'!$AC$22:$AG$22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SECAP'!$AA$26:$AG$26</c15:sqref>
                  </c15:fullRef>
                </c:ext>
              </c:extLst>
              <c:f>'EL SECAP'!$AC$26:$AG$26</c:f>
              <c:numCache>
                <c:formatCode>#,##0</c:formatCode>
                <c:ptCount val="5"/>
                <c:pt idx="0">
                  <c:v>9.4753259057918928</c:v>
                </c:pt>
                <c:pt idx="1">
                  <c:v>10.815386134324569</c:v>
                </c:pt>
                <c:pt idx="2">
                  <c:v>11.176662148381867</c:v>
                </c:pt>
                <c:pt idx="3">
                  <c:v>10.790546449254267</c:v>
                </c:pt>
                <c:pt idx="4">
                  <c:v>10.799242007172957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67-4D5F-A02D-D04BB098A2AA}"/>
            </c:ext>
          </c:extLst>
        </c:ser>
        <c:ser>
          <c:idx val="4"/>
          <c:order val="4"/>
          <c:tx>
            <c:strRef>
              <c:f>'EL SECAP'!$Z$27</c:f>
              <c:strCache>
                <c:ptCount val="1"/>
                <c:pt idx="0">
                  <c:v>Kapalná paliva + Propan Butan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SECAP'!$AA$22:$AG$22</c15:sqref>
                  </c15:fullRef>
                </c:ext>
              </c:extLst>
              <c:f>'EL SECAP'!$AC$22:$AG$22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SECAP'!$AA$27:$AG$27</c15:sqref>
                  </c15:fullRef>
                </c:ext>
              </c:extLst>
              <c:f>'EL SECAP'!$AC$27:$AG$27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67-4D5F-A02D-D04BB098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608576"/>
        <c:axId val="939613984"/>
      </c:barChart>
      <c:catAx>
        <c:axId val="93960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613984"/>
        <c:crosses val="autoZero"/>
        <c:auto val="1"/>
        <c:lblAlgn val="ctr"/>
        <c:lblOffset val="100"/>
        <c:noMultiLvlLbl val="0"/>
      </c:catAx>
      <c:valAx>
        <c:axId val="93961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0572222222222222E-2"/>
              <c:y val="0.332004166666666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6085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473593750000003"/>
          <c:y val="0.30514409722222224"/>
          <c:w val="0.21203489583333332"/>
          <c:h val="0.43380902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10833333333334"/>
          <c:y val="4.8506944444444443E-2"/>
          <c:w val="0.58884548611111109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'EL SECAP'!$A$21:$B$21</c:f>
              <c:strCache>
                <c:ptCount val="2"/>
                <c:pt idx="0">
                  <c:v>Obecní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SECAP'!$P$21:$X$21</c15:sqref>
                  </c15:fullRef>
                </c:ext>
              </c:extLst>
              <c:f>('EL SECAP'!$R$21,'EL SECAP'!$U$21:$X$21)</c:f>
              <c:numCache>
                <c:formatCode>#,##0</c:formatCode>
                <c:ptCount val="5"/>
                <c:pt idx="0">
                  <c:v>1424.1362408619768</c:v>
                </c:pt>
                <c:pt idx="1">
                  <c:v>1711.1640369397794</c:v>
                </c:pt>
                <c:pt idx="2">
                  <c:v>1814.8688813973677</c:v>
                </c:pt>
                <c:pt idx="3">
                  <c:v>2384.0025305000559</c:v>
                </c:pt>
                <c:pt idx="4">
                  <c:v>1558.9844156045933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CC7-4AC5-9E33-67D981A8559E}"/>
            </c:ext>
          </c:extLst>
        </c:ser>
        <c:ser>
          <c:idx val="2"/>
          <c:order val="1"/>
          <c:tx>
            <c:strRef>
              <c:f>'EL SECAP'!$A$22:$B$22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SECAP'!$P$22:$X$22</c15:sqref>
                  </c15:fullRef>
                </c:ext>
              </c:extLst>
              <c:f>('EL SECAP'!$R$22,'EL SECAP'!$U$22:$X$22)</c:f>
              <c:numCache>
                <c:formatCode>#,##0</c:formatCode>
                <c:ptCount val="5"/>
                <c:pt idx="0">
                  <c:v>8743.4018882882501</c:v>
                </c:pt>
                <c:pt idx="1">
                  <c:v>9083.9479427154456</c:v>
                </c:pt>
                <c:pt idx="2">
                  <c:v>10385.985616337188</c:v>
                </c:pt>
                <c:pt idx="3">
                  <c:v>9376.507622642881</c:v>
                </c:pt>
                <c:pt idx="4">
                  <c:v>9053.6340564758975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CC7-4AC5-9E33-67D981A8559E}"/>
            </c:ext>
          </c:extLst>
        </c:ser>
        <c:ser>
          <c:idx val="0"/>
          <c:order val="2"/>
          <c:tx>
            <c:strRef>
              <c:f>'EL SECAP'!$A$23:$B$23</c:f>
              <c:strCache>
                <c:ptCount val="2"/>
                <c:pt idx="0">
                  <c:v>Obytné budovy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SECAP'!$P$23:$X$23</c15:sqref>
                  </c15:fullRef>
                </c:ext>
              </c:extLst>
              <c:f>('EL SECAP'!$R$23,'EL SECAP'!$U$23:$X$23)</c:f>
              <c:numCache>
                <c:formatCode>#,##0</c:formatCode>
                <c:ptCount val="5"/>
                <c:pt idx="0">
                  <c:v>34332.722489374515</c:v>
                </c:pt>
                <c:pt idx="1">
                  <c:v>38142.404158463469</c:v>
                </c:pt>
                <c:pt idx="2">
                  <c:v>43197.654008824131</c:v>
                </c:pt>
                <c:pt idx="3">
                  <c:v>41425.51567915301</c:v>
                </c:pt>
                <c:pt idx="4">
                  <c:v>42208.944250154222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C7-4AC5-9E33-67D981A8559E}"/>
            </c:ext>
          </c:extLst>
        </c:ser>
        <c:ser>
          <c:idx val="3"/>
          <c:order val="3"/>
          <c:tx>
            <c:strRef>
              <c:f>'EL SECAP'!$A$25:$B$25</c:f>
              <c:strCache>
                <c:ptCount val="2"/>
                <c:pt idx="0">
                  <c:v>Veřejné osvětlení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SECAP'!$P$25:$X$25</c15:sqref>
                  </c15:fullRef>
                </c:ext>
              </c:extLst>
              <c:f>('EL SECAP'!$R$25,'EL SECAP'!$U$25:$X$25)</c:f>
              <c:numCache>
                <c:formatCode>#,##0</c:formatCode>
                <c:ptCount val="5"/>
                <c:pt idx="0">
                  <c:v>1441.1469939486301</c:v>
                </c:pt>
                <c:pt idx="1">
                  <c:v>1291.6172903481302</c:v>
                </c:pt>
                <c:pt idx="2">
                  <c:v>1400.9450509782905</c:v>
                </c:pt>
                <c:pt idx="3">
                  <c:v>1411.2026455639909</c:v>
                </c:pt>
                <c:pt idx="4">
                  <c:v>1272.1709999999998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C7-4AC5-9E33-67D981A8559E}"/>
            </c:ext>
          </c:extLst>
        </c:ser>
        <c:ser>
          <c:idx val="4"/>
          <c:order val="4"/>
          <c:tx>
            <c:strRef>
              <c:f>'EL SECAP'!$A$24:$B$24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SECAP'!$C$19:$K$19</c15:sqref>
                  </c15:fullRef>
                </c:ext>
              </c:extLst>
              <c:f>('EL SECAP'!$E$19,'EL SECAP'!$H$19:$K$19)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SECAP'!$C$24:$K$24</c15:sqref>
                  </c15:fullRef>
                </c:ext>
              </c:extLst>
              <c:f>('EL SECAP'!$E$24,'EL SECAP'!$H$24:$K$24)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0CC7-4AC5-9E33-67D981A85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elektřiny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333923611111107"/>
          <c:y val="0.19407291666666668"/>
          <c:w val="0.25343159722222225"/>
          <c:h val="0.6118541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10833333333334"/>
          <c:y val="4.8506944444444443E-2"/>
          <c:w val="0.57341145833333329"/>
          <c:h val="0.849195138888888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'EL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SECAP'!$P$8:$X$8</c15:sqref>
                  </c15:fullRef>
                </c:ext>
              </c:extLst>
              <c:f>('EL SECAP'!$R$8,'EL SECAP'!$U$8:$X$8)</c:f>
              <c:numCache>
                <c:formatCode>#,##0</c:formatCode>
                <c:ptCount val="5"/>
                <c:pt idx="0">
                  <c:v>1821.6069199999997</c:v>
                </c:pt>
                <c:pt idx="1">
                  <c:v>1847.6044569999995</c:v>
                </c:pt>
                <c:pt idx="2">
                  <c:v>1880.5581459</c:v>
                </c:pt>
                <c:pt idx="3">
                  <c:v>2581.5502999999994</c:v>
                </c:pt>
                <c:pt idx="4">
                  <c:v>1686.457388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ADE-4F7B-86A6-9D0A83EFCEAC}"/>
            </c:ext>
          </c:extLst>
        </c:ser>
        <c:ser>
          <c:idx val="2"/>
          <c:order val="1"/>
          <c:tx>
            <c:strRef>
              <c:f>'EL SECAP'!$A$9:$B$9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SECAP'!$P$9:$X$9</c15:sqref>
                  </c15:fullRef>
                </c:ext>
              </c:extLst>
              <c:f>('EL SECAP'!$R$9,'EL SECAP'!$U$9:$X$9)</c:f>
              <c:numCache>
                <c:formatCode>#,##0</c:formatCode>
                <c:ptCount val="5"/>
                <c:pt idx="0">
                  <c:v>11183.650079999998</c:v>
                </c:pt>
                <c:pt idx="1">
                  <c:v>9808.2605430000003</c:v>
                </c:pt>
                <c:pt idx="2">
                  <c:v>10761.9068541</c:v>
                </c:pt>
                <c:pt idx="3">
                  <c:v>10153.4817</c:v>
                </c:pt>
                <c:pt idx="4">
                  <c:v>9793.9196120000015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ADE-4F7B-86A6-9D0A83EFCEAC}"/>
            </c:ext>
          </c:extLst>
        </c:ser>
        <c:ser>
          <c:idx val="0"/>
          <c:order val="2"/>
          <c:tx>
            <c:strRef>
              <c:f>'EL SECAP'!$A$10:$B$10</c:f>
              <c:strCache>
                <c:ptCount val="2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SECAP'!$P$10:$X$10</c15:sqref>
                  </c15:fullRef>
                </c:ext>
              </c:extLst>
              <c:f>('EL SECAP'!$R$10,'EL SECAP'!$U$10:$X$10)</c:f>
              <c:numCache>
                <c:formatCode>#,##0</c:formatCode>
                <c:ptCount val="5"/>
                <c:pt idx="0">
                  <c:v>39308.236999999986</c:v>
                </c:pt>
                <c:pt idx="1">
                  <c:v>36549.859000000004</c:v>
                </c:pt>
                <c:pt idx="2">
                  <c:v>39651.121999999996</c:v>
                </c:pt>
                <c:pt idx="3">
                  <c:v>39816.226000000002</c:v>
                </c:pt>
                <c:pt idx="4">
                  <c:v>40526.213999999985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DE-4F7B-86A6-9D0A83EFCEAC}"/>
            </c:ext>
          </c:extLst>
        </c:ser>
        <c:ser>
          <c:idx val="3"/>
          <c:order val="3"/>
          <c:tx>
            <c:strRef>
              <c:f>'EL SECAP'!$A$11:$B$11</c:f>
              <c:strCache>
                <c:ptCount val="2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SECAP'!$P$11:$X$11</c15:sqref>
                  </c15:fullRef>
                </c:ext>
              </c:extLst>
              <c:f>('EL SECAP'!$R$11,'EL SECAP'!$U$11:$X$11)</c:f>
              <c:numCache>
                <c:formatCode>#,##0</c:formatCode>
                <c:ptCount val="5"/>
                <c:pt idx="0">
                  <c:v>1441.1469939486301</c:v>
                </c:pt>
                <c:pt idx="1">
                  <c:v>1291.6172903481302</c:v>
                </c:pt>
                <c:pt idx="2">
                  <c:v>1400.9450509782905</c:v>
                </c:pt>
                <c:pt idx="3">
                  <c:v>1411.2026455639909</c:v>
                </c:pt>
                <c:pt idx="4">
                  <c:v>1272.1709999999998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DE-4F7B-86A6-9D0A83EFC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</a:t>
                </a:r>
                <a:r>
                  <a:rPr lang="cs-CZ" baseline="0"/>
                  <a:t> elektřiny</a:t>
                </a:r>
              </a:p>
              <a:p>
                <a:pPr>
                  <a:defRPr/>
                </a:pPr>
                <a:r>
                  <a:rPr lang="cs-CZ"/>
                  <a:t>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134375"/>
          <c:y val="0.25525833333333331"/>
          <c:w val="0.25563645833333332"/>
          <c:h val="0.48948333333333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'ZP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SECAP'!$C$8:$K$8</c15:sqref>
                  </c15:fullRef>
                </c:ext>
              </c:extLst>
              <c:f>('ZP SECAP'!$E$8,'ZP SECAP'!$H$8:$K$8)</c:f>
              <c:numCache>
                <c:formatCode>#,##0</c:formatCode>
                <c:ptCount val="5"/>
                <c:pt idx="0">
                  <c:v>26.394981981981978</c:v>
                </c:pt>
                <c:pt idx="1">
                  <c:v>36.154603603603604</c:v>
                </c:pt>
                <c:pt idx="2">
                  <c:v>34.534549549549553</c:v>
                </c:pt>
                <c:pt idx="3">
                  <c:v>36.914945945945938</c:v>
                </c:pt>
                <c:pt idx="4">
                  <c:v>36.741837837837842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A19-49AF-880E-7538D1C82DB0}"/>
            </c:ext>
          </c:extLst>
        </c:ser>
        <c:ser>
          <c:idx val="2"/>
          <c:order val="1"/>
          <c:tx>
            <c:strRef>
              <c:f>'ZP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SECAP'!$C$9:$K$9</c15:sqref>
                  </c15:fullRef>
                </c:ext>
              </c:extLst>
              <c:f>('ZP SECAP'!$E$9,'ZP SECAP'!$H$9:$K$9)</c:f>
              <c:numCache>
                <c:formatCode>#,##0</c:formatCode>
                <c:ptCount val="5"/>
                <c:pt idx="0">
                  <c:v>50.162890090090094</c:v>
                </c:pt>
                <c:pt idx="1">
                  <c:v>0</c:v>
                </c:pt>
                <c:pt idx="2">
                  <c:v>0.33706306306306033</c:v>
                </c:pt>
                <c:pt idx="3">
                  <c:v>0.70529729729730251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A19-49AF-880E-7538D1C82DB0}"/>
            </c:ext>
          </c:extLst>
        </c:ser>
        <c:ser>
          <c:idx val="0"/>
          <c:order val="2"/>
          <c:tx>
            <c:strRef>
              <c:f>'ZP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SECAP'!$C$10:$K$10</c15:sqref>
                  </c15:fullRef>
                </c:ext>
              </c:extLst>
              <c:f>('ZP SECAP'!$E$10,'ZP SECAP'!$H$10:$K$10)</c:f>
              <c:numCache>
                <c:formatCode>#,##0</c:formatCode>
                <c:ptCount val="5"/>
                <c:pt idx="0">
                  <c:v>829.68587027027024</c:v>
                </c:pt>
                <c:pt idx="1">
                  <c:v>611.68604504504492</c:v>
                </c:pt>
                <c:pt idx="2">
                  <c:v>674.21167567567556</c:v>
                </c:pt>
                <c:pt idx="3">
                  <c:v>626.00626126126122</c:v>
                </c:pt>
                <c:pt idx="4">
                  <c:v>632.09915315315311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19-49AF-880E-7538D1C82DB0}"/>
            </c:ext>
          </c:extLst>
        </c:ser>
        <c:ser>
          <c:idx val="3"/>
          <c:order val="3"/>
          <c:tx>
            <c:strRef>
              <c:f>'ZP SECAP'!$A$12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SECAP'!$C$12:$K$12</c15:sqref>
                  </c15:fullRef>
                </c:ext>
              </c:extLst>
              <c:f>('ZP SECAP'!$E$12,'ZP SECAP'!$H$12:$K$12)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A19-49AF-880E-7538D1C82DB0}"/>
            </c:ext>
          </c:extLst>
        </c:ser>
        <c:ser>
          <c:idx val="4"/>
          <c:order val="4"/>
          <c:tx>
            <c:strRef>
              <c:f>'ZP SECAP'!$A$11:$B$11</c:f>
              <c:strCache>
                <c:ptCount val="2"/>
                <c:pt idx="0">
                  <c:v>Doprava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SECAP'!$C$11:$K$11</c15:sqref>
                  </c15:fullRef>
                </c:ext>
              </c:extLst>
              <c:f>('ZP SECAP'!$E$11,'ZP SECAP'!$H$11:$K$11)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A19-49AF-880E-7538D1C8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zemního plynu</a:t>
                </a:r>
              </a:p>
              <a:p>
                <a:pPr>
                  <a:defRPr/>
                </a:pP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43055555559E-2"/>
              <c:y val="0.245142708333333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'ZP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SECAP'!$C$22:$K$22</c15:sqref>
                  </c15:fullRef>
                </c:ext>
              </c:extLst>
              <c:f>'ZP SECAP'!$E$22:$K$22</c:f>
              <c:numCache>
                <c:formatCode>#,##0</c:formatCode>
                <c:ptCount val="7"/>
                <c:pt idx="0">
                  <c:v>23.229434928240746</c:v>
                </c:pt>
                <c:pt idx="1">
                  <c:v>0</c:v>
                </c:pt>
                <c:pt idx="2">
                  <c:v>0</c:v>
                </c:pt>
                <c:pt idx="3">
                  <c:v>37.647200817989543</c:v>
                </c:pt>
                <c:pt idx="4">
                  <c:v>37.461229085035541</c:v>
                </c:pt>
                <c:pt idx="5">
                  <c:v>38.328620179176298</c:v>
                </c:pt>
                <c:pt idx="6">
                  <c:v>38.187318602944153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0E7-45FB-A45A-23E7ABBABE8C}"/>
            </c:ext>
          </c:extLst>
        </c:ser>
        <c:ser>
          <c:idx val="2"/>
          <c:order val="1"/>
          <c:tx>
            <c:strRef>
              <c:f>'ZP SECAP'!$A$23:$B$23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SECAP'!$C$23:$K$23</c15:sqref>
                  </c15:fullRef>
                </c:ext>
              </c:extLst>
              <c:f>'ZP SECAP'!$E$23:$K$23</c:f>
              <c:numCache>
                <c:formatCode>#,##0</c:formatCode>
                <c:ptCount val="7"/>
                <c:pt idx="0">
                  <c:v>44.146860640241371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0.36562795189763181</c:v>
                </c:pt>
                <c:pt idx="5">
                  <c:v>0.73230697021992275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0E7-45FB-A45A-23E7ABBABE8C}"/>
            </c:ext>
          </c:extLst>
        </c:ser>
        <c:ser>
          <c:idx val="0"/>
          <c:order val="2"/>
          <c:tx>
            <c:strRef>
              <c:f>'ZP SECAP'!$A$24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SECAP'!$C$24:$K$24</c15:sqref>
                  </c15:fullRef>
                </c:ext>
              </c:extLst>
              <c:f>'ZP SECAP'!$E$24:$K$24</c:f>
              <c:numCache>
                <c:formatCode>#,##0</c:formatCode>
                <c:ptCount val="7"/>
                <c:pt idx="0">
                  <c:v>750.70446877636562</c:v>
                </c:pt>
                <c:pt idx="1">
                  <c:v>0</c:v>
                </c:pt>
                <c:pt idx="2">
                  <c:v>0</c:v>
                </c:pt>
                <c:pt idx="3">
                  <c:v>631.73036531840978</c:v>
                </c:pt>
                <c:pt idx="4">
                  <c:v>719.56419140257731</c:v>
                </c:pt>
                <c:pt idx="5">
                  <c:v>645.03497885382251</c:v>
                </c:pt>
                <c:pt idx="6">
                  <c:v>651.83793683681552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E7-45FB-A45A-23E7ABBABE8C}"/>
            </c:ext>
          </c:extLst>
        </c:ser>
        <c:ser>
          <c:idx val="3"/>
          <c:order val="3"/>
          <c:tx>
            <c:strRef>
              <c:f>'ZP SECAP'!$A$26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SECAP'!$C$26:$E$26</c15:sqref>
                  </c15:fullRef>
                </c:ext>
              </c:extLst>
              <c:f>'ZP SECAP'!$E$26</c:f>
              <c:numCache>
                <c:formatCode>#,##0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00E7-45FB-A45A-23E7ABBABE8C}"/>
            </c:ext>
          </c:extLst>
        </c:ser>
        <c:ser>
          <c:idx val="4"/>
          <c:order val="4"/>
          <c:tx>
            <c:strRef>
              <c:f>'ZP SECAP'!$A$25:$B$25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'ZP SECAP'!$E$20:$K$20</c:f>
              <c:numCache>
                <c:formatCode>General</c:formatCode>
                <c:ptCount val="7"/>
                <c:pt idx="0">
                  <c:v>2010</c:v>
                </c:pt>
                <c:pt idx="1">
                  <c:v>2012</c:v>
                </c:pt>
                <c:pt idx="2">
                  <c:v>2013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SECAP'!$E$25:$K$25</c15:sqref>
                  </c15:fullRef>
                </c:ext>
              </c:extLst>
              <c:f>'ZP SECAP'!$G$25:$K$25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E7-45FB-A45A-23E7ABBAB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zemního plynu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1442881944444445E-2"/>
              <c:y val="0.2010454861111111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'ZP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SECAP'!$P$8:$X$8</c15:sqref>
                  </c15:fullRef>
                </c:ext>
              </c:extLst>
              <c:f>('ZP SECAP'!$R$8,'ZP SECAP'!$U$8:$X$8)</c:f>
              <c:numCache>
                <c:formatCode>#,##0</c:formatCode>
                <c:ptCount val="5"/>
                <c:pt idx="0">
                  <c:v>2166.973772396535</c:v>
                </c:pt>
                <c:pt idx="1">
                  <c:v>2603.2159138379761</c:v>
                </c:pt>
                <c:pt idx="2">
                  <c:v>2871.6909051632442</c:v>
                </c:pt>
                <c:pt idx="3">
                  <c:v>2809.5540611425959</c:v>
                </c:pt>
                <c:pt idx="4">
                  <c:v>2699.0751377652305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1D9-4C6C-9250-6D3BDD208954}"/>
            </c:ext>
          </c:extLst>
        </c:ser>
        <c:ser>
          <c:idx val="2"/>
          <c:order val="1"/>
          <c:tx>
            <c:strRef>
              <c:f>'ZP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SECAP'!$P$9:$X$9</c15:sqref>
                  </c15:fullRef>
                </c:ext>
              </c:extLst>
              <c:f>('ZP SECAP'!$R$9,'ZP SECAP'!$U$9:$X$9)</c:f>
              <c:numCache>
                <c:formatCode>#,##0</c:formatCode>
                <c:ptCount val="5"/>
                <c:pt idx="0">
                  <c:v>4975.0259063063058</c:v>
                </c:pt>
                <c:pt idx="1">
                  <c:v>4209.7440873873884</c:v>
                </c:pt>
                <c:pt idx="2">
                  <c:v>4645.154013755674</c:v>
                </c:pt>
                <c:pt idx="3">
                  <c:v>4630.1263199384848</c:v>
                </c:pt>
                <c:pt idx="4">
                  <c:v>4789.7864857657651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1D9-4C6C-9250-6D3BDD208954}"/>
            </c:ext>
          </c:extLst>
        </c:ser>
        <c:ser>
          <c:idx val="0"/>
          <c:order val="2"/>
          <c:tx>
            <c:strRef>
              <c:f>'ZP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SECAP'!$P$10:$X$10</c15:sqref>
                  </c15:fullRef>
                </c:ext>
              </c:extLst>
              <c:f>('ZP SECAP'!$R$10,'ZP SECAP'!$U$10:$X$10)</c:f>
              <c:numCache>
                <c:formatCode>#,##0</c:formatCode>
                <c:ptCount val="5"/>
                <c:pt idx="0">
                  <c:v>58868.512387387374</c:v>
                </c:pt>
                <c:pt idx="1">
                  <c:v>49388.725198198204</c:v>
                </c:pt>
                <c:pt idx="2">
                  <c:v>52239.480651351339</c:v>
                </c:pt>
                <c:pt idx="3">
                  <c:v>51169.860445945946</c:v>
                </c:pt>
                <c:pt idx="4">
                  <c:v>52951.730436036014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D9-4C6C-9250-6D3BDD208954}"/>
            </c:ext>
          </c:extLst>
        </c:ser>
        <c:ser>
          <c:idx val="3"/>
          <c:order val="3"/>
          <c:tx>
            <c:strRef>
              <c:f>'ZP SECAP'!$A$12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SECAP'!$C$6:$K$6</c15:sqref>
                  </c15:fullRef>
                </c:ext>
              </c:extLst>
              <c:f>('ZP SECAP'!$E$6,'ZP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SECAP'!$C$12:$K$12</c15:sqref>
                  </c15:fullRef>
                </c:ext>
              </c:extLst>
              <c:f>('ZP SECAP'!$E$12,'ZP SECAP'!$H$12:$K$12)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51D9-4C6C-9250-6D3BDD208954}"/>
            </c:ext>
          </c:extLst>
        </c:ser>
        <c:ser>
          <c:idx val="4"/>
          <c:order val="4"/>
          <c:tx>
            <c:strRef>
              <c:f>'ZP SECAP'!$A$11:$B$11</c:f>
              <c:strCache>
                <c:ptCount val="2"/>
                <c:pt idx="0">
                  <c:v>Doprava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SECAP'!$P$11:$X$11</c15:sqref>
                  </c15:fullRef>
                </c:ext>
              </c:extLst>
              <c:f>('ZP SECAP'!$R$11,'ZP SECAP'!$U$11:$X$11)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51D9-4C6C-9250-6D3BDD208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zemního plynu</a:t>
                </a:r>
              </a:p>
              <a:p>
                <a:pPr>
                  <a:defRPr/>
                </a:pP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43055555559E-2"/>
              <c:y val="0.245142708333333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'ZP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SECAP'!$P$22:$X$22</c15:sqref>
                  </c15:fullRef>
                </c:ext>
              </c:extLst>
              <c:f>('ZP SECAP'!$R$22,'ZP SECAP'!$U$22:$X$22)</c:f>
              <c:numCache>
                <c:formatCode>#,##0</c:formatCode>
                <c:ptCount val="5"/>
                <c:pt idx="0">
                  <c:v>1907.0888652794556</c:v>
                </c:pt>
                <c:pt idx="1">
                  <c:v>2710.6863998662734</c:v>
                </c:pt>
                <c:pt idx="2">
                  <c:v>3115.0564366094809</c:v>
                </c:pt>
                <c:pt idx="3">
                  <c:v>2917.147180442319</c:v>
                </c:pt>
                <c:pt idx="4">
                  <c:v>2805.2609309864524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C56-41D1-93BF-9C92CEDA7335}"/>
            </c:ext>
          </c:extLst>
        </c:ser>
        <c:ser>
          <c:idx val="2"/>
          <c:order val="1"/>
          <c:tx>
            <c:strRef>
              <c:f>'ZP SECAP'!$A$23:$B$23</c:f>
              <c:strCache>
                <c:ptCount val="2"/>
                <c:pt idx="0">
                  <c:v>Terciární (neobecní)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SECAP'!$P$23:$X$23</c15:sqref>
                  </c15:fullRef>
                </c:ext>
              </c:extLst>
              <c:f>('ZP SECAP'!$R$23,'ZP SECAP'!$U$23:$X$23)</c:f>
              <c:numCache>
                <c:formatCode>#,##0</c:formatCode>
                <c:ptCount val="5"/>
                <c:pt idx="0">
                  <c:v>4378.3716403270846</c:v>
                </c:pt>
                <c:pt idx="1">
                  <c:v>4383.5380630316358</c:v>
                </c:pt>
                <c:pt idx="2">
                  <c:v>5038.8141995280021</c:v>
                </c:pt>
                <c:pt idx="3">
                  <c:v>4807.4390616307855</c:v>
                </c:pt>
                <c:pt idx="4">
                  <c:v>4978.2240991670878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C56-41D1-93BF-9C92CEDA7335}"/>
            </c:ext>
          </c:extLst>
        </c:ser>
        <c:ser>
          <c:idx val="0"/>
          <c:order val="2"/>
          <c:tx>
            <c:strRef>
              <c:f>'ZP SECAP'!$A$24</c:f>
              <c:strCache>
                <c:ptCount val="1"/>
                <c:pt idx="0">
                  <c:v>Obytné budovy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SECAP'!$P$24:$X$24</c15:sqref>
                  </c15:fullRef>
                </c:ext>
              </c:extLst>
              <c:f>('ZP SECAP'!$R$24,'ZP SECAP'!$U$24:$X$24)</c:f>
              <c:numCache>
                <c:formatCode>#,##0</c:formatCode>
                <c:ptCount val="5"/>
                <c:pt idx="0">
                  <c:v>51808.418689531012</c:v>
                </c:pt>
                <c:pt idx="1">
                  <c:v>51427.676432766726</c:v>
                </c:pt>
                <c:pt idx="2">
                  <c:v>56666.589762688236</c:v>
                </c:pt>
                <c:pt idx="3">
                  <c:v>53129.432954499796</c:v>
                </c:pt>
                <c:pt idx="4">
                  <c:v>55034.933463663576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56-41D1-93BF-9C92CEDA7335}"/>
            </c:ext>
          </c:extLst>
        </c:ser>
        <c:ser>
          <c:idx val="3"/>
          <c:order val="3"/>
          <c:tx>
            <c:strRef>
              <c:f>'ZP SECAP'!$A$26</c:f>
              <c:strCache>
                <c:ptCount val="1"/>
                <c:pt idx="0">
                  <c:v>Veřejné osvětlení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SECAP'!$P$26:$X$26</c15:sqref>
                  </c15:fullRef>
                </c:ext>
              </c:extLst>
              <c:f>('ZP SECAP'!$R$26,'ZP SECAP'!$U$26:$X$26)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6C56-41D1-93BF-9C92CEDA7335}"/>
            </c:ext>
          </c:extLst>
        </c:ser>
        <c:ser>
          <c:idx val="4"/>
          <c:order val="4"/>
          <c:tx>
            <c:strRef>
              <c:f>'ZP SECAP'!$A$25:$B$25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'ZP SECAP'!$C$20:$K$20</c15:sqref>
                  </c15:fullRef>
                </c:ext>
              </c:extLst>
              <c:f>('ZP SECAP'!$E$20,'ZP SECAP'!$H$20:$K$20)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'ZP SECAP'!$P$25:$X$25</c15:sqref>
                  </c15:fullRef>
                </c:ext>
              </c:extLst>
              <c:f>('ZP SECAP'!$R$25,'ZP SECAP'!$U$25:$X$25)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56-41D1-93BF-9C92CEDA7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zemního plynu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1442881944444445E-2"/>
              <c:y val="0.2010454861111111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'TP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'TP SECAP'!$E$6:$K$6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SECAP'!$C$8:$K$8</c15:sqref>
                  </c15:fullRef>
                </c:ext>
              </c:extLst>
              <c:f>'TP SECAP'!$E$8:$K$8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BE6-47B3-97BB-A5692C280BF1}"/>
            </c:ext>
          </c:extLst>
        </c:ser>
        <c:ser>
          <c:idx val="2"/>
          <c:order val="1"/>
          <c:tx>
            <c:strRef>
              <c:f>'TP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'TP SECAP'!$E$6:$K$6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SECAP'!$C$9:$J$9</c15:sqref>
                  </c15:fullRef>
                </c:ext>
              </c:extLst>
              <c:f>'TP SECAP'!$E$9:$J$9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BE6-47B3-97BB-A5692C280BF1}"/>
            </c:ext>
          </c:extLst>
        </c:ser>
        <c:ser>
          <c:idx val="0"/>
          <c:order val="2"/>
          <c:tx>
            <c:strRef>
              <c:f>'TP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'TP SECAP'!$E$6:$K$6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SECAP'!$C$10:$K$10</c15:sqref>
                  </c15:fullRef>
                </c:ext>
              </c:extLst>
              <c:f>'TP SECAP'!$E$10:$K$10</c:f>
              <c:numCache>
                <c:formatCode>#,##0</c:formatCode>
                <c:ptCount val="7"/>
                <c:pt idx="0">
                  <c:v>170.72518284758169</c:v>
                </c:pt>
                <c:pt idx="1">
                  <c:v>208.27751496555533</c:v>
                </c:pt>
                <c:pt idx="2">
                  <c:v>200.97534065034534</c:v>
                </c:pt>
                <c:pt idx="3">
                  <c:v>200.97534065034534</c:v>
                </c:pt>
                <c:pt idx="4">
                  <c:v>193.67316633513536</c:v>
                </c:pt>
                <c:pt idx="5">
                  <c:v>207.2035830344492</c:v>
                </c:pt>
                <c:pt idx="6">
                  <c:v>213.30961774919692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E6-47B3-97BB-A5692C280BF1}"/>
            </c:ext>
          </c:extLst>
        </c:ser>
        <c:ser>
          <c:idx val="3"/>
          <c:order val="3"/>
          <c:tx>
            <c:strRef>
              <c:f>'TP SECAP'!$A$11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'TP SECAP'!$E$6:$K$6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SECAP'!$C$11:$J$11</c15:sqref>
                  </c15:fullRef>
                </c:ext>
              </c:extLst>
              <c:f>'TP SECAP'!$E$11:$J$11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0BE6-47B3-97BB-A5692C280BF1}"/>
            </c:ext>
          </c:extLst>
        </c:ser>
        <c:ser>
          <c:idx val="4"/>
          <c:order val="4"/>
          <c:tx>
            <c:strRef>
              <c:f>'TP SECAP'!$A$12:$A$13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2010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  <c:pt idx="6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SECAP'!$C$12:$K$12</c15:sqref>
                  </c15:fullRef>
                </c:ext>
              </c:extLst>
              <c:f>'TP SECAP'!$E$12:$K$12</c:f>
              <c:numCache>
                <c:formatCode>#,##0</c:formatCode>
                <c:ptCount val="7"/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E6-47B3-97BB-A5692C28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'EE Data'!$K$12</c:f>
              <c:strCache>
                <c:ptCount val="1"/>
                <c:pt idx="0">
                  <c:v>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Data'!$L$12:$T$12</c15:sqref>
                  </c15:fullRef>
                </c:ext>
              </c:extLst>
              <c:f>('EE Data'!$N$12,'EE Data'!$Q$12:$T$12)</c:f>
              <c:numCache>
                <c:formatCode>General</c:formatCode>
                <c:ptCount val="5"/>
                <c:pt idx="0">
                  <c:v>179.69900000000001</c:v>
                </c:pt>
                <c:pt idx="1">
                  <c:v>124.453</c:v>
                </c:pt>
                <c:pt idx="2">
                  <c:v>138.80699999999999</c:v>
                </c:pt>
                <c:pt idx="3">
                  <c:v>136.03800000000001</c:v>
                </c:pt>
                <c:pt idx="4">
                  <c:v>122.694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A-4555-BED4-4787FAEB6259}"/>
            </c:ext>
          </c:extLst>
        </c:ser>
        <c:ser>
          <c:idx val="1"/>
          <c:order val="1"/>
          <c:tx>
            <c:strRef>
              <c:f>'EE Data'!$K$13</c:f>
              <c:strCache>
                <c:ptCount val="1"/>
                <c:pt idx="0">
                  <c:v>MOP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Data'!$L$13:$T$13</c15:sqref>
                  </c15:fullRef>
                </c:ext>
              </c:extLst>
              <c:f>('EE Data'!$N$13,'EE Data'!$Q$13:$T$13)</c:f>
              <c:numCache>
                <c:formatCode>General</c:formatCode>
                <c:ptCount val="5"/>
                <c:pt idx="0">
                  <c:v>69.766000000000005</c:v>
                </c:pt>
                <c:pt idx="1">
                  <c:v>60.067</c:v>
                </c:pt>
                <c:pt idx="2">
                  <c:v>65.896000000000001</c:v>
                </c:pt>
                <c:pt idx="3">
                  <c:v>64.007000000000005</c:v>
                </c:pt>
                <c:pt idx="4">
                  <c:v>56.384999999999998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2A-4555-BED4-4787FAEB6259}"/>
            </c:ext>
          </c:extLst>
        </c:ser>
        <c:ser>
          <c:idx val="2"/>
          <c:order val="2"/>
          <c:tx>
            <c:strRef>
              <c:f>'EE Data'!$K$14</c:f>
              <c:strCache>
                <c:ptCount val="1"/>
                <c:pt idx="0">
                  <c:v>MOO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'EL SECAP'!$C$6:$K$6</c15:sqref>
                  </c15:fullRef>
                </c:ext>
              </c:extLst>
              <c:f>('EL SECAP'!$E$6,'EL SECAP'!$H$6:$K$6)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'EE Data'!$L$14:$T$14</c15:sqref>
                  </c15:fullRef>
                </c:ext>
              </c:extLst>
              <c:f>('EE Data'!$N$14,'EE Data'!$Q$14:$T$14)</c:f>
              <c:numCache>
                <c:formatCode>General</c:formatCode>
                <c:ptCount val="5"/>
                <c:pt idx="0" formatCode="0.00">
                  <c:v>308.31099999999998</c:v>
                </c:pt>
                <c:pt idx="1" formatCode="0.00">
                  <c:v>329.46899999999999</c:v>
                </c:pt>
                <c:pt idx="2" formatCode="0.00">
                  <c:v>333.11200000000002</c:v>
                </c:pt>
                <c:pt idx="3" formatCode="0.00">
                  <c:v>341.64499999999998</c:v>
                </c:pt>
                <c:pt idx="4" formatCode="0.00">
                  <c:v>338.64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2A-4555-BED4-4787FAEB6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7513456"/>
        <c:axId val="587511816"/>
      </c:barChart>
      <c:lineChart>
        <c:grouping val="standard"/>
        <c:varyColors val="0"/>
        <c:ser>
          <c:idx val="3"/>
          <c:order val="3"/>
          <c:tx>
            <c:strRef>
              <c:f>'EL SECAP'!$Z$9</c:f>
              <c:strCache>
                <c:ptCount val="1"/>
                <c:pt idx="0">
                  <c:v>denostupně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3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'EL SECAP'!$AA$9:$AI$9</c15:sqref>
                  </c15:fullRef>
                </c:ext>
              </c:extLst>
              <c:f>('EL SECAP'!$AC$9,'EL SECAP'!$AF$9:$AI$9)</c:f>
              <c:numCache>
                <c:formatCode>General</c:formatCode>
                <c:ptCount val="5"/>
                <c:pt idx="0">
                  <c:v>3956.1</c:v>
                </c:pt>
                <c:pt idx="1">
                  <c:v>3198</c:v>
                </c:pt>
                <c:pt idx="2">
                  <c:v>3040.9</c:v>
                </c:pt>
                <c:pt idx="3">
                  <c:v>3209.4</c:v>
                </c:pt>
                <c:pt idx="4">
                  <c:v>3205.4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2A-4555-BED4-4787FAEB6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1647"/>
        <c:axId val="840775791"/>
      </c:lineChart>
      <c:catAx>
        <c:axId val="58751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1816"/>
        <c:crosses val="autoZero"/>
        <c:auto val="1"/>
        <c:lblAlgn val="ctr"/>
        <c:lblOffset val="100"/>
        <c:noMultiLvlLbl val="0"/>
      </c:catAx>
      <c:valAx>
        <c:axId val="58751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102425925925926E-2"/>
              <c:y val="0.250898263888888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13456"/>
        <c:crosses val="autoZero"/>
        <c:crossBetween val="between"/>
      </c:valAx>
      <c:valAx>
        <c:axId val="84077579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761647"/>
        <c:crosses val="max"/>
        <c:crossBetween val="between"/>
      </c:valAx>
      <c:catAx>
        <c:axId val="840761647"/>
        <c:scaling>
          <c:orientation val="minMax"/>
        </c:scaling>
        <c:delete val="1"/>
        <c:axPos val="b"/>
        <c:majorTickMark val="out"/>
        <c:minorTickMark val="none"/>
        <c:tickLblPos val="nextTo"/>
        <c:crossAx val="8407757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'TP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'TP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'TP SECAP'!$C$21:$K$21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DC6F-4B6B-8BDB-3758E19B5C21}"/>
            </c:ext>
          </c:extLst>
        </c:ser>
        <c:ser>
          <c:idx val="2"/>
          <c:order val="1"/>
          <c:tx>
            <c:strRef>
              <c:f>'TP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'TP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'TP SECAP'!$C$22:$K$22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C6F-4B6B-8BDB-3758E19B5C21}"/>
            </c:ext>
          </c:extLst>
        </c:ser>
        <c:ser>
          <c:idx val="0"/>
          <c:order val="2"/>
          <c:tx>
            <c:strRef>
              <c:f>'TP SECAP'!$A$23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'TP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'TP SECAP'!$C$23:$K$23</c:f>
              <c:numCache>
                <c:formatCode>#,##0</c:formatCode>
                <c:ptCount val="9"/>
                <c:pt idx="0">
                  <c:v>171.93250519528104</c:v>
                </c:pt>
                <c:pt idx="1">
                  <c:v>154.48820312632068</c:v>
                </c:pt>
                <c:pt idx="2">
                  <c:v>154.4731111964004</c:v>
                </c:pt>
                <c:pt idx="3">
                  <c:v>201.26962401221499</c:v>
                </c:pt>
                <c:pt idx="4">
                  <c:v>191.68411167501085</c:v>
                </c:pt>
                <c:pt idx="5">
                  <c:v>207.56109510342833</c:v>
                </c:pt>
                <c:pt idx="6">
                  <c:v>206.70107083306686</c:v>
                </c:pt>
                <c:pt idx="7">
                  <c:v>213.50195209194948</c:v>
                </c:pt>
                <c:pt idx="8">
                  <c:v>219.9707125812223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6F-4B6B-8BDB-3758E19B5C21}"/>
            </c:ext>
          </c:extLst>
        </c:ser>
        <c:ser>
          <c:idx val="3"/>
          <c:order val="3"/>
          <c:tx>
            <c:strRef>
              <c:f>'TP SECAP'!$A$25</c:f>
              <c:strCache>
                <c:ptCount val="1"/>
                <c:pt idx="0">
                  <c:v>Veřejné osvětlení</c:v>
                </c:pt>
              </c:strCache>
            </c:strRef>
          </c:tx>
          <c:invertIfNegative val="0"/>
          <c:cat>
            <c:numRef>
              <c:f>'TP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'TP SECAP'!$C$25:$K$25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3-DC6F-4B6B-8BDB-3758E19B5C21}"/>
            </c:ext>
          </c:extLst>
        </c:ser>
        <c:ser>
          <c:idx val="4"/>
          <c:order val="4"/>
          <c:tx>
            <c:strRef>
              <c:f>'TP SECAP'!$A$24:$B$24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f>'TP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'TP SECAP'!$C$24:$E$24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DC6F-4B6B-8BDB-3758E19B5C21}"/>
            </c:ext>
          </c:extLst>
        </c:ser>
        <c:ser>
          <c:idx val="5"/>
          <c:order val="5"/>
          <c:tx>
            <c:strRef>
              <c:f>'TP SECAP'!$A$26:$A$27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'TP SECAP'!$C$26:$K$26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6F-4B6B-8BDB-3758E19B5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Spotřeba</a:t>
            </a:r>
            <a:r>
              <a:rPr lang="sk-SK" baseline="0"/>
              <a:t> tuhých fosílných paliv v obci celkem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22621527777779"/>
          <c:y val="0.14538364197530865"/>
          <c:w val="0.5669729166666666"/>
          <c:h val="0.76368487654320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'Ine Paliva'!$M$283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Paliva'!$M$284:$M$290</c:f>
              <c:numCache>
                <c:formatCode>#,##0\ _€</c:formatCode>
                <c:ptCount val="7"/>
                <c:pt idx="0">
                  <c:v>160.60645966965487</c:v>
                </c:pt>
                <c:pt idx="1">
                  <c:v>147.10900855082784</c:v>
                </c:pt>
                <c:pt idx="2">
                  <c:v>139.99219186559043</c:v>
                </c:pt>
                <c:pt idx="3">
                  <c:v>170.58418904544845</c:v>
                </c:pt>
                <c:pt idx="4">
                  <c:v>158.42994393108157</c:v>
                </c:pt>
                <c:pt idx="5">
                  <c:v>169.46612038132571</c:v>
                </c:pt>
                <c:pt idx="6">
                  <c:v>174.43829324368858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0-45BD-ACDB-86641A34B9B9}"/>
            </c:ext>
          </c:extLst>
        </c:ser>
        <c:ser>
          <c:idx val="11"/>
          <c:order val="1"/>
          <c:tx>
            <c:strRef>
              <c:f>'Ine Paliva'!$N$283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'Ine Paliva'!$N$284:$N$290</c:f>
              <c:numCache>
                <c:formatCode>#,##0\ _€</c:formatCode>
                <c:ptCount val="7"/>
                <c:pt idx="0">
                  <c:v>0.14723710476921786</c:v>
                </c:pt>
                <c:pt idx="1">
                  <c:v>0.8297111869937347</c:v>
                </c:pt>
                <c:pt idx="2">
                  <c:v>3.2462202700428833</c:v>
                </c:pt>
                <c:pt idx="3">
                  <c:v>4.0041445749372464</c:v>
                </c:pt>
                <c:pt idx="4">
                  <c:v>3.7666094347559911</c:v>
                </c:pt>
                <c:pt idx="5">
                  <c:v>4.0365458336617079</c:v>
                </c:pt>
                <c:pt idx="6">
                  <c:v>4.1598157879445967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0-45BD-ACDB-86641A34B9B9}"/>
            </c:ext>
          </c:extLst>
        </c:ser>
        <c:ser>
          <c:idx val="1"/>
          <c:order val="2"/>
          <c:tx>
            <c:strRef>
              <c:f>'Ine Paliva'!$O$283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Paliva'!$O$284:$O$290</c:f>
              <c:numCache>
                <c:formatCode>#,##0\ _€</c:formatCode>
                <c:ptCount val="7"/>
                <c:pt idx="0">
                  <c:v>3.5377025850350172</c:v>
                </c:pt>
                <c:pt idx="1">
                  <c:v>8.4363656729315828</c:v>
                </c:pt>
                <c:pt idx="2">
                  <c:v>20.504638576080932</c:v>
                </c:pt>
                <c:pt idx="3">
                  <c:v>25.076035677733422</c:v>
                </c:pt>
                <c:pt idx="4">
                  <c:v>23.374624288530132</c:v>
                </c:pt>
                <c:pt idx="5">
                  <c:v>25.016559772497921</c:v>
                </c:pt>
                <c:pt idx="6">
                  <c:v>25.759650110463856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60-45BD-ACDB-86641A34B9B9}"/>
            </c:ext>
          </c:extLst>
        </c:ser>
        <c:ser>
          <c:idx val="2"/>
          <c:order val="3"/>
          <c:tx>
            <c:strRef>
              <c:f>'Ine Paliva'!$P$283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Paliva'!$P$284:$P$290</c:f>
              <c:numCache>
                <c:formatCode>#,##0\ _€</c:formatCode>
                <c:ptCount val="7"/>
                <c:pt idx="0">
                  <c:v>1.1453656256133593</c:v>
                </c:pt>
                <c:pt idx="1">
                  <c:v>2.305032335402486</c:v>
                </c:pt>
                <c:pt idx="2">
                  <c:v>6.9821321358674302</c:v>
                </c:pt>
                <c:pt idx="3">
                  <c:v>8.6131456674362283</c:v>
                </c:pt>
                <c:pt idx="4">
                  <c:v>8.1019886807676613</c:v>
                </c:pt>
                <c:pt idx="5">
                  <c:v>8.6843570469638802</c:v>
                </c:pt>
                <c:pt idx="6">
                  <c:v>8.9518586070998669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60-45BD-ACDB-86641A34B9B9}"/>
            </c:ext>
          </c:extLst>
        </c:ser>
        <c:ser>
          <c:idx val="5"/>
          <c:order val="4"/>
          <c:tx>
            <c:strRef>
              <c:f>'Ine Paliva'!$T$283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Paliva'!$T$284:$T$290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60-45BD-ACDB-86641A34B9B9}"/>
            </c:ext>
          </c:extLst>
        </c:ser>
        <c:ser>
          <c:idx val="6"/>
          <c:order val="5"/>
          <c:tx>
            <c:strRef>
              <c:f>'Ine Paliva'!$U$283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Paliva'!$U$284:$U$290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60-45BD-ACDB-86641A34B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66666666667E-2"/>
              <c:y val="0.345417592592592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460885416666664"/>
          <c:y val="0.29316172839506172"/>
          <c:w val="0.27657170138888887"/>
          <c:h val="0.50418333333333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Spotřeba tuhých fosílných paliv za vybrané obce v kraji Hradec Králová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30642361111112"/>
          <c:y val="0.21237222222222221"/>
          <c:w val="0.56148298611111114"/>
          <c:h val="0.696696296296296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'Ine Paliva'!$M$293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Paliva'!$M$294:$M$300</c15:sqref>
                  </c15:fullRef>
                </c:ext>
              </c:extLst>
              <c:f>'Ine Paliva'!$M$296:$M$300</c:f>
              <c:numCache>
                <c:formatCode>#,##0</c:formatCode>
                <c:ptCount val="5"/>
                <c:pt idx="0">
                  <c:v>30686.308769146191</c:v>
                </c:pt>
                <c:pt idx="1">
                  <c:v>26487.592416886448</c:v>
                </c:pt>
                <c:pt idx="2">
                  <c:v>24746.040555162963</c:v>
                </c:pt>
                <c:pt idx="3">
                  <c:v>25736.025239555915</c:v>
                </c:pt>
                <c:pt idx="4">
                  <c:v>26335.575114803596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D-4023-9357-FF26DF55E21C}"/>
            </c:ext>
          </c:extLst>
        </c:ser>
        <c:ser>
          <c:idx val="1"/>
          <c:order val="1"/>
          <c:tx>
            <c:strRef>
              <c:f>'Ine Paliva'!$N$293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Paliva'!$N$294:$N$300</c15:sqref>
                  </c15:fullRef>
                </c:ext>
              </c:extLst>
              <c:f>'Ine Paliva'!$N$296:$N$300</c:f>
              <c:numCache>
                <c:formatCode>#,##0</c:formatCode>
                <c:ptCount val="5"/>
                <c:pt idx="0">
                  <c:v>684.17252022105083</c:v>
                </c:pt>
                <c:pt idx="1">
                  <c:v>609.93028534714301</c:v>
                </c:pt>
                <c:pt idx="2">
                  <c:v>577.02411476436498</c:v>
                </c:pt>
                <c:pt idx="3">
                  <c:v>612.1008963651185</c:v>
                </c:pt>
                <c:pt idx="4">
                  <c:v>624.63214659793493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D-4023-9357-FF26DF55E21C}"/>
            </c:ext>
          </c:extLst>
        </c:ser>
        <c:ser>
          <c:idx val="2"/>
          <c:order val="2"/>
          <c:tx>
            <c:strRef>
              <c:f>'Ine Paliva'!$O$293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Paliva'!$O$294:$O$300</c15:sqref>
                  </c15:fullRef>
                </c:ext>
              </c:extLst>
              <c:f>'Ine Paliva'!$O$296:$O$300</c:f>
              <c:numCache>
                <c:formatCode>#,##0</c:formatCode>
                <c:ptCount val="5"/>
                <c:pt idx="0">
                  <c:v>4378.9081417654652</c:v>
                </c:pt>
                <c:pt idx="1">
                  <c:v>3908.8434179662727</c:v>
                </c:pt>
                <c:pt idx="2">
                  <c:v>3605.3169183972559</c:v>
                </c:pt>
                <c:pt idx="3">
                  <c:v>3808.9447658482823</c:v>
                </c:pt>
                <c:pt idx="4">
                  <c:v>3868.0331928979822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D-4023-9357-FF26DF55E21C}"/>
            </c:ext>
          </c:extLst>
        </c:ser>
        <c:ser>
          <c:idx val="3"/>
          <c:order val="3"/>
          <c:tx>
            <c:strRef>
              <c:f>'Ine Paliva'!$P$293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Paliva'!$P$294:$P$300</c15:sqref>
                  </c15:fullRef>
                </c:ext>
              </c:extLst>
              <c:f>'Ine Paliva'!$P$296:$P$300</c:f>
              <c:numCache>
                <c:formatCode>#,##0</c:formatCode>
                <c:ptCount val="5"/>
                <c:pt idx="0">
                  <c:v>1471.5523108509526</c:v>
                </c:pt>
                <c:pt idx="1">
                  <c:v>1311.9951830805767</c:v>
                </c:pt>
                <c:pt idx="2">
                  <c:v>1241.1806765024269</c:v>
                </c:pt>
                <c:pt idx="3">
                  <c:v>1316.8939365118629</c:v>
                </c:pt>
                <c:pt idx="4">
                  <c:v>1344.1986238907139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CD-4023-9357-FF26DF55E21C}"/>
            </c:ext>
          </c:extLst>
        </c:ser>
        <c:ser>
          <c:idx val="4"/>
          <c:order val="4"/>
          <c:tx>
            <c:strRef>
              <c:f>'Ine Paliva'!$T$293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Paliva'!$T$294:$T$300</c15:sqref>
                  </c15:fullRef>
                </c:ext>
              </c:extLst>
              <c:f>'Ine Paliva'!$T$296:$T$300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CD-4023-9357-FF26DF55E21C}"/>
            </c:ext>
          </c:extLst>
        </c:ser>
        <c:ser>
          <c:idx val="8"/>
          <c:order val="5"/>
          <c:tx>
            <c:strRef>
              <c:f>'Ine Paliva'!$U$293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Paliva'!$U$294:$U$300</c15:sqref>
                  </c15:fullRef>
                </c:ext>
              </c:extLst>
              <c:f>'Ine Paliva'!$U$296:$U$300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CD-4023-9357-FF26DF55E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018576388889"/>
          <c:y val="0.29921790123456793"/>
          <c:w val="0.27216197916666668"/>
          <c:h val="0.4845845679012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'TP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('TP SECAP'!$E$6:$F$6,'TP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SECAP'!$P$8:$X$8</c15:sqref>
                  </c15:fullRef>
                </c:ext>
              </c:extLst>
              <c:f>('TP SECAP'!$R$8:$S$8,'TP SECAP'!$V$8:$X$8)</c:f>
              <c:numCache>
                <c:formatCode>#,##0</c:formatCode>
                <c:ptCount val="5"/>
                <c:pt idx="0">
                  <c:v>57.355972222222228</c:v>
                </c:pt>
                <c:pt idx="1">
                  <c:v>89.142777777777781</c:v>
                </c:pt>
                <c:pt idx="2">
                  <c:v>24.451388888888886</c:v>
                </c:pt>
                <c:pt idx="3">
                  <c:v>15.439305555555555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D7E-4802-876B-87A7E75AEF51}"/>
            </c:ext>
          </c:extLst>
        </c:ser>
        <c:ser>
          <c:idx val="2"/>
          <c:order val="1"/>
          <c:tx>
            <c:strRef>
              <c:f>'TP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('TP SECAP'!$E$6:$F$6,'TP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SECAP'!$P$9:$X$9</c15:sqref>
                  </c15:fullRef>
                </c:ext>
              </c:extLst>
              <c:f>('TP SECAP'!$R$9:$S$9,'TP SECAP'!$V$9:$X$9)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D7E-4802-876B-87A7E75AEF51}"/>
            </c:ext>
          </c:extLst>
        </c:ser>
        <c:ser>
          <c:idx val="0"/>
          <c:order val="2"/>
          <c:tx>
            <c:strRef>
              <c:f>'TP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('TP SECAP'!$E$6:$F$6,'TP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SECAP'!$P$10:$X$10</c15:sqref>
                  </c15:fullRef>
                </c:ext>
              </c:extLst>
              <c:f>('TP SECAP'!$R$10:$S$10,'TP SECAP'!$V$10:$X$10)</c:f>
              <c:numCache>
                <c:formatCode>#,##0</c:formatCode>
                <c:ptCount val="5"/>
                <c:pt idx="0">
                  <c:v>35981.994103094767</c:v>
                </c:pt>
                <c:pt idx="1">
                  <c:v>31725.818525502658</c:v>
                </c:pt>
                <c:pt idx="2">
                  <c:v>29669.677542604786</c:v>
                </c:pt>
                <c:pt idx="3">
                  <c:v>31420.304421614514</c:v>
                </c:pt>
                <c:pt idx="4">
                  <c:v>32030.275189301341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7E-4802-876B-87A7E75AEF51}"/>
            </c:ext>
          </c:extLst>
        </c:ser>
        <c:ser>
          <c:idx val="3"/>
          <c:order val="3"/>
          <c:tx>
            <c:strRef>
              <c:f>'TP SECAP'!$A$11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SECAP'!$C$6:$K$6</c15:sqref>
                  </c15:fullRef>
                </c:ext>
              </c:extLst>
              <c:f>('TP SECAP'!$E$6:$F$6,'TP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SECAP'!$P$11:$X$11</c15:sqref>
                  </c15:fullRef>
                </c:ext>
              </c:extLst>
              <c:f>('TP SECAP'!$R$11:$S$11,'TP SECAP'!$V$11:$X$11)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ED7E-4802-876B-87A7E75AEF51}"/>
            </c:ext>
          </c:extLst>
        </c:ser>
        <c:ser>
          <c:idx val="4"/>
          <c:order val="4"/>
          <c:tx>
            <c:strRef>
              <c:f>'TP SECAP'!$A$12:$A$13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SECAP'!$P$12:$X$12</c15:sqref>
                  </c15:fullRef>
                </c:ext>
              </c:extLst>
              <c:f>('TP SECAP'!$R$12:$S$12,'TP SECAP'!$V$12:$X$12)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7E-4802-876B-87A7E75A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'TP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SECAP'!$P$21:$X$21</c15:sqref>
                  </c15:fullRef>
                </c:ext>
              </c:extLst>
              <c:f>('TP SECAP'!$R$21:$S$21,'TP SECAP'!$V$21:$X$21)</c:f>
              <c:numCache>
                <c:formatCode>#,##0</c:formatCode>
                <c:ptCount val="5"/>
                <c:pt idx="0">
                  <c:v>51.896008117155674</c:v>
                </c:pt>
                <c:pt idx="1">
                  <c:v>92.063894586488999</c:v>
                </c:pt>
                <c:pt idx="2">
                  <c:v>26.096172032130337</c:v>
                </c:pt>
                <c:pt idx="3">
                  <c:v>15.908614256478144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F2C8-466D-B8A8-8B4476951B70}"/>
            </c:ext>
          </c:extLst>
        </c:ser>
        <c:ser>
          <c:idx val="2"/>
          <c:order val="1"/>
          <c:tx>
            <c:strRef>
              <c:f>'TP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SECAP'!$P$22:$X$22</c15:sqref>
                  </c15:fullRef>
                </c:ext>
              </c:extLst>
              <c:f>('TP SECAP'!$R$22:$S$22,'TP SECAP'!$V$22:$X$22)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2C8-466D-B8A8-8B4476951B70}"/>
            </c:ext>
          </c:extLst>
        </c:ser>
        <c:ser>
          <c:idx val="0"/>
          <c:order val="2"/>
          <c:tx>
            <c:strRef>
              <c:f>'TP SECAP'!$A$23</c:f>
              <c:strCache>
                <c:ptCount val="1"/>
                <c:pt idx="0">
                  <c:v>Obytné budovy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SECAP'!$P$23:$X$23</c15:sqref>
                  </c15:fullRef>
                </c:ext>
              </c:extLst>
              <c:f>('TP SECAP'!$R$23:$S$23,'TP SECAP'!$V$23:$X$23)</c:f>
              <c:numCache>
                <c:formatCode>#,##0</c:formatCode>
                <c:ptCount val="5"/>
                <c:pt idx="0">
                  <c:v>32556.711806938409</c:v>
                </c:pt>
                <c:pt idx="1">
                  <c:v>32765.44084909678</c:v>
                </c:pt>
                <c:pt idx="2">
                  <c:v>31665.481777253455</c:v>
                </c:pt>
                <c:pt idx="3">
                  <c:v>32375.387679578416</c:v>
                </c:pt>
                <c:pt idx="4">
                  <c:v>33030.495914382125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8-466D-B8A8-8B4476951B70}"/>
            </c:ext>
          </c:extLst>
        </c:ser>
        <c:ser>
          <c:idx val="3"/>
          <c:order val="3"/>
          <c:tx>
            <c:strRef>
              <c:f>'TP SECAP'!$A$25</c:f>
              <c:strCache>
                <c:ptCount val="1"/>
                <c:pt idx="0">
                  <c:v>Veřejné osvětlení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SECAP'!$P$25:$X$25</c15:sqref>
                  </c15:fullRef>
                </c:ext>
              </c:extLst>
              <c:f>('TP SECAP'!$R$25:$S$25,'TP SECAP'!$V$25:$X$25)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F2C8-466D-B8A8-8B4476951B70}"/>
            </c:ext>
          </c:extLst>
        </c:ser>
        <c:ser>
          <c:idx val="4"/>
          <c:order val="4"/>
          <c:tx>
            <c:strRef>
              <c:f>'TP SECAP'!$A$24:$B$24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'TP SECAP'!$C$19:$K$19</c15:sqref>
                  </c15:fullRef>
                </c:ext>
              </c:extLst>
              <c:f>('TP SECAP'!$E$19:$F$19,'TP SECAP'!$I$19:$K$19)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SECAP'!$P$24:$X$24</c15:sqref>
                  </c15:fullRef>
                </c:ext>
              </c:extLst>
              <c:f>('TP SECAP'!$R$24:$S$24,'TP SECAP'!$V$24:$X$24)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F2C8-466D-B8A8-8B4476951B70}"/>
            </c:ext>
          </c:extLst>
        </c:ser>
        <c:ser>
          <c:idx val="5"/>
          <c:order val="5"/>
          <c:tx>
            <c:strRef>
              <c:f>'TP SECAP'!$A$26:$A$27</c:f>
              <c:strCache>
                <c:ptCount val="2"/>
                <c:pt idx="0">
                  <c:v>Průmysl</c:v>
                </c:pt>
              </c:strCache>
            </c:strRef>
          </c:tx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'TP SECAP'!$P$26:$X$26</c15:sqref>
                  </c15:fullRef>
                </c:ext>
              </c:extLst>
              <c:f>('TP SECAP'!$R$26:$S$26,'TP SECAP'!$V$26:$X$26)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C8-466D-B8A8-8B447695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'BP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SECAP'!$C$8:$K$8</c15:sqref>
                  </c15:fullRef>
                </c:ext>
              </c:extLst>
              <c:f>('BP SECAP'!$E$8:$F$8,'BP SECAP'!$I$8:$K$8)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99B-402A-AC11-172DCECDBE2A}"/>
            </c:ext>
          </c:extLst>
        </c:ser>
        <c:ser>
          <c:idx val="2"/>
          <c:order val="1"/>
          <c:tx>
            <c:strRef>
              <c:f>'BP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SECAP'!$C$9:$J$9</c15:sqref>
                  </c15:fullRef>
                </c:ext>
              </c:extLst>
              <c:f>('BP SECAP'!$E$9:$F$9,'BP SECAP'!$I$9:$J$9)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9B-402A-AC11-172DCECDBE2A}"/>
            </c:ext>
          </c:extLst>
        </c:ser>
        <c:ser>
          <c:idx val="0"/>
          <c:order val="2"/>
          <c:tx>
            <c:strRef>
              <c:f>'BP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SECAP'!$C$10:$K$10</c15:sqref>
                  </c15:fullRef>
                </c:ext>
              </c:extLst>
              <c:f>('BP SECAP'!$E$10:$F$10,'BP SECAP'!$I$10:$K$10)</c:f>
              <c:numCache>
                <c:formatCode>#,##0</c:formatCode>
                <c:ptCount val="5"/>
                <c:pt idx="0">
                  <c:v>431.33782355213856</c:v>
                </c:pt>
                <c:pt idx="1">
                  <c:v>490.40195819315039</c:v>
                </c:pt>
                <c:pt idx="2">
                  <c:v>459.21060477364722</c:v>
                </c:pt>
                <c:pt idx="3">
                  <c:v>468.06988966408142</c:v>
                </c:pt>
                <c:pt idx="4">
                  <c:v>476.88051856415098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9B-402A-AC11-172DCECDBE2A}"/>
            </c:ext>
          </c:extLst>
        </c:ser>
        <c:ser>
          <c:idx val="3"/>
          <c:order val="3"/>
          <c:tx>
            <c:strRef>
              <c:f>'BP SECAP'!$A$11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SECAP'!$C$11:$J$11</c15:sqref>
                  </c15:fullRef>
                </c:ext>
              </c:extLst>
              <c:f>('BP SECAP'!$E$11:$F$11,'BP SECAP'!$I$11:$J$11)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199B-402A-AC11-172DCECDBE2A}"/>
            </c:ext>
          </c:extLst>
        </c:ser>
        <c:ser>
          <c:idx val="4"/>
          <c:order val="4"/>
          <c:tx>
            <c:strRef>
              <c:f>'BP SECAP'!$A$12:$A$13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SECAP'!$C$12:$K$12</c15:sqref>
                  </c15:fullRef>
                </c:ext>
              </c:extLst>
              <c:f>('BP SECAP'!$E$12:$F$12,'BP SECAP'!$I$12:$K$12)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199B-402A-AC11-172DCECDB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'BP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SECAP'!$C$21:$K$21</c15:sqref>
                  </c15:fullRef>
                </c:ext>
              </c:extLst>
              <c:f>'BP SECAP'!$E$21:$K$21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D6D-4398-86BC-59E8718A6384}"/>
            </c:ext>
          </c:extLst>
        </c:ser>
        <c:ser>
          <c:idx val="2"/>
          <c:order val="1"/>
          <c:tx>
            <c:strRef>
              <c:f>'BP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SECAP'!$C$22:$J$22</c15:sqref>
                  </c15:fullRef>
                </c:ext>
              </c:extLst>
              <c:f>'BP SECAP'!$E$22:$J$22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D6D-4398-86BC-59E8718A6384}"/>
            </c:ext>
          </c:extLst>
        </c:ser>
        <c:ser>
          <c:idx val="0"/>
          <c:order val="2"/>
          <c:tx>
            <c:strRef>
              <c:f>'BP SECAP'!$A$23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SECAP'!$C$23:$K$23</c15:sqref>
                  </c15:fullRef>
                </c:ext>
              </c:extLst>
              <c:f>'BP SECAP'!$E$23:$K$23</c:f>
              <c:numCache>
                <c:formatCode>#,##0</c:formatCode>
                <c:ptCount val="7"/>
                <c:pt idx="0">
                  <c:v>390.27690273594953</c:v>
                </c:pt>
                <c:pt idx="1">
                  <c:v>473.90145670171228</c:v>
                </c:pt>
                <c:pt idx="2">
                  <c:v>452.85565875568562</c:v>
                </c:pt>
                <c:pt idx="3">
                  <c:v>490.36519320118668</c:v>
                </c:pt>
                <c:pt idx="4">
                  <c:v>490.10054175684365</c:v>
                </c:pt>
                <c:pt idx="5">
                  <c:v>482.29781403987602</c:v>
                </c:pt>
                <c:pt idx="6">
                  <c:v>491.77223508035672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6D-4398-86BC-59E8718A6384}"/>
            </c:ext>
          </c:extLst>
        </c:ser>
        <c:ser>
          <c:idx val="3"/>
          <c:order val="3"/>
          <c:tx>
            <c:strRef>
              <c:f>'BP SECAP'!$A$25</c:f>
              <c:strCache>
                <c:ptCount val="1"/>
                <c:pt idx="0">
                  <c:v>Veřejné osvětlení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SECAP'!$C$25:$K$25</c15:sqref>
                  </c15:fullRef>
                </c:ext>
              </c:extLst>
              <c:f>'BP SECAP'!$E$25:$K$25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6D-4398-86BC-59E8718A6384}"/>
            </c:ext>
          </c:extLst>
        </c:ser>
        <c:ser>
          <c:idx val="4"/>
          <c:order val="4"/>
          <c:tx>
            <c:strRef>
              <c:f>'BP SECAP'!$A$24:$B$24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SECAP'!$C$19:$K$19</c15:sqref>
                  </c15:fullRef>
                </c:ext>
              </c:extLst>
              <c:f>'BP SECAP'!$E$19:$K$19</c:f>
              <c:numCache>
                <c:formatCode>General</c:formatCode>
                <c:ptCount val="7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SECAP'!$C$24:$E$24</c15:sqref>
                  </c15:fullRef>
                </c:ext>
              </c:extLst>
              <c:f>'BP SECAP'!$E$24</c:f>
              <c:numCache>
                <c:formatCode>#,##0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6D6D-4398-86BC-59E8718A6384}"/>
            </c:ext>
          </c:extLst>
        </c:ser>
        <c:ser>
          <c:idx val="5"/>
          <c:order val="5"/>
          <c:tx>
            <c:strRef>
              <c:f>'BP SECAP'!$A$26:$A$27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2010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  <c:pt idx="6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SECAP'!$C$26:$K$26</c15:sqref>
                  </c15:fullRef>
                </c:ext>
              </c:extLst>
              <c:f>'BP SECAP'!$E$26:$K$26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6D-4398-86BC-59E8718A6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Spotřeba</a:t>
            </a:r>
            <a:r>
              <a:rPr lang="sk-SK" baseline="0"/>
              <a:t> biopaliv za vybrané obce v kraji Hradec Králová celkem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30642361111112"/>
          <c:y val="0.21237222222222221"/>
          <c:w val="0.55266354166666665"/>
          <c:h val="0.69669629629629626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'Ine Paliva'!$Q$293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Paliva'!$Q$294:$Q$300</c15:sqref>
                  </c15:fullRef>
                </c:ext>
              </c:extLst>
              <c:f>'Ine Paliva'!$Q$296:$Q$300</c:f>
              <c:numCache>
                <c:formatCode>#,##0</c:formatCode>
                <c:ptCount val="5"/>
                <c:pt idx="0">
                  <c:v>50062.798572018575</c:v>
                </c:pt>
                <c:pt idx="1">
                  <c:v>47119.687024032995</c:v>
                </c:pt>
                <c:pt idx="2">
                  <c:v>45037.826292059712</c:v>
                </c:pt>
                <c:pt idx="3">
                  <c:v>45498.903253325196</c:v>
                </c:pt>
                <c:pt idx="4">
                  <c:v>45746.940029928512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EB-4E3E-9B28-BA58200F2B59}"/>
            </c:ext>
          </c:extLst>
        </c:ser>
        <c:ser>
          <c:idx val="5"/>
          <c:order val="1"/>
          <c:tx>
            <c:strRef>
              <c:f>'Ine Paliva'!$R$293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Paliva'!$R$294:$R$300</c15:sqref>
                  </c15:fullRef>
                </c:ext>
              </c:extLst>
              <c:f>'Ine Paliva'!$R$296:$R$300</c:f>
              <c:numCache>
                <c:formatCode>#,##0</c:formatCode>
                <c:ptCount val="5"/>
                <c:pt idx="0">
                  <c:v>12148.712484714708</c:v>
                </c:pt>
                <c:pt idx="1">
                  <c:v>12587.893912896003</c:v>
                </c:pt>
                <c:pt idx="2">
                  <c:v>19955.228164416189</c:v>
                </c:pt>
                <c:pt idx="3">
                  <c:v>8997.7619465693278</c:v>
                </c:pt>
                <c:pt idx="4">
                  <c:v>9985.4394049797775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EB-4E3E-9B28-BA58200F2B59}"/>
            </c:ext>
          </c:extLst>
        </c:ser>
        <c:ser>
          <c:idx val="6"/>
          <c:order val="2"/>
          <c:tx>
            <c:strRef>
              <c:f>'Ine Paliva'!$S$293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Paliva'!$S$294:$S$300</c15:sqref>
                  </c15:fullRef>
                </c:ext>
              </c:extLst>
              <c:f>'Ine Paliva'!$S$296:$S$300</c:f>
              <c:numCache>
                <c:formatCode>#,##0</c:formatCode>
                <c:ptCount val="5"/>
                <c:pt idx="0">
                  <c:v>307.41666666666669</c:v>
                </c:pt>
                <c:pt idx="1">
                  <c:v>348.75</c:v>
                </c:pt>
                <c:pt idx="2">
                  <c:v>267.375</c:v>
                </c:pt>
                <c:pt idx="3">
                  <c:v>239.38888888888889</c:v>
                </c:pt>
                <c:pt idx="4">
                  <c:v>212.69444444444443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EB-4E3E-9B28-BA58200F2B59}"/>
            </c:ext>
          </c:extLst>
        </c:ser>
        <c:ser>
          <c:idx val="11"/>
          <c:order val="3"/>
          <c:tx>
            <c:strRef>
              <c:f>'Ine Paliva'!$X$293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Paliva'!$L$294:$L$300</c15:sqref>
                  </c15:fullRef>
                </c:ext>
              </c:extLst>
              <c:f>'Ine Paliva'!$L$296:$L$300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Paliva'!$X$294:$X$300</c15:sqref>
                  </c15:fullRef>
                </c:ext>
              </c:extLst>
              <c:f>'Ine Paliva'!$X$296:$X$300</c:f>
              <c:numCache>
                <c:formatCode>#,##0</c:formatCode>
                <c:ptCount val="5"/>
                <c:pt idx="0">
                  <c:v>648.61249999999995</c:v>
                </c:pt>
                <c:pt idx="1">
                  <c:v>28574.999999999996</c:v>
                </c:pt>
                <c:pt idx="2">
                  <c:v>28899.999999999996</c:v>
                </c:pt>
                <c:pt idx="3">
                  <c:v>28710</c:v>
                </c:pt>
                <c:pt idx="4">
                  <c:v>28603.124999999996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EB-4E3E-9B28-BA58200F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5434027777777777E-2"/>
              <c:y val="0.36501635802469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56024305555564"/>
          <c:y val="0.36610030864197529"/>
          <c:w val="0.30523489583333335"/>
          <c:h val="0.30378271604938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Spotřeba biopaliv v obci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22621527777779"/>
          <c:y val="0.14538364197530865"/>
          <c:w val="0.54933402777777773"/>
          <c:h val="0.76368487654320982"/>
        </c:manualLayout>
      </c:layout>
      <c:barChart>
        <c:barDir val="col"/>
        <c:grouping val="stacked"/>
        <c:varyColors val="0"/>
        <c:ser>
          <c:idx val="12"/>
          <c:order val="0"/>
          <c:tx>
            <c:strRef>
              <c:f>'Ine Paliva'!$Q$283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Paliva'!$Q$284:$Q$290</c15:sqref>
                  </c15:fullRef>
                </c:ext>
              </c:extLst>
              <c:f>'Ine Paliva'!$Q$286:$Q$290</c:f>
              <c:numCache>
                <c:formatCode>#,##0\ _€</c:formatCode>
                <c:ptCount val="5"/>
                <c:pt idx="0">
                  <c:v>419.06426095650846</c:v>
                </c:pt>
                <c:pt idx="1">
                  <c:v>473.20800043752649</c:v>
                </c:pt>
                <c:pt idx="2">
                  <c:v>441.07344206275229</c:v>
                </c:pt>
                <c:pt idx="3">
                  <c:v>448.52951509133436</c:v>
                </c:pt>
                <c:pt idx="4">
                  <c:v>455.64477401476637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E2-4467-A9D4-E2886B9132F1}"/>
            </c:ext>
          </c:extLst>
        </c:ser>
        <c:ser>
          <c:idx val="3"/>
          <c:order val="1"/>
          <c:tx>
            <c:strRef>
              <c:f>'Ine Paliva'!$R$283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Paliva'!$R$284:$R$290</c15:sqref>
                  </c15:fullRef>
                </c:ext>
              </c:extLst>
              <c:f>'Ine Paliva'!$R$286:$R$290</c:f>
              <c:numCache>
                <c:formatCode>#,##0\ _€</c:formatCode>
                <c:ptCount val="5"/>
                <c:pt idx="0">
                  <c:v>12.273562595630111</c:v>
                </c:pt>
                <c:pt idx="1">
                  <c:v>17.193957755623899</c:v>
                </c:pt>
                <c:pt idx="2">
                  <c:v>18.137162710894906</c:v>
                </c:pt>
                <c:pt idx="3">
                  <c:v>19.540374572747062</c:v>
                </c:pt>
                <c:pt idx="4">
                  <c:v>21.235744549384577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E2-4467-A9D4-E2886B9132F1}"/>
            </c:ext>
          </c:extLst>
        </c:ser>
        <c:ser>
          <c:idx val="4"/>
          <c:order val="2"/>
          <c:tx>
            <c:strRef>
              <c:f>'Ine Paliva'!$S$283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Paliva'!$S$284:$S$290</c15:sqref>
                  </c15:fullRef>
                </c:ext>
              </c:extLst>
              <c:f>'Ine Paliva'!$S$286:$S$290</c:f>
              <c:numCache>
                <c:formatCode>#,##0\ _€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E2-4467-A9D4-E2886B9132F1}"/>
            </c:ext>
          </c:extLst>
        </c:ser>
        <c:ser>
          <c:idx val="10"/>
          <c:order val="3"/>
          <c:tx>
            <c:strRef>
              <c:f>'Ine Paliva'!$Y$283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'Ine Paliva'!$L$284:$L$290</c15:sqref>
                  </c15:fullRef>
                </c:ext>
              </c:extLst>
              <c:f>'Ine Paliva'!$L$286:$L$290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'Ine Paliva'!$Y$284:$Y$290</c15:sqref>
                  </c15:fullRef>
                </c:ext>
              </c:extLst>
              <c:f>'Ine Paliva'!$Y$286:$Y$290</c:f>
              <c:numCache>
                <c:formatCode>#,##0\ _€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E2-4467-A9D4-E2886B913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56024305555564"/>
          <c:y val="0.32459012345679011"/>
          <c:w val="0.30523489583333335"/>
          <c:h val="0.37041851851851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'BP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SECAP'!$P$8:$X$8</c15:sqref>
                  </c15:fullRef>
                </c:ext>
              </c:extLst>
              <c:f>('BP SECAP'!$R$8:$S$8,'BP SECAP'!$V$8:$X$8)</c:f>
              <c:numCache>
                <c:formatCode>#,##0</c:formatCode>
                <c:ptCount val="5"/>
                <c:pt idx="0">
                  <c:v>10.472222222222221</c:v>
                </c:pt>
                <c:pt idx="1">
                  <c:v>10.472222222222221</c:v>
                </c:pt>
                <c:pt idx="2">
                  <c:v>10.472222222222221</c:v>
                </c:pt>
                <c:pt idx="3">
                  <c:v>10.472222222222221</c:v>
                </c:pt>
                <c:pt idx="4">
                  <c:v>10.472222222222221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ED6-4A8D-B94F-C82264332E56}"/>
            </c:ext>
          </c:extLst>
        </c:ser>
        <c:ser>
          <c:idx val="2"/>
          <c:order val="1"/>
          <c:tx>
            <c:strRef>
              <c:f>'BP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SECAP'!$P$9:$X$9</c15:sqref>
                  </c15:fullRef>
                </c:ext>
              </c:extLst>
              <c:f>('BP SECAP'!$R$9:$S$9,'BP SECAP'!$V$9:$X$9)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ED6-4A8D-B94F-C82264332E56}"/>
            </c:ext>
          </c:extLst>
        </c:ser>
        <c:ser>
          <c:idx val="4"/>
          <c:order val="2"/>
          <c:tx>
            <c:strRef>
              <c:f>'BP SECAP'!$A$12:$A$13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2010</c:v>
              </c:pt>
              <c:pt idx="1">
                <c:v>2015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SECAP'!$P$12:$X$12</c15:sqref>
                  </c15:fullRef>
                </c:ext>
              </c:extLst>
              <c:f>('BP SECAP'!$R$12:$S$12,'BP SECAP'!$V$12:$X$12)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D6-4A8D-B94F-C82264332E56}"/>
            </c:ext>
          </c:extLst>
        </c:ser>
        <c:ser>
          <c:idx val="0"/>
          <c:order val="3"/>
          <c:tx>
            <c:strRef>
              <c:f>'BP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SECAP'!$P$10:$X$10</c15:sqref>
                  </c15:fullRef>
                </c:ext>
              </c:extLst>
              <c:f>('BP SECAP'!$R$10:$S$10,'BP SECAP'!$V$10:$X$10)</c:f>
              <c:numCache>
                <c:formatCode>#,##0</c:formatCode>
                <c:ptCount val="5"/>
                <c:pt idx="0">
                  <c:v>51529.038834511062</c:v>
                </c:pt>
                <c:pt idx="1">
                  <c:v>48831.775381373445</c:v>
                </c:pt>
                <c:pt idx="2">
                  <c:v>46889.804456475904</c:v>
                </c:pt>
                <c:pt idx="3">
                  <c:v>47481.081866561188</c:v>
                </c:pt>
                <c:pt idx="4">
                  <c:v>47879.01832379718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D6-4A8D-B94F-C82264332E56}"/>
            </c:ext>
          </c:extLst>
        </c:ser>
        <c:ser>
          <c:idx val="3"/>
          <c:order val="4"/>
          <c:tx>
            <c:strRef>
              <c:f>'BP SECAP'!$A$11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'BP SECAP'!$C$6:$K$6</c15:sqref>
                  </c15:fullRef>
                </c:ext>
              </c:extLst>
              <c:f>('BP SECAP'!$E$6:$F$6,'BP SECAP'!$I$6:$K$6)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'BP SECAP'!$P$11:$X$11</c15:sqref>
                  </c15:fullRef>
                </c:ext>
              </c:extLst>
              <c:f>('BP SECAP'!$R$11:$S$11,'BP SECAP'!$V$11:$X$11)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D6-4A8D-B94F-C82264332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0" i="0" u="none" strike="noStrike" baseline="0"/>
              <a:t>Výroba elektřiny za vybrané obce Hradeckého venkova</a:t>
            </a:r>
            <a:endParaRPr lang="sk-SK" sz="1100"/>
          </a:p>
        </c:rich>
      </c:tx>
      <c:layout>
        <c:manualLayout>
          <c:xMode val="edge"/>
          <c:yMode val="edge"/>
          <c:x val="0.2235018518518518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87162698412698"/>
          <c:y val="0.10569618055555556"/>
          <c:w val="0.84404900793650794"/>
          <c:h val="0.695088888888888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'výroba EE'!$A$2</c:f>
              <c:strCache>
                <c:ptCount val="1"/>
                <c:pt idx="0">
                  <c:v>Fotovoltaické elektrárny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EE'!$B$2:$E$2</c:f>
              <c:numCache>
                <c:formatCode>General</c:formatCode>
                <c:ptCount val="4"/>
                <c:pt idx="0">
                  <c:v>6171.2760000000026</c:v>
                </c:pt>
                <c:pt idx="1">
                  <c:v>6615.6040000000039</c:v>
                </c:pt>
                <c:pt idx="2">
                  <c:v>6410.4670000000015</c:v>
                </c:pt>
                <c:pt idx="3">
                  <c:v>5975.1629999999941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0-43E3-A736-C2BFB3D2D5C6}"/>
            </c:ext>
          </c:extLst>
        </c:ser>
        <c:ser>
          <c:idx val="1"/>
          <c:order val="1"/>
          <c:tx>
            <c:strRef>
              <c:f>'výroba EE'!$A$3</c:f>
              <c:strCache>
                <c:ptCount val="1"/>
                <c:pt idx="0">
                  <c:v>Malé vodní elektrárny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EE'!$B$3:$E$3</c:f>
              <c:numCache>
                <c:formatCode>General</c:formatCode>
                <c:ptCount val="4"/>
                <c:pt idx="0">
                  <c:v>951.02599999999973</c:v>
                </c:pt>
                <c:pt idx="1">
                  <c:v>769.80499999999995</c:v>
                </c:pt>
                <c:pt idx="2">
                  <c:v>923.22600000000023</c:v>
                </c:pt>
                <c:pt idx="3">
                  <c:v>923.28600000000017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0-43E3-A736-C2BFB3D2D5C6}"/>
            </c:ext>
          </c:extLst>
        </c:ser>
        <c:ser>
          <c:idx val="2"/>
          <c:order val="2"/>
          <c:tx>
            <c:strRef>
              <c:f>'výroba EE'!$A$4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EE'!$B$4:$E$4</c:f>
              <c:numCache>
                <c:formatCode>General</c:formatCode>
                <c:ptCount val="4"/>
                <c:pt idx="0">
                  <c:v>25991.97</c:v>
                </c:pt>
                <c:pt idx="1">
                  <c:v>26114.709000000003</c:v>
                </c:pt>
                <c:pt idx="2">
                  <c:v>28793.660000000003</c:v>
                </c:pt>
                <c:pt idx="3">
                  <c:v>30974.250000000004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0-43E3-A736-C2BFB3D2D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-27"/>
        <c:axId val="1350712927"/>
        <c:axId val="1350716671"/>
      </c:barChart>
      <c:catAx>
        <c:axId val="135071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6671"/>
        <c:crosses val="autoZero"/>
        <c:auto val="1"/>
        <c:lblAlgn val="ctr"/>
        <c:lblOffset val="100"/>
        <c:noMultiLvlLbl val="0"/>
      </c:catAx>
      <c:valAx>
        <c:axId val="1350716671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0394444444444444E-2"/>
              <c:y val="0.310247569444444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2927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"/>
          <c:y val="0.89416631944444447"/>
          <c:w val="0.83621031746031749"/>
          <c:h val="0.105833680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'BP SECAP'!$A$21</c:f>
              <c:strCache>
                <c:ptCount val="1"/>
                <c:pt idx="0">
                  <c:v>Obecní budovy, vybavení/zařízení</c:v>
                </c:pt>
              </c:strCache>
            </c:strRef>
          </c:tx>
          <c:invertIfNegative val="0"/>
          <c:cat>
            <c:numRef>
              <c:f>'BP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'BP SECAP'!$P$21:$X$21</c:f>
              <c:numCache>
                <c:formatCode>#,##0</c:formatCode>
                <c:ptCount val="9"/>
                <c:pt idx="0">
                  <c:v>10.883405522290174</c:v>
                </c:pt>
                <c:pt idx="1">
                  <c:v>10.195573439381517</c:v>
                </c:pt>
                <c:pt idx="2">
                  <c:v>9.4753259057918928</c:v>
                </c:pt>
                <c:pt idx="3">
                  <c:v>10.815386134324569</c:v>
                </c:pt>
                <c:pt idx="4">
                  <c:v>10.996024141353217</c:v>
                </c:pt>
                <c:pt idx="5">
                  <c:v>10.996024141353217</c:v>
                </c:pt>
                <c:pt idx="6">
                  <c:v>11.176662148381867</c:v>
                </c:pt>
                <c:pt idx="7">
                  <c:v>10.790546449254267</c:v>
                </c:pt>
                <c:pt idx="8">
                  <c:v>10.799242007172957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33C-440F-BFC3-D436CC0B3501}"/>
            </c:ext>
          </c:extLst>
        </c:ser>
        <c:ser>
          <c:idx val="2"/>
          <c:order val="1"/>
          <c:tx>
            <c:strRef>
              <c:f>'BP SECAP'!$A$22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invertIfNegative val="0"/>
          <c:cat>
            <c:numRef>
              <c:f>'BP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'BP SECAP'!$P$22:$X$22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33C-440F-BFC3-D436CC0B3501}"/>
            </c:ext>
          </c:extLst>
        </c:ser>
        <c:ser>
          <c:idx val="5"/>
          <c:order val="2"/>
          <c:tx>
            <c:strRef>
              <c:f>'BP SECAP'!$A$26:$A$27</c:f>
              <c:strCache>
                <c:ptCount val="2"/>
                <c:pt idx="0">
                  <c:v>Průmysl</c:v>
                </c:pt>
              </c:strCache>
            </c:strRef>
          </c:tx>
          <c:invertIfNegative val="0"/>
          <c:val>
            <c:numRef>
              <c:f>'BP SECAP'!$P$26:$X$26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3C-440F-BFC3-D436CC0B3501}"/>
            </c:ext>
          </c:extLst>
        </c:ser>
        <c:ser>
          <c:idx val="0"/>
          <c:order val="3"/>
          <c:tx>
            <c:strRef>
              <c:f>'BP SECAP'!$A$23</c:f>
              <c:strCache>
                <c:ptCount val="1"/>
                <c:pt idx="0">
                  <c:v>Obytné budovy</c:v>
                </c:pt>
              </c:strCache>
            </c:strRef>
          </c:tx>
          <c:invertIfNegative val="0"/>
          <c:cat>
            <c:numRef>
              <c:f>'BP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'BP SECAP'!$P$23:$X$23</c:f>
              <c:numCache>
                <c:formatCode>#,##0</c:formatCode>
                <c:ptCount val="9"/>
                <c:pt idx="0">
                  <c:v>34253.811472259353</c:v>
                </c:pt>
                <c:pt idx="1">
                  <c:v>42206.618477977172</c:v>
                </c:pt>
                <c:pt idx="2">
                  <c:v>46623.765826236529</c:v>
                </c:pt>
                <c:pt idx="3">
                  <c:v>50431.942253235276</c:v>
                </c:pt>
                <c:pt idx="4">
                  <c:v>50237.952683771451</c:v>
                </c:pt>
                <c:pt idx="5">
                  <c:v>50237.952683771451</c:v>
                </c:pt>
                <c:pt idx="6">
                  <c:v>50043.963114307633</c:v>
                </c:pt>
                <c:pt idx="7">
                  <c:v>48924.364711700342</c:v>
                </c:pt>
                <c:pt idx="8">
                  <c:v>49374.153352795634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3C-440F-BFC3-D436CC0B3501}"/>
            </c:ext>
          </c:extLst>
        </c:ser>
        <c:ser>
          <c:idx val="3"/>
          <c:order val="4"/>
          <c:tx>
            <c:strRef>
              <c:f>'BP SECAP'!$A$25</c:f>
              <c:strCache>
                <c:ptCount val="1"/>
                <c:pt idx="0">
                  <c:v>Veřejné osvětlení</c:v>
                </c:pt>
              </c:strCache>
            </c:strRef>
          </c:tx>
          <c:invertIfNegative val="0"/>
          <c:cat>
            <c:numRef>
              <c:f>'BP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'BP SECAP'!$P$25:$X$25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3C-440F-BFC3-D436CC0B3501}"/>
            </c:ext>
          </c:extLst>
        </c:ser>
        <c:ser>
          <c:idx val="4"/>
          <c:order val="5"/>
          <c:tx>
            <c:strRef>
              <c:f>'BP SECAP'!$A$24:$B$24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f>'BP SECAP'!$C$19:$K$19</c:f>
              <c:numCache>
                <c:formatCode>General</c:formatCode>
                <c:ptCount val="9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'BP SECAP'!$P$24:$X$24</c:f>
              <c:numCache>
                <c:formatCode>#,##0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C33C-440F-BFC3-D436CC0B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'KP a PP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SECAP'!$C$8:$J$8</c15:sqref>
                  </c15:fullRef>
                </c:ext>
              </c:extLst>
              <c:f>('KP a PP SECAP'!$C$8:$F$8,'KP a PP SECAP'!$I$8:$J$8)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4E7A-4D14-A701-4D1C5B7DD422}"/>
            </c:ext>
          </c:extLst>
        </c:ser>
        <c:ser>
          <c:idx val="2"/>
          <c:order val="1"/>
          <c:tx>
            <c:strRef>
              <c:f>'KP a PP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SECAP'!$C$9:$J$9</c15:sqref>
                  </c15:fullRef>
                </c:ext>
              </c:extLst>
              <c:f>('KP a PP SECAP'!$C$9:$F$9,'KP a PP SECAP'!$I$9:$J$9)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E7A-4D14-A701-4D1C5B7DD422}"/>
            </c:ext>
          </c:extLst>
        </c:ser>
        <c:ser>
          <c:idx val="0"/>
          <c:order val="2"/>
          <c:tx>
            <c:strRef>
              <c:f>'KP a PP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SECAP'!$C$10:$K$10</c15:sqref>
                  </c15:fullRef>
                </c:ext>
              </c:extLst>
              <c:f>('KP a PP SECAP'!$C$10:$F$10,'KP a PP SECAP'!$I$10:$K$10)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7A-4D14-A701-4D1C5B7DD422}"/>
            </c:ext>
          </c:extLst>
        </c:ser>
        <c:ser>
          <c:idx val="3"/>
          <c:order val="3"/>
          <c:tx>
            <c:strRef>
              <c:f>'KP a PP SECAP'!$A$12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SECAP'!$C$12:$K$12</c15:sqref>
                  </c15:fullRef>
                </c:ext>
              </c:extLst>
              <c:f>('KP a PP SECAP'!$C$12:$F$12,'KP a PP SECAP'!$I$12:$K$12)</c:f>
              <c:numCache>
                <c:formatCode>#,##0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4E7A-4D14-A701-4D1C5B7DD422}"/>
            </c:ext>
          </c:extLst>
        </c:ser>
        <c:ser>
          <c:idx val="4"/>
          <c:order val="4"/>
          <c:tx>
            <c:strRef>
              <c:f>'KP a PP SECAP'!$A$11:$B$11</c:f>
              <c:strCache>
                <c:ptCount val="2"/>
                <c:pt idx="0">
                  <c:v>Doprava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SECAP'!$C$11:$J$11</c15:sqref>
                  </c15:fullRef>
                </c:ext>
              </c:extLst>
              <c:f>('KP a PP SECAP'!$C$11:$F$11,'KP a PP SECAP'!$I$11:$J$11)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4-4E7A-4D14-A701-4D1C5B7DD422}"/>
            </c:ext>
          </c:extLst>
        </c:ser>
        <c:ser>
          <c:idx val="5"/>
          <c:order val="5"/>
          <c:tx>
            <c:strRef>
              <c:f>'KP a PP SECAP'!$A$13:$A$14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2000</c:v>
              </c:pt>
              <c:pt idx="1">
                <c:v>2005</c:v>
              </c:pt>
              <c:pt idx="2">
                <c:v>2010</c:v>
              </c:pt>
              <c:pt idx="3">
                <c:v>2015</c:v>
              </c:pt>
              <c:pt idx="4">
                <c:v>2018</c:v>
              </c:pt>
              <c:pt idx="5">
                <c:v>2019</c:v>
              </c:pt>
              <c:pt idx="6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SECAP'!$C$13:$K$13</c15:sqref>
                  </c15:fullRef>
                </c:ext>
              </c:extLst>
              <c:f>('KP a PP SECAP'!$C$13:$F$13,'KP a PP SECAP'!$I$13:$K$13)</c:f>
              <c:numCache>
                <c:formatCode>#,##0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4E7A-4D14-A701-4D1C5B7DD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'KP a PP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SECAP'!$C$22:$J$22</c15:sqref>
                  </c15:fullRef>
                </c:ext>
              </c:extLst>
              <c:f>('KP a PP SECAP'!$E$22:$F$22,'KP a PP SECAP'!$I$22:$J$22)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31C-488A-9193-B1857722BD7A}"/>
            </c:ext>
          </c:extLst>
        </c:ser>
        <c:ser>
          <c:idx val="2"/>
          <c:order val="1"/>
          <c:tx>
            <c:strRef>
              <c:f>'KP a PP SECAP'!$A$23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SECAP'!$C$23:$J$23</c15:sqref>
                  </c15:fullRef>
                </c:ext>
              </c:extLst>
              <c:f>('KP a PP SECAP'!$E$23:$F$23,'KP a PP SECAP'!$I$23:$J$23)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31C-488A-9193-B1857722BD7A}"/>
            </c:ext>
          </c:extLst>
        </c:ser>
        <c:ser>
          <c:idx val="0"/>
          <c:order val="2"/>
          <c:tx>
            <c:strRef>
              <c:f>'KP a PP SECAP'!$A$24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SECAP'!$C$24:$K$24</c15:sqref>
                  </c15:fullRef>
                </c:ext>
              </c:extLst>
              <c:f>('KP a PP SECAP'!$E$24:$F$24,'KP a PP SECAP'!$I$24:$K$24)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1C-488A-9193-B1857722BD7A}"/>
            </c:ext>
          </c:extLst>
        </c:ser>
        <c:ser>
          <c:idx val="3"/>
          <c:order val="3"/>
          <c:tx>
            <c:strRef>
              <c:f>'KP a PP SECAP'!$A$26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SECAP'!$C$26:$K$26</c15:sqref>
                  </c15:fullRef>
                </c:ext>
              </c:extLst>
              <c:f>('KP a PP SECAP'!$E$26:$F$26,'KP a PP SECAP'!$I$26:$K$26)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1C-488A-9193-B1857722BD7A}"/>
            </c:ext>
          </c:extLst>
        </c:ser>
        <c:ser>
          <c:idx val="4"/>
          <c:order val="4"/>
          <c:tx>
            <c:strRef>
              <c:f>'KP a PP SECAP'!$A$25:$B$25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SECAP'!$C$25:$J$25</c15:sqref>
                  </c15:fullRef>
                </c:ext>
              </c:extLst>
              <c:f>('KP a PP SECAP'!$E$25:$F$25,'KP a PP SECAP'!$I$25:$J$25)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1C-488A-9193-B1857722BD7A}"/>
            </c:ext>
          </c:extLst>
        </c:ser>
        <c:ser>
          <c:idx val="5"/>
          <c:order val="5"/>
          <c:tx>
            <c:strRef>
              <c:f>'KP a PP SECAP'!$A$27:$A$28</c:f>
              <c:strCache>
                <c:ptCount val="2"/>
                <c:pt idx="0">
                  <c:v>Průmysl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SECAP'!$E$20:$F$20,'KP a PP SECAP'!$I$20:$K$20)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SECAP'!$C$27:$K$27</c15:sqref>
                  </c15:fullRef>
                </c:ext>
              </c:extLst>
              <c:f>('KP a PP SECAP'!$E$27:$F$27,'KP a PP SECAP'!$I$27:$K$27)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1C-488A-9193-B1857722B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Spotřeba kvapalných paliv + Propán Bután v obci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7"/>
          <c:order val="0"/>
          <c:tx>
            <c:strRef>
              <c:f>'Ine Paliva'!$V$283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Paliva'!$V$284:$V$290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D39-47DD-93CE-232870CD3681}"/>
            </c:ext>
          </c:extLst>
        </c:ser>
        <c:ser>
          <c:idx val="9"/>
          <c:order val="1"/>
          <c:tx>
            <c:strRef>
              <c:f>'Ine Paliva'!$X$283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Paliva'!$X$284:$X$290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9-47DD-93CE-232870CD3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Spotřeba kvapalných paliv + Propán Bután za vybrané obce v kraji Hradec Králová celkem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'Ine Paliva'!$V$293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Paliva'!$V$294:$V$300</c:f>
              <c:numCache>
                <c:formatCode>#,##0</c:formatCode>
                <c:ptCount val="7"/>
                <c:pt idx="0">
                  <c:v>74.98977778723669</c:v>
                </c:pt>
                <c:pt idx="1">
                  <c:v>87.002631354498249</c:v>
                </c:pt>
                <c:pt idx="2">
                  <c:v>1387.1531066031241</c:v>
                </c:pt>
                <c:pt idx="3">
                  <c:v>83.479703259963173</c:v>
                </c:pt>
                <c:pt idx="4">
                  <c:v>83.865638032206917</c:v>
                </c:pt>
                <c:pt idx="5">
                  <c:v>87.816167311019854</c:v>
                </c:pt>
                <c:pt idx="6">
                  <c:v>96.009370169484427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9C-44AC-93DF-54A2DAE4D3F0}"/>
            </c:ext>
          </c:extLst>
        </c:ser>
        <c:ser>
          <c:idx val="10"/>
          <c:order val="1"/>
          <c:tx>
            <c:strRef>
              <c:f>'Ine Paliva'!$W$293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Paliva'!$W$294:$W$300</c:f>
              <c:numCache>
                <c:formatCode>#,##0</c:formatCode>
                <c:ptCount val="7"/>
                <c:pt idx="0">
                  <c:v>521.14048348270205</c:v>
                </c:pt>
                <c:pt idx="1">
                  <c:v>175.01854035418279</c:v>
                </c:pt>
                <c:pt idx="2">
                  <c:v>189.14809030505651</c:v>
                </c:pt>
                <c:pt idx="3">
                  <c:v>182.60470574468715</c:v>
                </c:pt>
                <c:pt idx="4">
                  <c:v>171.26235710959543</c:v>
                </c:pt>
                <c:pt idx="5">
                  <c:v>180.81551343315431</c:v>
                </c:pt>
                <c:pt idx="6">
                  <c:v>183.60038684765692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9C-44AC-93DF-54A2DAE4D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618680555555557"/>
          <c:y val="0.45968487654320994"/>
          <c:w val="0.16058402777777778"/>
          <c:h val="0.1322925925925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'KP a PP SECAP'!$A$8:$B$8</c:f>
              <c:strCache>
                <c:ptCount val="2"/>
                <c:pt idx="0">
                  <c:v>Obecní budovy, vybavení/zařízení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SECAP'!$P$8:$X$8</c15:sqref>
                  </c15:fullRef>
                </c:ext>
              </c:extLst>
              <c:f>('KP a PP SECAP'!$P$8:$S$8,'KP a PP SECAP'!$V$8:$X$8)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EEA-48AB-88A7-FC95838CD94F}"/>
            </c:ext>
          </c:extLst>
        </c:ser>
        <c:ser>
          <c:idx val="2"/>
          <c:order val="1"/>
          <c:tx>
            <c:strRef>
              <c:f>'KP a PP SECAP'!$A$9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SECAP'!$P$9:$X$9</c15:sqref>
                  </c15:fullRef>
                </c:ext>
              </c:extLst>
              <c:f>('KP a PP SECAP'!$P$9:$S$9,'KP a PP SECAP'!$V$9:$X$9)</c:f>
              <c:numCache>
                <c:formatCode>#,##0</c:formatCode>
                <c:ptCount val="7"/>
                <c:pt idx="0">
                  <c:v>142.22243888888889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EEA-48AB-88A7-FC95838CD94F}"/>
            </c:ext>
          </c:extLst>
        </c:ser>
        <c:ser>
          <c:idx val="0"/>
          <c:order val="2"/>
          <c:tx>
            <c:strRef>
              <c:f>'KP a PP SECAP'!$A$10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SECAP'!$P$10:$X$10</c15:sqref>
                  </c15:fullRef>
                </c:ext>
              </c:extLst>
              <c:f>('KP a PP SECAP'!$P$10:$S$10,'KP a PP SECAP'!$V$10:$X$10)</c:f>
              <c:numCache>
                <c:formatCode>#,##0</c:formatCode>
                <c:ptCount val="7"/>
                <c:pt idx="0">
                  <c:v>192.68560015882758</c:v>
                </c:pt>
                <c:pt idx="1">
                  <c:v>262.02117170868104</c:v>
                </c:pt>
                <c:pt idx="2">
                  <c:v>269.70456357484704</c:v>
                </c:pt>
                <c:pt idx="3">
                  <c:v>266.0844090046503</c:v>
                </c:pt>
                <c:pt idx="4">
                  <c:v>249.79972847513568</c:v>
                </c:pt>
                <c:pt idx="5">
                  <c:v>263.6134640775075</c:v>
                </c:pt>
                <c:pt idx="6">
                  <c:v>267.57522368380802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A-48AB-88A7-FC95838CD94F}"/>
            </c:ext>
          </c:extLst>
        </c:ser>
        <c:ser>
          <c:idx val="3"/>
          <c:order val="3"/>
          <c:tx>
            <c:strRef>
              <c:f>'KP a PP SECAP'!$A$12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SECAP'!$P$12:$X$12</c15:sqref>
                  </c15:fullRef>
                </c:ext>
              </c:extLst>
              <c:f>('KP a PP SECAP'!$P$12:$S$12,'KP a PP SECAP'!$V$12:$X$12)</c:f>
              <c:numCache>
                <c:formatCode>#,##0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1EEA-48AB-88A7-FC95838CD94F}"/>
            </c:ext>
          </c:extLst>
        </c:ser>
        <c:ser>
          <c:idx val="4"/>
          <c:order val="4"/>
          <c:tx>
            <c:strRef>
              <c:f>'KP a PP SECAP'!$A$11:$B$11</c:f>
              <c:strCache>
                <c:ptCount val="2"/>
                <c:pt idx="0">
                  <c:v>Doprava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SECAP'!$C$6:$K$6</c15:sqref>
                  </c15:fullRef>
                </c:ext>
              </c:extLst>
              <c:f>('KP a PP SECAP'!$C$6:$F$6,'KP a PP SECAP'!$I$6:$K$6)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SECAP'!$P$11:$X$11</c15:sqref>
                  </c15:fullRef>
                </c:ext>
              </c:extLst>
              <c:f>('KP a PP SECAP'!$P$11:$S$11,'KP a PP SECAP'!$V$11:$X$11)</c:f>
              <c:numCache>
                <c:formatCode>#,##0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1EEA-48AB-88A7-FC95838CD94F}"/>
            </c:ext>
          </c:extLst>
        </c:ser>
        <c:ser>
          <c:idx val="5"/>
          <c:order val="5"/>
          <c:tx>
            <c:strRef>
              <c:f>'KP a PP SECAP'!$A$13:$A$14</c:f>
              <c:strCache>
                <c:ptCount val="2"/>
                <c:pt idx="0">
                  <c:v>Průmysl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2000</c:v>
              </c:pt>
              <c:pt idx="1">
                <c:v>2005</c:v>
              </c:pt>
              <c:pt idx="2">
                <c:v>2010</c:v>
              </c:pt>
              <c:pt idx="3">
                <c:v>2015</c:v>
              </c:pt>
              <c:pt idx="4">
                <c:v>2018</c:v>
              </c:pt>
              <c:pt idx="5">
                <c:v>2019</c:v>
              </c:pt>
              <c:pt idx="6">
                <c:v>2020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SECAP'!$P$13:$X$13</c15:sqref>
                  </c15:fullRef>
                </c:ext>
              </c:extLst>
              <c:f>('KP a PP SECAP'!$P$13:$S$13,'KP a PP SECAP'!$V$13:$X$13)</c:f>
              <c:numCache>
                <c:formatCode>#,##0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1EEA-48AB-88A7-FC95838CD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1985024"/>
        <c:axId val="91986560"/>
        <c:extLst/>
      </c:barChart>
      <c:catAx>
        <c:axId val="91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6560"/>
        <c:crosses val="autoZero"/>
        <c:auto val="1"/>
        <c:lblAlgn val="ctr"/>
        <c:lblOffset val="100"/>
        <c:noMultiLvlLbl val="0"/>
      </c:catAx>
      <c:valAx>
        <c:axId val="919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'KP a PP SECAP'!$A$22</c:f>
              <c:strCache>
                <c:ptCount val="1"/>
                <c:pt idx="0">
                  <c:v>Obecní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SECAP'!$C$20:$F$20,'KP a PP SECAP'!$I$20:$K$20)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SECAP'!$P$22:$X$22</c15:sqref>
                  </c15:fullRef>
                </c:ext>
              </c:extLst>
              <c:f>('KP a PP SECAP'!$P$22:$S$22,'KP a PP SECAP'!$V$22:$X$22)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9CD-49F2-A7A2-B9608364F0EF}"/>
            </c:ext>
          </c:extLst>
        </c:ser>
        <c:ser>
          <c:idx val="2"/>
          <c:order val="1"/>
          <c:tx>
            <c:strRef>
              <c:f>'KP a PP SECAP'!$A$23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SECAP'!$C$20:$F$20,'KP a PP SECAP'!$I$20:$K$20)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SECAP'!$P$23:$X$23</c15:sqref>
                  </c15:fullRef>
                </c:ext>
              </c:extLst>
              <c:f>('KP a PP SECAP'!$P$23:$S$23,'KP a PP SECAP'!$V$23:$X$23)</c:f>
              <c:numCache>
                <c:formatCode>#,##0</c:formatCode>
                <c:ptCount val="7"/>
                <c:pt idx="0">
                  <c:v>147.80668743949275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CD-49F2-A7A2-B9608364F0EF}"/>
            </c:ext>
          </c:extLst>
        </c:ser>
        <c:ser>
          <c:idx val="0"/>
          <c:order val="2"/>
          <c:tx>
            <c:strRef>
              <c:f>'KP a PP SECAP'!$A$24</c:f>
              <c:strCache>
                <c:ptCount val="1"/>
                <c:pt idx="0">
                  <c:v>Obytné budovy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SECAP'!$C$20:$F$20,'KP a PP SECAP'!$I$20:$K$20)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SECAP'!$P$24:$X$24</c15:sqref>
                  </c15:fullRef>
                </c:ext>
              </c:extLst>
              <c:f>('KP a PP SECAP'!$P$24:$S$24,'KP a PP SECAP'!$V$24:$X$24)</c:f>
              <c:numCache>
                <c:formatCode>#,##0</c:formatCode>
                <c:ptCount val="7"/>
                <c:pt idx="0">
                  <c:v>200.25124375076314</c:v>
                </c:pt>
                <c:pt idx="1">
                  <c:v>255.09925612156894</c:v>
                </c:pt>
                <c:pt idx="2">
                  <c:v>244.03021478365417</c:v>
                </c:pt>
                <c:pt idx="3">
                  <c:v>274.8037204178205</c:v>
                </c:pt>
                <c:pt idx="4">
                  <c:v>266.60312497949127</c:v>
                </c:pt>
                <c:pt idx="5">
                  <c:v>271.62652476386728</c:v>
                </c:pt>
                <c:pt idx="6">
                  <c:v>275.93088977362248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D-49F2-A7A2-B9608364F0EF}"/>
            </c:ext>
          </c:extLst>
        </c:ser>
        <c:ser>
          <c:idx val="3"/>
          <c:order val="3"/>
          <c:tx>
            <c:strRef>
              <c:f>'KP a PP SECAP'!$A$26</c:f>
              <c:strCache>
                <c:ptCount val="1"/>
                <c:pt idx="0">
                  <c:v>Veřejné osvětlení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SECAP'!$C$20:$F$20,'KP a PP SECAP'!$I$20:$K$20)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SECAP'!$P$26:$X$26</c15:sqref>
                  </c15:fullRef>
                </c:ext>
              </c:extLst>
              <c:f>('KP a PP SECAP'!$P$26:$S$26,'KP a PP SECAP'!$V$26:$X$26)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CD-49F2-A7A2-B9608364F0EF}"/>
            </c:ext>
          </c:extLst>
        </c:ser>
        <c:ser>
          <c:idx val="4"/>
          <c:order val="4"/>
          <c:tx>
            <c:strRef>
              <c:f>'KP a PP SECAP'!$A$25:$B$25</c:f>
              <c:strCache>
                <c:ptCount val="2"/>
                <c:pt idx="0">
                  <c:v>Doprava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SECAP'!$C$20:$F$20,'KP a PP SECAP'!$I$20:$K$20)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SECAP'!$P$25:$X$25</c15:sqref>
                  </c15:fullRef>
                </c:ext>
              </c:extLst>
              <c:f>('KP a PP SECAP'!$P$25:$S$25,'KP a PP SECAP'!$V$25:$X$25)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CD-49F2-A7A2-B9608364F0EF}"/>
            </c:ext>
          </c:extLst>
        </c:ser>
        <c:ser>
          <c:idx val="5"/>
          <c:order val="5"/>
          <c:tx>
            <c:strRef>
              <c:f>'KP a PP SECAP'!$A$27:$A$28</c:f>
              <c:strCache>
                <c:ptCount val="2"/>
                <c:pt idx="0">
                  <c:v>Průmysl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'KP a PP SECAP'!$C$20:$K$20</c15:sqref>
                  </c15:fullRef>
                </c:ext>
              </c:extLst>
              <c:f>('KP a PP SECAP'!$C$20:$F$20,'KP a PP SECAP'!$I$20:$K$20)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'KP a PP SECAP'!$P$27:$X$27</c15:sqref>
                  </c15:fullRef>
                </c:ext>
              </c:extLst>
              <c:f>('KP a PP SECAP'!$P$27:$S$27,'KP a PP SECAP'!$V$27:$X$27)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CD-49F2-A7A2-B9608364F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92082176"/>
        <c:axId val="92083712"/>
        <c:extLst/>
      </c:barChart>
      <c:catAx>
        <c:axId val="92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3712"/>
        <c:crosses val="autoZero"/>
        <c:auto val="1"/>
        <c:lblAlgn val="ctr"/>
        <c:lblOffset val="100"/>
        <c:noMultiLvlLbl val="0"/>
      </c:catAx>
      <c:valAx>
        <c:axId val="920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dodávka </a:t>
                </a:r>
                <a:r>
                  <a:rPr lang="en-US"/>
                  <a:t>[</a:t>
                </a:r>
                <a:r>
                  <a:rPr lang="cs-CZ"/>
                  <a:t>MWh</a:t>
                </a:r>
                <a:r>
                  <a:rPr lang="en-US"/>
                  <a:t>]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647787595682373E-2"/>
              <c:y val="0.32010790317876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'výroba EE'!$A$2</c:f>
              <c:strCache>
                <c:ptCount val="1"/>
                <c:pt idx="0">
                  <c:v>Fotovoltaické elektrárny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EE'!$B$2:$E$2</c:f>
              <c:numCache>
                <c:formatCode>General</c:formatCode>
                <c:ptCount val="4"/>
                <c:pt idx="0">
                  <c:v>6171.2760000000026</c:v>
                </c:pt>
                <c:pt idx="1">
                  <c:v>6615.6040000000039</c:v>
                </c:pt>
                <c:pt idx="2">
                  <c:v>6410.4670000000015</c:v>
                </c:pt>
                <c:pt idx="3">
                  <c:v>5975.1629999999941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D-44AE-AF7F-52471A91FF5B}"/>
            </c:ext>
          </c:extLst>
        </c:ser>
        <c:ser>
          <c:idx val="1"/>
          <c:order val="1"/>
          <c:tx>
            <c:strRef>
              <c:f>'výroba EE'!$A$3</c:f>
              <c:strCache>
                <c:ptCount val="1"/>
                <c:pt idx="0">
                  <c:v>Malé vodní elektrárny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EE'!$B$3:$E$3</c:f>
              <c:numCache>
                <c:formatCode>General</c:formatCode>
                <c:ptCount val="4"/>
                <c:pt idx="0">
                  <c:v>951.02599999999973</c:v>
                </c:pt>
                <c:pt idx="1">
                  <c:v>769.80499999999995</c:v>
                </c:pt>
                <c:pt idx="2">
                  <c:v>923.22600000000023</c:v>
                </c:pt>
                <c:pt idx="3">
                  <c:v>923.28600000000017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9D-44AE-AF7F-52471A91FF5B}"/>
            </c:ext>
          </c:extLst>
        </c:ser>
        <c:ser>
          <c:idx val="2"/>
          <c:order val="2"/>
          <c:tx>
            <c:strRef>
              <c:f>'výroba EE'!$A$4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EE'!$B$4:$E$4</c:f>
              <c:numCache>
                <c:formatCode>General</c:formatCode>
                <c:ptCount val="4"/>
                <c:pt idx="0">
                  <c:v>25991.97</c:v>
                </c:pt>
                <c:pt idx="1">
                  <c:v>26114.709000000003</c:v>
                </c:pt>
                <c:pt idx="2">
                  <c:v>28793.660000000003</c:v>
                </c:pt>
                <c:pt idx="3">
                  <c:v>30974.250000000004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9D-44AE-AF7F-52471A91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0712927"/>
        <c:axId val="1350716671"/>
      </c:barChart>
      <c:catAx>
        <c:axId val="135071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6671"/>
        <c:crosses val="autoZero"/>
        <c:auto val="1"/>
        <c:lblAlgn val="ctr"/>
        <c:lblOffset val="100"/>
        <c:noMultiLvlLbl val="0"/>
      </c:catAx>
      <c:valAx>
        <c:axId val="135071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1.3229166666666667E-2"/>
              <c:y val="0.32935648148148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2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'výroba EE'!$A$6</c:f>
              <c:strCache>
                <c:ptCount val="1"/>
                <c:pt idx="0">
                  <c:v>výroba elektřiny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EE'!$B$6:$E$6</c:f>
              <c:numCache>
                <c:formatCode>General</c:formatCode>
                <c:ptCount val="4"/>
                <c:pt idx="0">
                  <c:v>33114.272000000004</c:v>
                </c:pt>
                <c:pt idx="1">
                  <c:v>33500.118000000009</c:v>
                </c:pt>
                <c:pt idx="2">
                  <c:v>36127.353000000003</c:v>
                </c:pt>
                <c:pt idx="3">
                  <c:v>37872.699000000001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4-4836-BC73-46176E03E411}"/>
            </c:ext>
          </c:extLst>
        </c:ser>
        <c:ser>
          <c:idx val="1"/>
          <c:order val="1"/>
          <c:tx>
            <c:strRef>
              <c:f>'výroba EE'!$A$7</c:f>
              <c:strCache>
                <c:ptCount val="1"/>
                <c:pt idx="0">
                  <c:v>spotřeba elektřiny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EE'!$B$7:$E$7</c:f>
              <c:numCache>
                <c:formatCode>#,##0</c:formatCode>
                <c:ptCount val="4"/>
                <c:pt idx="0">
                  <c:v>61935.48</c:v>
                </c:pt>
                <c:pt idx="1">
                  <c:v>70536.609999999986</c:v>
                </c:pt>
                <c:pt idx="2">
                  <c:v>72882.87000000001</c:v>
                </c:pt>
                <c:pt idx="3">
                  <c:v>72771.449999999983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4-4836-BC73-46176E03E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50712927"/>
        <c:axId val="1350716671"/>
      </c:barChart>
      <c:lineChart>
        <c:grouping val="standard"/>
        <c:varyColors val="0"/>
        <c:ser>
          <c:idx val="2"/>
          <c:order val="2"/>
          <c:tx>
            <c:strRef>
              <c:f>'výroba EE'!$A$8</c:f>
              <c:strCache>
                <c:ptCount val="1"/>
                <c:pt idx="0">
                  <c:v>Podíl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EE'!$B$8:$E$8</c:f>
              <c:numCache>
                <c:formatCode>0.00%</c:formatCode>
                <c:ptCount val="4"/>
                <c:pt idx="0">
                  <c:v>0.53465755008276361</c:v>
                </c:pt>
                <c:pt idx="1">
                  <c:v>0.47493235073247803</c:v>
                </c:pt>
                <c:pt idx="2">
                  <c:v>0.49569059231613682</c:v>
                </c:pt>
                <c:pt idx="3">
                  <c:v>0.52043348043772675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4-4836-BC73-46176E03E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411407"/>
        <c:axId val="1349409327"/>
      </c:lineChart>
      <c:catAx>
        <c:axId val="135071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6671"/>
        <c:crosses val="autoZero"/>
        <c:auto val="1"/>
        <c:lblAlgn val="ctr"/>
        <c:lblOffset val="100"/>
        <c:noMultiLvlLbl val="0"/>
      </c:catAx>
      <c:valAx>
        <c:axId val="135071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2.4253472222222221E-2"/>
              <c:y val="0.325436728395061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2927"/>
        <c:crosses val="autoZero"/>
        <c:crossBetween val="between"/>
      </c:valAx>
      <c:valAx>
        <c:axId val="1349409327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11407"/>
        <c:crosses val="max"/>
        <c:crossBetween val="between"/>
      </c:valAx>
      <c:catAx>
        <c:axId val="13494114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94093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210937499999998E-2"/>
          <c:y val="0.91033518518518519"/>
          <c:w val="0.89069965277777774"/>
          <c:h val="6.61462962962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MOP - Hradec Kralove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8263888888889"/>
          <c:y val="0.13557539682539685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B59-4F8F-839B-007E92064AEA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B59-4F8F-839B-007E92064AE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B59-4F8F-839B-007E92064AE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B59-4F8F-839B-007E92064AE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B59-4F8F-839B-007E92064AE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B59-4F8F-839B-007E92064AE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B59-4F8F-839B-007E92064AEA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B59-4F8F-839B-007E92064AE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B59-4F8F-839B-007E92064AE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B59-4F8F-839B-007E92064AE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FB59-4F8F-839B-007E92064AEA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FB59-4F8F-839B-007E92064AEA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FB59-4F8F-839B-007E92064AEA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FB59-4F8F-839B-007E92064AEA}"/>
              </c:ext>
            </c:extLst>
          </c:dPt>
          <c:dLbls>
            <c:dLbl>
              <c:idx val="0"/>
              <c:layout>
                <c:manualLayout>
                  <c:x val="6.800850694444445E-2"/>
                  <c:y val="-2.67361111111111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59-4F8F-839B-007E92064AEA}"/>
                </c:ext>
              </c:extLst>
            </c:dLbl>
            <c:dLbl>
              <c:idx val="1"/>
              <c:layout>
                <c:manualLayout>
                  <c:x val="-7.9560590277777773E-2"/>
                  <c:y val="0.127460119047619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9-4F8F-839B-007E92064AEA}"/>
                </c:ext>
              </c:extLst>
            </c:dLbl>
            <c:dLbl>
              <c:idx val="2"/>
              <c:layout>
                <c:manualLayout>
                  <c:x val="-8.6958680555555556E-2"/>
                  <c:y val="6.942837301587301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9-4F8F-839B-007E92064AEA}"/>
                </c:ext>
              </c:extLst>
            </c:dLbl>
            <c:dLbl>
              <c:idx val="3"/>
              <c:layout>
                <c:manualLayout>
                  <c:x val="-0.18942656250000001"/>
                  <c:y val="-0.165369047619047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9-4F8F-839B-007E92064AEA}"/>
                </c:ext>
              </c:extLst>
            </c:dLbl>
            <c:dLbl>
              <c:idx val="5"/>
              <c:layout>
                <c:manualLayout>
                  <c:x val="1.8486316013626394E-2"/>
                  <c:y val="0.105371651770620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59-4F8F-839B-007E92064AEA}"/>
                </c:ext>
              </c:extLst>
            </c:dLbl>
            <c:dLbl>
              <c:idx val="6"/>
              <c:layout>
                <c:manualLayout>
                  <c:x val="-8.1971527777777775E-2"/>
                  <c:y val="-1.56690476190476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9-4F8F-839B-007E92064AEA}"/>
                </c:ext>
              </c:extLst>
            </c:dLbl>
            <c:dLbl>
              <c:idx val="7"/>
              <c:layout>
                <c:manualLayout>
                  <c:x val="0.19096805555555554"/>
                  <c:y val="1.462996031746031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59-4F8F-839B-007E92064AEA}"/>
                </c:ext>
              </c:extLst>
            </c:dLbl>
            <c:dLbl>
              <c:idx val="8"/>
              <c:layout>
                <c:manualLayout>
                  <c:x val="-0.12218385416666666"/>
                  <c:y val="0.1045394841269841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59-4F8F-839B-007E92064AEA}"/>
                </c:ext>
              </c:extLst>
            </c:dLbl>
            <c:dLbl>
              <c:idx val="9"/>
              <c:layout>
                <c:manualLayout>
                  <c:x val="-0.15730086805555554"/>
                  <c:y val="7.28571428571428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59-4F8F-839B-007E92064AEA}"/>
                </c:ext>
              </c:extLst>
            </c:dLbl>
            <c:dLbl>
              <c:idx val="10"/>
              <c:layout>
                <c:manualLayout>
                  <c:x val="-0.12534522569444445"/>
                  <c:y val="-7.7692857142857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59-4F8F-839B-007E92064AEA}"/>
                </c:ext>
              </c:extLst>
            </c:dLbl>
            <c:dLbl>
              <c:idx val="11"/>
              <c:layout>
                <c:manualLayout>
                  <c:x val="-3.2476736111111092E-2"/>
                  <c:y val="-7.79708333333333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59-4F8F-839B-007E92064AEA}"/>
                </c:ext>
              </c:extLst>
            </c:dLbl>
            <c:dLbl>
              <c:idx val="12"/>
              <c:layout>
                <c:manualLayout>
                  <c:x val="5.3512847222222222E-2"/>
                  <c:y val="-8.4900396825396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59-4F8F-839B-007E92064AEA}"/>
                </c:ext>
              </c:extLst>
            </c:dLbl>
            <c:dLbl>
              <c:idx val="13"/>
              <c:layout>
                <c:manualLayout>
                  <c:x val="5.9463715277777739E-2"/>
                  <c:y val="0.104009722222222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59-4F8F-839B-007E92064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sadzby'!$H$4:$U$4</c:f>
              <c:strCache>
                <c:ptCount val="14"/>
                <c:pt idx="0">
                  <c:v>C01d</c:v>
                </c:pt>
                <c:pt idx="1">
                  <c:v>C02d</c:v>
                </c:pt>
                <c:pt idx="2">
                  <c:v>C03d</c:v>
                </c:pt>
                <c:pt idx="3">
                  <c:v>C25d</c:v>
                </c:pt>
                <c:pt idx="4">
                  <c:v>C26d</c:v>
                </c:pt>
                <c:pt idx="5">
                  <c:v>C27d</c:v>
                </c:pt>
                <c:pt idx="6">
                  <c:v>C35d</c:v>
                </c:pt>
                <c:pt idx="7">
                  <c:v>C45d</c:v>
                </c:pt>
                <c:pt idx="8">
                  <c:v>C46d</c:v>
                </c:pt>
                <c:pt idx="9">
                  <c:v>C55d</c:v>
                </c:pt>
                <c:pt idx="10">
                  <c:v>C56d</c:v>
                </c:pt>
                <c:pt idx="11">
                  <c:v>C60d</c:v>
                </c:pt>
                <c:pt idx="12">
                  <c:v>C61d</c:v>
                </c:pt>
                <c:pt idx="13">
                  <c:v>C62d</c:v>
                </c:pt>
              </c:strCache>
            </c:strRef>
          </c:cat>
          <c:val>
            <c:numRef>
              <c:f>'údaje - sadzby'!$H$43:$U$43</c:f>
              <c:numCache>
                <c:formatCode>General</c:formatCode>
                <c:ptCount val="14"/>
                <c:pt idx="0">
                  <c:v>276.18000000000006</c:v>
                </c:pt>
                <c:pt idx="1">
                  <c:v>1200.6369999999999</c:v>
                </c:pt>
                <c:pt idx="2">
                  <c:v>507.76800000000003</c:v>
                </c:pt>
                <c:pt idx="3">
                  <c:v>4475.1270000000004</c:v>
                </c:pt>
                <c:pt idx="4">
                  <c:v>1072.1080000000002</c:v>
                </c:pt>
                <c:pt idx="5">
                  <c:v>0</c:v>
                </c:pt>
                <c:pt idx="6">
                  <c:v>16.457000000000001</c:v>
                </c:pt>
                <c:pt idx="7">
                  <c:v>2527.0100000000002</c:v>
                </c:pt>
                <c:pt idx="8">
                  <c:v>12.645</c:v>
                </c:pt>
                <c:pt idx="9">
                  <c:v>0</c:v>
                </c:pt>
                <c:pt idx="10">
                  <c:v>120.27399999999999</c:v>
                </c:pt>
                <c:pt idx="11">
                  <c:v>0</c:v>
                </c:pt>
                <c:pt idx="12">
                  <c:v>0</c:v>
                </c:pt>
                <c:pt idx="13">
                  <c:v>1272.1709999999998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59-4F8F-839B-007E92064A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200"/>
              <a:t>Krytí spotřeby elektřiny lokální výrobou za vybrané obce Hradeckého venkova</a:t>
            </a:r>
          </a:p>
        </c:rich>
      </c:tx>
      <c:layout>
        <c:manualLayout>
          <c:xMode val="edge"/>
          <c:yMode val="edge"/>
          <c:x val="0.1403072222222222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4311507936508"/>
          <c:y val="0.17678576388888889"/>
          <c:w val="0.75846468253968258"/>
          <c:h val="0.681779513888889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'výroba EE'!$A$6</c:f>
              <c:strCache>
                <c:ptCount val="1"/>
                <c:pt idx="0">
                  <c:v>výroba elektřiny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EE'!$B$6:$E$6</c:f>
              <c:numCache>
                <c:formatCode>General</c:formatCode>
                <c:ptCount val="4"/>
                <c:pt idx="0">
                  <c:v>33114.272000000004</c:v>
                </c:pt>
                <c:pt idx="1">
                  <c:v>33500.118000000009</c:v>
                </c:pt>
                <c:pt idx="2">
                  <c:v>36127.353000000003</c:v>
                </c:pt>
                <c:pt idx="3">
                  <c:v>37872.699000000001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6-437B-878A-D1E4F0E7C2C9}"/>
            </c:ext>
          </c:extLst>
        </c:ser>
        <c:ser>
          <c:idx val="1"/>
          <c:order val="1"/>
          <c:tx>
            <c:strRef>
              <c:f>'výroba EE'!$A$7</c:f>
              <c:strCache>
                <c:ptCount val="1"/>
                <c:pt idx="0">
                  <c:v>spotřeba elektřiny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EE'!$B$7:$E$7</c:f>
              <c:numCache>
                <c:formatCode>#,##0</c:formatCode>
                <c:ptCount val="4"/>
                <c:pt idx="0">
                  <c:v>61935.48</c:v>
                </c:pt>
                <c:pt idx="1">
                  <c:v>70536.609999999986</c:v>
                </c:pt>
                <c:pt idx="2">
                  <c:v>72882.87000000001</c:v>
                </c:pt>
                <c:pt idx="3">
                  <c:v>72771.449999999983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6-437B-878A-D1E4F0E7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50712927"/>
        <c:axId val="1350716671"/>
      </c:barChart>
      <c:lineChart>
        <c:grouping val="standard"/>
        <c:varyColors val="0"/>
        <c:ser>
          <c:idx val="2"/>
          <c:order val="2"/>
          <c:tx>
            <c:strRef>
              <c:f>'výroba EE'!$A$8</c:f>
              <c:strCache>
                <c:ptCount val="1"/>
                <c:pt idx="0">
                  <c:v>Podíl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'výroba EE'!$B$5:$E$5</c:f>
              <c:numCache>
                <c:formatCode>General</c:formatCode>
                <c:ptCount val="4"/>
                <c:pt idx="0">
                  <c:v>2015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'výroba EE'!$B$8:$E$8</c:f>
              <c:numCache>
                <c:formatCode>0.00%</c:formatCode>
                <c:ptCount val="4"/>
                <c:pt idx="0">
                  <c:v>0.53465755008276361</c:v>
                </c:pt>
                <c:pt idx="1">
                  <c:v>0.47493235073247803</c:v>
                </c:pt>
                <c:pt idx="2">
                  <c:v>0.49569059231613682</c:v>
                </c:pt>
                <c:pt idx="3">
                  <c:v>0.52043348043772675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6-437B-878A-D1E4F0E7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411407"/>
        <c:axId val="1349409327"/>
      </c:lineChart>
      <c:catAx>
        <c:axId val="135071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6671"/>
        <c:crosses val="autoZero"/>
        <c:auto val="1"/>
        <c:lblAlgn val="ctr"/>
        <c:lblOffset val="100"/>
        <c:noMultiLvlLbl val="0"/>
      </c:catAx>
      <c:valAx>
        <c:axId val="135071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[MWh/rok]</a:t>
                </a:r>
              </a:p>
            </c:rich>
          </c:tx>
          <c:layout>
            <c:manualLayout>
              <c:xMode val="edge"/>
              <c:yMode val="edge"/>
              <c:x val="2.4253472222222221E-2"/>
              <c:y val="0.325436728395061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0712927"/>
        <c:crosses val="autoZero"/>
        <c:crossBetween val="between"/>
        <c:majorUnit val="20000"/>
      </c:valAx>
      <c:valAx>
        <c:axId val="1349409327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11407"/>
        <c:crosses val="max"/>
        <c:crossBetween val="between"/>
      </c:valAx>
      <c:catAx>
        <c:axId val="13494114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94093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171230158730161E-2"/>
          <c:y val="0.93238368055555554"/>
          <c:w val="0.89069965277777774"/>
          <c:h val="6.61462962962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MOO - Hradec Kralove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2152777777778"/>
          <c:y val="0.12045634920634921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61D-42A5-AF90-457D762D29AC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61D-42A5-AF90-457D762D29A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61D-42A5-AF90-457D762D29A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61D-42A5-AF90-457D762D29A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61D-42A5-AF90-457D762D29A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61D-42A5-AF90-457D762D29AC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61D-42A5-AF90-457D762D29AC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61D-42A5-AF90-457D762D29AC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61D-42A5-AF90-457D762D29AC}"/>
              </c:ext>
            </c:extLst>
          </c:dPt>
          <c:dPt>
            <c:idx val="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61D-42A5-AF90-457D762D29AC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C61D-42A5-AF90-457D762D29AC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C61D-42A5-AF90-457D762D29AC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C61D-42A5-AF90-457D762D29AC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C61D-42A5-AF90-457D762D29AC}"/>
              </c:ext>
            </c:extLst>
          </c:dPt>
          <c:dLbls>
            <c:dLbl>
              <c:idx val="0"/>
              <c:layout>
                <c:manualLayout>
                  <c:x val="0.13440145095406189"/>
                  <c:y val="2.25129755169234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1D-42A5-AF90-457D762D29AC}"/>
                </c:ext>
              </c:extLst>
            </c:dLbl>
            <c:dLbl>
              <c:idx val="1"/>
              <c:layout>
                <c:manualLayout>
                  <c:x val="-7.9560590277777773E-2"/>
                  <c:y val="0.127460119047619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D-42A5-AF90-457D762D29AC}"/>
                </c:ext>
              </c:extLst>
            </c:dLbl>
            <c:dLbl>
              <c:idx val="2"/>
              <c:layout>
                <c:manualLayout>
                  <c:x val="-0.18617743055555563"/>
                  <c:y val="-0.134678769841269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D-42A5-AF90-457D762D29AC}"/>
                </c:ext>
              </c:extLst>
            </c:dLbl>
            <c:dLbl>
              <c:idx val="3"/>
              <c:layout>
                <c:manualLayout>
                  <c:x val="5.2005729166666667E-2"/>
                  <c:y val="-8.725386904761922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734722222222221E-2"/>
                      <c:h val="7.8039484126984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61D-42A5-AF90-457D762D29AC}"/>
                </c:ext>
              </c:extLst>
            </c:dLbl>
            <c:dLbl>
              <c:idx val="4"/>
              <c:layout>
                <c:manualLayout>
                  <c:x val="1.7840161894019265E-2"/>
                  <c:y val="5.34787038107573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D-42A5-AF90-457D762D29AC}"/>
                </c:ext>
              </c:extLst>
            </c:dLbl>
            <c:dLbl>
              <c:idx val="5"/>
              <c:layout>
                <c:manualLayout>
                  <c:x val="-0.12039531250000002"/>
                  <c:y val="-6.91428571428571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D-42A5-AF90-457D762D29AC}"/>
                </c:ext>
              </c:extLst>
            </c:dLbl>
            <c:dLbl>
              <c:idx val="6"/>
              <c:layout>
                <c:manualLayout>
                  <c:x val="0.17670625000000001"/>
                  <c:y val="-6.85857142857142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D-42A5-AF90-457D762D29AC}"/>
                </c:ext>
              </c:extLst>
            </c:dLbl>
            <c:dLbl>
              <c:idx val="7"/>
              <c:layout>
                <c:manualLayout>
                  <c:x val="-0.12432708333333334"/>
                  <c:y val="2.72291666666666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1D-42A5-AF90-457D762D29AC}"/>
                </c:ext>
              </c:extLst>
            </c:dLbl>
            <c:dLbl>
              <c:idx val="8"/>
              <c:layout>
                <c:manualLayout>
                  <c:x val="-4.9423437500000021E-2"/>
                  <c:y val="-1.893273809523809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1D-42A5-AF90-457D762D29AC}"/>
                </c:ext>
              </c:extLst>
            </c:dLbl>
            <c:dLbl>
              <c:idx val="9"/>
              <c:layout>
                <c:manualLayout>
                  <c:x val="6.3185243055555562E-2"/>
                  <c:y val="0.108079365079365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1D-42A5-AF90-457D762D29AC}"/>
                </c:ext>
              </c:extLst>
            </c:dLbl>
            <c:dLbl>
              <c:idx val="10"/>
              <c:layout>
                <c:manualLayout>
                  <c:x val="-0.18054901840511114"/>
                  <c:y val="6.72400598050801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1D-42A5-AF90-457D762D29AC}"/>
                </c:ext>
              </c:extLst>
            </c:dLbl>
            <c:dLbl>
              <c:idx val="11"/>
              <c:layout>
                <c:manualLayout>
                  <c:x val="-3.2476736111111092E-2"/>
                  <c:y val="-7.79708333333333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1D-42A5-AF90-457D762D29AC}"/>
                </c:ext>
              </c:extLst>
            </c:dLbl>
            <c:dLbl>
              <c:idx val="12"/>
              <c:layout>
                <c:manualLayout>
                  <c:x val="5.3512847222222222E-2"/>
                  <c:y val="-8.4900396825396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1D-42A5-AF90-457D762D29AC}"/>
                </c:ext>
              </c:extLst>
            </c:dLbl>
            <c:dLbl>
              <c:idx val="13"/>
              <c:layout>
                <c:manualLayout>
                  <c:x val="7.7102604166666672E-2"/>
                  <c:y val="-2.95418650793650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1D-42A5-AF90-457D762D2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sadzby'!$W$4:$AG$4</c:f>
              <c:strCache>
                <c:ptCount val="11"/>
                <c:pt idx="0">
                  <c:v>D01d</c:v>
                </c:pt>
                <c:pt idx="1">
                  <c:v>D02d</c:v>
                </c:pt>
                <c:pt idx="2">
                  <c:v>D25d</c:v>
                </c:pt>
                <c:pt idx="3">
                  <c:v>D26d</c:v>
                </c:pt>
                <c:pt idx="4">
                  <c:v>D27d</c:v>
                </c:pt>
                <c:pt idx="5">
                  <c:v>D35d</c:v>
                </c:pt>
                <c:pt idx="6">
                  <c:v>D45d</c:v>
                </c:pt>
                <c:pt idx="7">
                  <c:v>D55d</c:v>
                </c:pt>
                <c:pt idx="8">
                  <c:v>D56d</c:v>
                </c:pt>
                <c:pt idx="9">
                  <c:v>D57d</c:v>
                </c:pt>
                <c:pt idx="10">
                  <c:v>D61d</c:v>
                </c:pt>
              </c:strCache>
            </c:strRef>
          </c:cat>
          <c:val>
            <c:numRef>
              <c:f>'údaje - sadzby'!$W$43:$AG$43</c:f>
              <c:numCache>
                <c:formatCode>General</c:formatCode>
                <c:ptCount val="11"/>
                <c:pt idx="0">
                  <c:v>833.54499999999996</c:v>
                </c:pt>
                <c:pt idx="1">
                  <c:v>5456.3590000000004</c:v>
                </c:pt>
                <c:pt idx="2">
                  <c:v>14831.001</c:v>
                </c:pt>
                <c:pt idx="3">
                  <c:v>1981.6680000000001</c:v>
                </c:pt>
                <c:pt idx="4">
                  <c:v>8.7040000000000006</c:v>
                </c:pt>
                <c:pt idx="5">
                  <c:v>177.53199999999998</c:v>
                </c:pt>
                <c:pt idx="6">
                  <c:v>11340.107999999998</c:v>
                </c:pt>
                <c:pt idx="7">
                  <c:v>0</c:v>
                </c:pt>
                <c:pt idx="8">
                  <c:v>1481.798</c:v>
                </c:pt>
                <c:pt idx="9">
                  <c:v>4405.7690000000011</c:v>
                </c:pt>
                <c:pt idx="10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61D-42A5-AF90-457D762D29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8263888888889"/>
          <c:y val="0.13557539682539685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413-4810-8797-5AE256923AF0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13-4810-8797-5AE256923AF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413-4810-8797-5AE256923AF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413-4810-8797-5AE256923AF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413-4810-8797-5AE256923AF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413-4810-8797-5AE256923AF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413-4810-8797-5AE256923AF0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413-4810-8797-5AE256923AF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413-4810-8797-5AE256923AF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413-4810-8797-5AE256923AF0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413-4810-8797-5AE256923AF0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413-4810-8797-5AE256923AF0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A413-4810-8797-5AE256923AF0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413-4810-8797-5AE256923AF0}"/>
              </c:ext>
            </c:extLst>
          </c:dPt>
          <c:dLbls>
            <c:dLbl>
              <c:idx val="0"/>
              <c:layout>
                <c:manualLayout>
                  <c:x val="-0.20993578712741801"/>
                  <c:y val="-3.123502926053397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3-4810-8797-5AE256923AF0}"/>
                </c:ext>
              </c:extLst>
            </c:dLbl>
            <c:dLbl>
              <c:idx val="1"/>
              <c:layout>
                <c:manualLayout>
                  <c:x val="-0.12806753472222221"/>
                  <c:y val="-8.16867063492063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3-4810-8797-5AE256923AF0}"/>
                </c:ext>
              </c:extLst>
            </c:dLbl>
            <c:dLbl>
              <c:idx val="2"/>
              <c:layout>
                <c:manualLayout>
                  <c:x val="6.2870029096103758E-2"/>
                  <c:y val="-3.058712654163686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3-4810-8797-5AE256923AF0}"/>
                </c:ext>
              </c:extLst>
            </c:dLbl>
            <c:dLbl>
              <c:idx val="3"/>
              <c:layout>
                <c:manualLayout>
                  <c:x val="-0.13006831494053672"/>
                  <c:y val="2.42955675727825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3-4810-8797-5AE256923AF0}"/>
                </c:ext>
              </c:extLst>
            </c:dLbl>
            <c:dLbl>
              <c:idx val="4"/>
              <c:layout>
                <c:manualLayout>
                  <c:x val="0.13068246527777777"/>
                  <c:y val="-4.10619047619047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3-4810-8797-5AE256923AF0}"/>
                </c:ext>
              </c:extLst>
            </c:dLbl>
            <c:dLbl>
              <c:idx val="5"/>
              <c:layout>
                <c:manualLayout>
                  <c:x val="0.13427854649307402"/>
                  <c:y val="-0.1488512114003254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169172518300737E-2"/>
                      <c:h val="6.79601712392766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413-4810-8797-5AE256923AF0}"/>
                </c:ext>
              </c:extLst>
            </c:dLbl>
            <c:dLbl>
              <c:idx val="6"/>
              <c:layout>
                <c:manualLayout>
                  <c:x val="2.3861805555555556E-2"/>
                  <c:y val="8.00849206349206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13-4810-8797-5AE256923AF0}"/>
                </c:ext>
              </c:extLst>
            </c:dLbl>
            <c:dLbl>
              <c:idx val="7"/>
              <c:layout>
                <c:manualLayout>
                  <c:x val="0.18435347222222218"/>
                  <c:y val="-0.181917658730158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13-4810-8797-5AE256923AF0}"/>
                </c:ext>
              </c:extLst>
            </c:dLbl>
            <c:dLbl>
              <c:idx val="8"/>
              <c:layout>
                <c:manualLayout>
                  <c:x val="-0.12218385416666666"/>
                  <c:y val="0.1045394841269841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13-4810-8797-5AE256923AF0}"/>
                </c:ext>
              </c:extLst>
            </c:dLbl>
            <c:dLbl>
              <c:idx val="9"/>
              <c:layout>
                <c:manualLayout>
                  <c:x val="-0.15730086805555554"/>
                  <c:y val="7.28571428571428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13-4810-8797-5AE256923AF0}"/>
                </c:ext>
              </c:extLst>
            </c:dLbl>
            <c:dLbl>
              <c:idx val="10"/>
              <c:layout>
                <c:manualLayout>
                  <c:x val="-0.12534522569444445"/>
                  <c:y val="-7.7692857142857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13-4810-8797-5AE256923AF0}"/>
                </c:ext>
              </c:extLst>
            </c:dLbl>
            <c:dLbl>
              <c:idx val="11"/>
              <c:layout>
                <c:manualLayout>
                  <c:x val="-1.4771975382713007E-2"/>
                  <c:y val="-0.155174073851105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13-4810-8797-5AE256923AF0}"/>
                </c:ext>
              </c:extLst>
            </c:dLbl>
            <c:dLbl>
              <c:idx val="12"/>
              <c:layout>
                <c:manualLayout>
                  <c:x val="5.5725913550921838E-2"/>
                  <c:y val="-0.1770460852184249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13-4810-8797-5AE256923AF0}"/>
                </c:ext>
              </c:extLst>
            </c:dLbl>
            <c:dLbl>
              <c:idx val="13"/>
              <c:layout>
                <c:manualLayout>
                  <c:x val="0.12364354249291069"/>
                  <c:y val="0.1662703883945405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13-4810-8797-5AE256923A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sadzby'!$H$4:$U$4</c:f>
              <c:strCache>
                <c:ptCount val="14"/>
                <c:pt idx="0">
                  <c:v>C01d</c:v>
                </c:pt>
                <c:pt idx="1">
                  <c:v>C02d</c:v>
                </c:pt>
                <c:pt idx="2">
                  <c:v>C03d</c:v>
                </c:pt>
                <c:pt idx="3">
                  <c:v>C25d</c:v>
                </c:pt>
                <c:pt idx="4">
                  <c:v>C26d</c:v>
                </c:pt>
                <c:pt idx="5">
                  <c:v>C27d</c:v>
                </c:pt>
                <c:pt idx="6">
                  <c:v>C35d</c:v>
                </c:pt>
                <c:pt idx="7">
                  <c:v>C45d</c:v>
                </c:pt>
                <c:pt idx="8">
                  <c:v>C46d</c:v>
                </c:pt>
                <c:pt idx="9">
                  <c:v>C55d</c:v>
                </c:pt>
                <c:pt idx="10">
                  <c:v>C56d</c:v>
                </c:pt>
                <c:pt idx="11">
                  <c:v>C60d</c:v>
                </c:pt>
                <c:pt idx="12">
                  <c:v>C61d</c:v>
                </c:pt>
                <c:pt idx="13">
                  <c:v>C62d</c:v>
                </c:pt>
              </c:strCache>
            </c:strRef>
          </c:cat>
          <c:val>
            <c:numRef>
              <c:f>'údaje - sadzby'!$H$49:$U$49</c:f>
              <c:numCache>
                <c:formatCode>General</c:formatCode>
                <c:ptCount val="14"/>
                <c:pt idx="0">
                  <c:v>0.78600000000000003</c:v>
                </c:pt>
                <c:pt idx="1">
                  <c:v>6.6440000000000001</c:v>
                </c:pt>
                <c:pt idx="2">
                  <c:v>0</c:v>
                </c:pt>
                <c:pt idx="3">
                  <c:v>32.176000000000002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3.0459999999999998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13.733000000000001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413-4810-8797-5AE256923A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2152777777778"/>
          <c:y val="0.12045634920634921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DED-465D-B43D-1F7B58955963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DED-465D-B43D-1F7B5895596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DED-465D-B43D-1F7B5895596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DED-465D-B43D-1F7B5895596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DED-465D-B43D-1F7B5895596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DED-465D-B43D-1F7B58955963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DED-465D-B43D-1F7B58955963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DED-465D-B43D-1F7B5895596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DED-465D-B43D-1F7B58955963}"/>
              </c:ext>
            </c:extLst>
          </c:dPt>
          <c:dPt>
            <c:idx val="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DED-465D-B43D-1F7B5895596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DED-465D-B43D-1F7B58955963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DED-465D-B43D-1F7B58955963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DED-465D-B43D-1F7B58955963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DED-465D-B43D-1F7B58955963}"/>
              </c:ext>
            </c:extLst>
          </c:dPt>
          <c:dLbls>
            <c:dLbl>
              <c:idx val="0"/>
              <c:layout>
                <c:manualLayout>
                  <c:x val="-2.6800520833333414E-2"/>
                  <c:y val="0.108199404761904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D-465D-B43D-1F7B58955963}"/>
                </c:ext>
              </c:extLst>
            </c:dLbl>
            <c:dLbl>
              <c:idx val="1"/>
              <c:layout>
                <c:manualLayout>
                  <c:x val="-7.9560590277777773E-2"/>
                  <c:y val="0.127460119047619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D-465D-B43D-1F7B58955963}"/>
                </c:ext>
              </c:extLst>
            </c:dLbl>
            <c:dLbl>
              <c:idx val="2"/>
              <c:layout>
                <c:manualLayout>
                  <c:x val="-0.18617743055555563"/>
                  <c:y val="-0.134678769841269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D-465D-B43D-1F7B58955963}"/>
                </c:ext>
              </c:extLst>
            </c:dLbl>
            <c:dLbl>
              <c:idx val="3"/>
              <c:layout>
                <c:manualLayout>
                  <c:x val="0.14681475694444446"/>
                  <c:y val="-6.457529761904780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734722222222221E-2"/>
                      <c:h val="7.8039484126984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ED-465D-B43D-1F7B58955963}"/>
                </c:ext>
              </c:extLst>
            </c:dLbl>
            <c:dLbl>
              <c:idx val="4"/>
              <c:layout>
                <c:manualLayout>
                  <c:x val="0.13916510416666675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D-465D-B43D-1F7B58955963}"/>
                </c:ext>
              </c:extLst>
            </c:dLbl>
            <c:dLbl>
              <c:idx val="5"/>
              <c:layout>
                <c:manualLayout>
                  <c:x val="-0.12039531250000002"/>
                  <c:y val="-6.91428571428571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D-465D-B43D-1F7B58955963}"/>
                </c:ext>
              </c:extLst>
            </c:dLbl>
            <c:dLbl>
              <c:idx val="6"/>
              <c:layout>
                <c:manualLayout>
                  <c:x val="0.17670625000000001"/>
                  <c:y val="-6.85857142857142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D-465D-B43D-1F7B58955963}"/>
                </c:ext>
              </c:extLst>
            </c:dLbl>
            <c:dLbl>
              <c:idx val="7"/>
              <c:layout>
                <c:manualLayout>
                  <c:x val="-0.12432708333333334"/>
                  <c:y val="2.72291666666666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ED-465D-B43D-1F7B58955963}"/>
                </c:ext>
              </c:extLst>
            </c:dLbl>
            <c:dLbl>
              <c:idx val="8"/>
              <c:layout>
                <c:manualLayout>
                  <c:x val="-5.3849671207172239E-2"/>
                  <c:y val="-3.40446308995690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ED-465D-B43D-1F7B58955963}"/>
                </c:ext>
              </c:extLst>
            </c:dLbl>
            <c:dLbl>
              <c:idx val="9"/>
              <c:layout>
                <c:manualLayout>
                  <c:x val="6.3185243055555562E-2"/>
                  <c:y val="0.108079365079365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ED-465D-B43D-1F7B58955963}"/>
                </c:ext>
              </c:extLst>
            </c:dLbl>
            <c:dLbl>
              <c:idx val="10"/>
              <c:layout>
                <c:manualLayout>
                  <c:x val="-0.15841805555555555"/>
                  <c:y val="-1.0906547619047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ED-465D-B43D-1F7B58955963}"/>
                </c:ext>
              </c:extLst>
            </c:dLbl>
            <c:dLbl>
              <c:idx val="11"/>
              <c:layout>
                <c:manualLayout>
                  <c:x val="-3.2476736111111092E-2"/>
                  <c:y val="-7.79708333333333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ED-465D-B43D-1F7B58955963}"/>
                </c:ext>
              </c:extLst>
            </c:dLbl>
            <c:dLbl>
              <c:idx val="12"/>
              <c:layout>
                <c:manualLayout>
                  <c:x val="5.3512847222222222E-2"/>
                  <c:y val="-8.4900396825396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ED-465D-B43D-1F7B58955963}"/>
                </c:ext>
              </c:extLst>
            </c:dLbl>
            <c:dLbl>
              <c:idx val="13"/>
              <c:layout>
                <c:manualLayout>
                  <c:x val="7.7102604166666672E-2"/>
                  <c:y val="-2.95418650793650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ED-465D-B43D-1F7B589559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sadzby'!$W$4:$AG$4</c:f>
              <c:strCache>
                <c:ptCount val="11"/>
                <c:pt idx="0">
                  <c:v>D01d</c:v>
                </c:pt>
                <c:pt idx="1">
                  <c:v>D02d</c:v>
                </c:pt>
                <c:pt idx="2">
                  <c:v>D25d</c:v>
                </c:pt>
                <c:pt idx="3">
                  <c:v>D26d</c:v>
                </c:pt>
                <c:pt idx="4">
                  <c:v>D27d</c:v>
                </c:pt>
                <c:pt idx="5">
                  <c:v>D35d</c:v>
                </c:pt>
                <c:pt idx="6">
                  <c:v>D45d</c:v>
                </c:pt>
                <c:pt idx="7">
                  <c:v>D55d</c:v>
                </c:pt>
                <c:pt idx="8">
                  <c:v>D56d</c:v>
                </c:pt>
                <c:pt idx="9">
                  <c:v>D57d</c:v>
                </c:pt>
                <c:pt idx="10">
                  <c:v>D61d</c:v>
                </c:pt>
              </c:strCache>
            </c:strRef>
          </c:cat>
          <c:val>
            <c:numRef>
              <c:f>'údaje - sadzby'!$H$50:$R$50</c:f>
              <c:numCache>
                <c:formatCode>General</c:formatCode>
                <c:ptCount val="11"/>
                <c:pt idx="0">
                  <c:v>4.9800000000000004</c:v>
                </c:pt>
                <c:pt idx="1">
                  <c:v>44.411999999999999</c:v>
                </c:pt>
                <c:pt idx="2">
                  <c:v>152.655</c:v>
                </c:pt>
                <c:pt idx="3">
                  <c:v>13.968</c:v>
                </c:pt>
                <c:pt idx="4">
                  <c:v>0</c:v>
                </c:pt>
                <c:pt idx="5">
                  <c:v>0</c:v>
                </c:pt>
                <c:pt idx="6">
                  <c:v>103.404</c:v>
                </c:pt>
                <c:pt idx="7">
                  <c:v>0</c:v>
                </c:pt>
                <c:pt idx="8">
                  <c:v>0</c:v>
                </c:pt>
                <c:pt idx="9">
                  <c:v>19.221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DED-465D-B43D-1F7B589559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'Porovnanie obcí'!$A$3</c:f>
              <c:strCache>
                <c:ptCount val="1"/>
                <c:pt idx="0">
                  <c:v>Obecní budovy, vybavení/zařízení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'Porovnanie obcí'!$B$2:$AM$2</c:f>
              <c:strCache>
                <c:ptCount val="38"/>
                <c:pt idx="0">
                  <c:v>Benátky</c:v>
                </c:pt>
                <c:pt idx="1">
                  <c:v>Dohalice</c:v>
                </c:pt>
                <c:pt idx="2">
                  <c:v>Dolní Přím</c:v>
                </c:pt>
                <c:pt idx="3">
                  <c:v>Dubenec</c:v>
                </c:pt>
                <c:pt idx="4">
                  <c:v>Habřina</c:v>
                </c:pt>
                <c:pt idx="5">
                  <c:v>Heřmanice</c:v>
                </c:pt>
                <c:pt idx="6">
                  <c:v>Hněvčeves</c:v>
                </c:pt>
                <c:pt idx="7">
                  <c:v>Hořiněves</c:v>
                </c:pt>
                <c:pt idx="8">
                  <c:v>Hrádek</c:v>
                </c:pt>
                <c:pt idx="9">
                  <c:v>Hvozdnice</c:v>
                </c:pt>
                <c:pt idx="10">
                  <c:v>Kratonohy</c:v>
                </c:pt>
                <c:pt idx="11">
                  <c:v>Kunčice</c:v>
                </c:pt>
                <c:pt idx="12">
                  <c:v>Lanžov</c:v>
                </c:pt>
                <c:pt idx="13">
                  <c:v>Lhota pod Libčany</c:v>
                </c:pt>
                <c:pt idx="14">
                  <c:v>Libotov</c:v>
                </c:pt>
                <c:pt idx="15">
                  <c:v>Libčany</c:v>
                </c:pt>
                <c:pt idx="16">
                  <c:v>Lochenice</c:v>
                </c:pt>
                <c:pt idx="17">
                  <c:v>Mokrovousy</c:v>
                </c:pt>
                <c:pt idx="18">
                  <c:v>Mžany</c:v>
                </c:pt>
                <c:pt idx="19">
                  <c:v>Nechanice</c:v>
                </c:pt>
                <c:pt idx="20">
                  <c:v>Neděliště</c:v>
                </c:pt>
                <c:pt idx="21">
                  <c:v>Obědovice</c:v>
                </c:pt>
                <c:pt idx="22">
                  <c:v>Osice</c:v>
                </c:pt>
                <c:pt idx="23">
                  <c:v>Praskačka</c:v>
                </c:pt>
                <c:pt idx="24">
                  <c:v>Puchlovice</c:v>
                </c:pt>
                <c:pt idx="25">
                  <c:v>Pšánky</c:v>
                </c:pt>
                <c:pt idx="26">
                  <c:v>Radostov</c:v>
                </c:pt>
                <c:pt idx="27">
                  <c:v>Račice nad Trotinou</c:v>
                </c:pt>
                <c:pt idx="28">
                  <c:v>Roudnice</c:v>
                </c:pt>
                <c:pt idx="29">
                  <c:v>Skalice</c:v>
                </c:pt>
                <c:pt idx="30">
                  <c:v>Sovětice</c:v>
                </c:pt>
                <c:pt idx="31">
                  <c:v>Stračov</c:v>
                </c:pt>
                <c:pt idx="32">
                  <c:v>Stěžery</c:v>
                </c:pt>
                <c:pt idx="33">
                  <c:v>Těchlovice</c:v>
                </c:pt>
                <c:pt idx="34">
                  <c:v>Třesovice</c:v>
                </c:pt>
                <c:pt idx="35">
                  <c:v>Urbanice</c:v>
                </c:pt>
                <c:pt idx="36">
                  <c:v>Velichovky</c:v>
                </c:pt>
                <c:pt idx="37">
                  <c:v>Vilantice</c:v>
                </c:pt>
              </c:strCache>
            </c:strRef>
          </c:cat>
          <c:val>
            <c:numRef>
              <c:f>'Porovnanie obcí'!$B$3:$AM$3</c:f>
              <c:numCache>
                <c:formatCode>General</c:formatCode>
                <c:ptCount val="38"/>
                <c:pt idx="0">
                  <c:v>4.0949999999999998</c:v>
                </c:pt>
                <c:pt idx="1">
                  <c:v>32.837000000000003</c:v>
                </c:pt>
                <c:pt idx="2">
                  <c:v>172.744</c:v>
                </c:pt>
                <c:pt idx="3">
                  <c:v>127.20099999999999</c:v>
                </c:pt>
                <c:pt idx="5">
                  <c:v>5.5549999999999997</c:v>
                </c:pt>
                <c:pt idx="6">
                  <c:v>23.975000000000001</c:v>
                </c:pt>
                <c:pt idx="8">
                  <c:v>24.574000000000002</c:v>
                </c:pt>
                <c:pt idx="9">
                  <c:v>25.677</c:v>
                </c:pt>
                <c:pt idx="10">
                  <c:v>60.1815</c:v>
                </c:pt>
                <c:pt idx="11">
                  <c:v>43.807999999999993</c:v>
                </c:pt>
                <c:pt idx="15">
                  <c:v>96.980999999999995</c:v>
                </c:pt>
                <c:pt idx="17">
                  <c:v>33.106000000000002</c:v>
                </c:pt>
                <c:pt idx="18">
                  <c:v>62.674999999999997</c:v>
                </c:pt>
                <c:pt idx="19">
                  <c:v>127.25900000000001</c:v>
                </c:pt>
                <c:pt idx="20">
                  <c:v>93.334999999999994</c:v>
                </c:pt>
                <c:pt idx="22">
                  <c:v>59.569000000000003</c:v>
                </c:pt>
                <c:pt idx="23">
                  <c:v>208</c:v>
                </c:pt>
                <c:pt idx="24">
                  <c:v>6.1</c:v>
                </c:pt>
                <c:pt idx="25">
                  <c:v>18.282</c:v>
                </c:pt>
                <c:pt idx="26">
                  <c:v>0</c:v>
                </c:pt>
                <c:pt idx="27">
                  <c:v>4.4119999999999999</c:v>
                </c:pt>
                <c:pt idx="29">
                  <c:v>143.50799999999998</c:v>
                </c:pt>
                <c:pt idx="30">
                  <c:v>37.18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11.514000000000001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9-4A4F-8159-E658936B150F}"/>
            </c:ext>
          </c:extLst>
        </c:ser>
        <c:ser>
          <c:idx val="1"/>
          <c:order val="1"/>
          <c:tx>
            <c:strRef>
              <c:f>'Porovnanie obcí'!$A$4</c:f>
              <c:strCache>
                <c:ptCount val="1"/>
                <c:pt idx="0">
                  <c:v>Terciární (neobecní) budovy, vybavení/zařízení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'Porovnanie obcí'!$B$2:$AM$2</c:f>
              <c:strCache>
                <c:ptCount val="38"/>
                <c:pt idx="0">
                  <c:v>Benátky</c:v>
                </c:pt>
                <c:pt idx="1">
                  <c:v>Dohalice</c:v>
                </c:pt>
                <c:pt idx="2">
                  <c:v>Dolní Přím</c:v>
                </c:pt>
                <c:pt idx="3">
                  <c:v>Dubenec</c:v>
                </c:pt>
                <c:pt idx="4">
                  <c:v>Habřina</c:v>
                </c:pt>
                <c:pt idx="5">
                  <c:v>Heřmanice</c:v>
                </c:pt>
                <c:pt idx="6">
                  <c:v>Hněvčeves</c:v>
                </c:pt>
                <c:pt idx="7">
                  <c:v>Hořiněves</c:v>
                </c:pt>
                <c:pt idx="8">
                  <c:v>Hrádek</c:v>
                </c:pt>
                <c:pt idx="9">
                  <c:v>Hvozdnice</c:v>
                </c:pt>
                <c:pt idx="10">
                  <c:v>Kratonohy</c:v>
                </c:pt>
                <c:pt idx="11">
                  <c:v>Kunčice</c:v>
                </c:pt>
                <c:pt idx="12">
                  <c:v>Lanžov</c:v>
                </c:pt>
                <c:pt idx="13">
                  <c:v>Lhota pod Libčany</c:v>
                </c:pt>
                <c:pt idx="14">
                  <c:v>Libotov</c:v>
                </c:pt>
                <c:pt idx="15">
                  <c:v>Libčany</c:v>
                </c:pt>
                <c:pt idx="16">
                  <c:v>Lochenice</c:v>
                </c:pt>
                <c:pt idx="17">
                  <c:v>Mokrovousy</c:v>
                </c:pt>
                <c:pt idx="18">
                  <c:v>Mžany</c:v>
                </c:pt>
                <c:pt idx="19">
                  <c:v>Nechanice</c:v>
                </c:pt>
                <c:pt idx="20">
                  <c:v>Neděliště</c:v>
                </c:pt>
                <c:pt idx="21">
                  <c:v>Obědovice</c:v>
                </c:pt>
                <c:pt idx="22">
                  <c:v>Osice</c:v>
                </c:pt>
                <c:pt idx="23">
                  <c:v>Praskačka</c:v>
                </c:pt>
                <c:pt idx="24">
                  <c:v>Puchlovice</c:v>
                </c:pt>
                <c:pt idx="25">
                  <c:v>Pšánky</c:v>
                </c:pt>
                <c:pt idx="26">
                  <c:v>Radostov</c:v>
                </c:pt>
                <c:pt idx="27">
                  <c:v>Račice nad Trotinou</c:v>
                </c:pt>
                <c:pt idx="28">
                  <c:v>Roudnice</c:v>
                </c:pt>
                <c:pt idx="29">
                  <c:v>Skalice</c:v>
                </c:pt>
                <c:pt idx="30">
                  <c:v>Sovětice</c:v>
                </c:pt>
                <c:pt idx="31">
                  <c:v>Stračov</c:v>
                </c:pt>
                <c:pt idx="32">
                  <c:v>Stěžery</c:v>
                </c:pt>
                <c:pt idx="33">
                  <c:v>Těchlovice</c:v>
                </c:pt>
                <c:pt idx="34">
                  <c:v>Třesovice</c:v>
                </c:pt>
                <c:pt idx="35">
                  <c:v>Urbanice</c:v>
                </c:pt>
                <c:pt idx="36">
                  <c:v>Velichovky</c:v>
                </c:pt>
                <c:pt idx="37">
                  <c:v>Vilantice</c:v>
                </c:pt>
              </c:strCache>
            </c:strRef>
          </c:cat>
          <c:val>
            <c:numRef>
              <c:f>'Porovnanie obcí'!$B$4:$AM$4</c:f>
              <c:numCache>
                <c:formatCode>General</c:formatCode>
                <c:ptCount val="38"/>
                <c:pt idx="0">
                  <c:v>25.677</c:v>
                </c:pt>
                <c:pt idx="1">
                  <c:v>246.821</c:v>
                </c:pt>
                <c:pt idx="2">
                  <c:v>764.18999999999994</c:v>
                </c:pt>
                <c:pt idx="3">
                  <c:v>382.12599999999998</c:v>
                </c:pt>
                <c:pt idx="4">
                  <c:v>49.116</c:v>
                </c:pt>
                <c:pt idx="5">
                  <c:v>111.024</c:v>
                </c:pt>
                <c:pt idx="6">
                  <c:v>32.409999999999997</c:v>
                </c:pt>
                <c:pt idx="7">
                  <c:v>338.43099999999998</c:v>
                </c:pt>
                <c:pt idx="8">
                  <c:v>64.992999999999995</c:v>
                </c:pt>
                <c:pt idx="9">
                  <c:v>57.655999999999999</c:v>
                </c:pt>
                <c:pt idx="10">
                  <c:v>283.70499999999998</c:v>
                </c:pt>
                <c:pt idx="11">
                  <c:v>147.21800000000002</c:v>
                </c:pt>
                <c:pt idx="13">
                  <c:v>501.34100000000001</c:v>
                </c:pt>
                <c:pt idx="14">
                  <c:v>36.128</c:v>
                </c:pt>
                <c:pt idx="15">
                  <c:v>868.05100000000004</c:v>
                </c:pt>
                <c:pt idx="16">
                  <c:v>427.827</c:v>
                </c:pt>
                <c:pt idx="17">
                  <c:v>31.603999999999992</c:v>
                </c:pt>
                <c:pt idx="18">
                  <c:v>133.17099999999999</c:v>
                </c:pt>
                <c:pt idx="19">
                  <c:v>1149.287</c:v>
                </c:pt>
                <c:pt idx="20">
                  <c:v>174.26300000000003</c:v>
                </c:pt>
                <c:pt idx="21">
                  <c:v>150.52199999999999</c:v>
                </c:pt>
                <c:pt idx="22">
                  <c:v>437.25400000000002</c:v>
                </c:pt>
                <c:pt idx="23">
                  <c:v>563.27099999999996</c:v>
                </c:pt>
                <c:pt idx="24">
                  <c:v>6.168000000000001</c:v>
                </c:pt>
                <c:pt idx="25">
                  <c:v>32.174999999999997</c:v>
                </c:pt>
                <c:pt idx="26">
                  <c:v>122.47</c:v>
                </c:pt>
                <c:pt idx="27">
                  <c:v>96.425999999999988</c:v>
                </c:pt>
                <c:pt idx="28">
                  <c:v>547.73800000000006</c:v>
                </c:pt>
                <c:pt idx="29">
                  <c:v>322.04000000000002</c:v>
                </c:pt>
                <c:pt idx="30">
                  <c:v>73.746000000000009</c:v>
                </c:pt>
                <c:pt idx="31">
                  <c:v>179.81399999999999</c:v>
                </c:pt>
                <c:pt idx="32">
                  <c:v>987.81600000000003</c:v>
                </c:pt>
                <c:pt idx="33">
                  <c:v>445.96300000000002</c:v>
                </c:pt>
                <c:pt idx="34">
                  <c:v>71.935000000000002</c:v>
                </c:pt>
                <c:pt idx="35">
                  <c:v>150.16399999999999</c:v>
                </c:pt>
                <c:pt idx="36">
                  <c:v>533.74</c:v>
                </c:pt>
                <c:pt idx="37">
                  <c:v>51.244999999999997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9-4A4F-8159-E658936B150F}"/>
            </c:ext>
          </c:extLst>
        </c:ser>
        <c:ser>
          <c:idx val="2"/>
          <c:order val="2"/>
          <c:tx>
            <c:strRef>
              <c:f>'Porovnanie obcí'!$A$5</c:f>
              <c:strCache>
                <c:ptCount val="1"/>
                <c:pt idx="0">
                  <c:v>Obytné budovy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'Porovnanie obcí'!$B$2:$AM$2</c:f>
              <c:strCache>
                <c:ptCount val="38"/>
                <c:pt idx="0">
                  <c:v>Benátky</c:v>
                </c:pt>
                <c:pt idx="1">
                  <c:v>Dohalice</c:v>
                </c:pt>
                <c:pt idx="2">
                  <c:v>Dolní Přím</c:v>
                </c:pt>
                <c:pt idx="3">
                  <c:v>Dubenec</c:v>
                </c:pt>
                <c:pt idx="4">
                  <c:v>Habřina</c:v>
                </c:pt>
                <c:pt idx="5">
                  <c:v>Heřmanice</c:v>
                </c:pt>
                <c:pt idx="6">
                  <c:v>Hněvčeves</c:v>
                </c:pt>
                <c:pt idx="7">
                  <c:v>Hořiněves</c:v>
                </c:pt>
                <c:pt idx="8">
                  <c:v>Hrádek</c:v>
                </c:pt>
                <c:pt idx="9">
                  <c:v>Hvozdnice</c:v>
                </c:pt>
                <c:pt idx="10">
                  <c:v>Kratonohy</c:v>
                </c:pt>
                <c:pt idx="11">
                  <c:v>Kunčice</c:v>
                </c:pt>
                <c:pt idx="12">
                  <c:v>Lanžov</c:v>
                </c:pt>
                <c:pt idx="13">
                  <c:v>Lhota pod Libčany</c:v>
                </c:pt>
                <c:pt idx="14">
                  <c:v>Libotov</c:v>
                </c:pt>
                <c:pt idx="15">
                  <c:v>Libčany</c:v>
                </c:pt>
                <c:pt idx="16">
                  <c:v>Lochenice</c:v>
                </c:pt>
                <c:pt idx="17">
                  <c:v>Mokrovousy</c:v>
                </c:pt>
                <c:pt idx="18">
                  <c:v>Mžany</c:v>
                </c:pt>
                <c:pt idx="19">
                  <c:v>Nechanice</c:v>
                </c:pt>
                <c:pt idx="20">
                  <c:v>Neděliště</c:v>
                </c:pt>
                <c:pt idx="21">
                  <c:v>Obědovice</c:v>
                </c:pt>
                <c:pt idx="22">
                  <c:v>Osice</c:v>
                </c:pt>
                <c:pt idx="23">
                  <c:v>Praskačka</c:v>
                </c:pt>
                <c:pt idx="24">
                  <c:v>Puchlovice</c:v>
                </c:pt>
                <c:pt idx="25">
                  <c:v>Pšánky</c:v>
                </c:pt>
                <c:pt idx="26">
                  <c:v>Radostov</c:v>
                </c:pt>
                <c:pt idx="27">
                  <c:v>Račice nad Trotinou</c:v>
                </c:pt>
                <c:pt idx="28">
                  <c:v>Roudnice</c:v>
                </c:pt>
                <c:pt idx="29">
                  <c:v>Skalice</c:v>
                </c:pt>
                <c:pt idx="30">
                  <c:v>Sovětice</c:v>
                </c:pt>
                <c:pt idx="31">
                  <c:v>Stračov</c:v>
                </c:pt>
                <c:pt idx="32">
                  <c:v>Stěžery</c:v>
                </c:pt>
                <c:pt idx="33">
                  <c:v>Těchlovice</c:v>
                </c:pt>
                <c:pt idx="34">
                  <c:v>Třesovice</c:v>
                </c:pt>
                <c:pt idx="35">
                  <c:v>Urbanice</c:v>
                </c:pt>
                <c:pt idx="36">
                  <c:v>Velichovky</c:v>
                </c:pt>
                <c:pt idx="37">
                  <c:v>Vilantice</c:v>
                </c:pt>
              </c:strCache>
            </c:strRef>
          </c:cat>
          <c:val>
            <c:numRef>
              <c:f>'Porovnanie obcí'!$B$5:$AM$5</c:f>
              <c:numCache>
                <c:formatCode>General</c:formatCode>
                <c:ptCount val="38"/>
                <c:pt idx="0">
                  <c:v>278.29199999999997</c:v>
                </c:pt>
                <c:pt idx="1">
                  <c:v>802.19899999999996</c:v>
                </c:pt>
                <c:pt idx="2">
                  <c:v>1692.33</c:v>
                </c:pt>
                <c:pt idx="3">
                  <c:v>1525.8040000000001</c:v>
                </c:pt>
                <c:pt idx="4">
                  <c:v>638.63800000000003</c:v>
                </c:pt>
                <c:pt idx="5">
                  <c:v>983.63199999999995</c:v>
                </c:pt>
                <c:pt idx="6">
                  <c:v>338.64</c:v>
                </c:pt>
                <c:pt idx="7">
                  <c:v>1277.566</c:v>
                </c:pt>
                <c:pt idx="8">
                  <c:v>347.04500000000002</c:v>
                </c:pt>
                <c:pt idx="9">
                  <c:v>532.21699999999998</c:v>
                </c:pt>
                <c:pt idx="10">
                  <c:v>1132.56</c:v>
                </c:pt>
                <c:pt idx="11">
                  <c:v>742.26700000000005</c:v>
                </c:pt>
                <c:pt idx="13">
                  <c:v>2056.703</c:v>
                </c:pt>
                <c:pt idx="14">
                  <c:v>496.685</c:v>
                </c:pt>
                <c:pt idx="15">
                  <c:v>2631.4490000000001</c:v>
                </c:pt>
                <c:pt idx="16">
                  <c:v>1080.9870000000001</c:v>
                </c:pt>
                <c:pt idx="17">
                  <c:v>616.73699999999997</c:v>
                </c:pt>
                <c:pt idx="18">
                  <c:v>402.35199999999998</c:v>
                </c:pt>
                <c:pt idx="19">
                  <c:v>4838.5330000000004</c:v>
                </c:pt>
                <c:pt idx="20">
                  <c:v>674.49599999999998</c:v>
                </c:pt>
                <c:pt idx="21">
                  <c:v>556.55399999999997</c:v>
                </c:pt>
                <c:pt idx="22">
                  <c:v>1210.529</c:v>
                </c:pt>
                <c:pt idx="23">
                  <c:v>2402.5500000000002</c:v>
                </c:pt>
                <c:pt idx="24">
                  <c:v>266.60399999999998</c:v>
                </c:pt>
                <c:pt idx="25">
                  <c:v>178.10400000000001</c:v>
                </c:pt>
                <c:pt idx="26">
                  <c:v>283.46499999999997</c:v>
                </c:pt>
                <c:pt idx="27">
                  <c:v>345.78</c:v>
                </c:pt>
                <c:pt idx="28">
                  <c:v>1658.895</c:v>
                </c:pt>
                <c:pt idx="29">
                  <c:v>1609.741</c:v>
                </c:pt>
                <c:pt idx="30">
                  <c:v>574.87900000000002</c:v>
                </c:pt>
                <c:pt idx="31">
                  <c:v>618.61500000000001</c:v>
                </c:pt>
                <c:pt idx="32">
                  <c:v>3704.2689999999998</c:v>
                </c:pt>
                <c:pt idx="33">
                  <c:v>677.65800000000002</c:v>
                </c:pt>
                <c:pt idx="34">
                  <c:v>472.95400000000001</c:v>
                </c:pt>
                <c:pt idx="35">
                  <c:v>706.01800000000003</c:v>
                </c:pt>
                <c:pt idx="36">
                  <c:v>1153.473</c:v>
                </c:pt>
                <c:pt idx="37">
                  <c:v>431.11200000000002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09-4A4F-8159-E658936B150F}"/>
            </c:ext>
          </c:extLst>
        </c:ser>
        <c:ser>
          <c:idx val="3"/>
          <c:order val="3"/>
          <c:tx>
            <c:strRef>
              <c:f>'Porovnanie obcí'!$A$6</c:f>
              <c:strCache>
                <c:ptCount val="1"/>
                <c:pt idx="0">
                  <c:v>Veřejné osvětlení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'Porovnanie obcí'!$B$2:$AM$2</c:f>
              <c:strCache>
                <c:ptCount val="38"/>
                <c:pt idx="0">
                  <c:v>Benátky</c:v>
                </c:pt>
                <c:pt idx="1">
                  <c:v>Dohalice</c:v>
                </c:pt>
                <c:pt idx="2">
                  <c:v>Dolní Přím</c:v>
                </c:pt>
                <c:pt idx="3">
                  <c:v>Dubenec</c:v>
                </c:pt>
                <c:pt idx="4">
                  <c:v>Habřina</c:v>
                </c:pt>
                <c:pt idx="5">
                  <c:v>Heřmanice</c:v>
                </c:pt>
                <c:pt idx="6">
                  <c:v>Hněvčeves</c:v>
                </c:pt>
                <c:pt idx="7">
                  <c:v>Hořiněves</c:v>
                </c:pt>
                <c:pt idx="8">
                  <c:v>Hrádek</c:v>
                </c:pt>
                <c:pt idx="9">
                  <c:v>Hvozdnice</c:v>
                </c:pt>
                <c:pt idx="10">
                  <c:v>Kratonohy</c:v>
                </c:pt>
                <c:pt idx="11">
                  <c:v>Kunčice</c:v>
                </c:pt>
                <c:pt idx="12">
                  <c:v>Lanžov</c:v>
                </c:pt>
                <c:pt idx="13">
                  <c:v>Lhota pod Libčany</c:v>
                </c:pt>
                <c:pt idx="14">
                  <c:v>Libotov</c:v>
                </c:pt>
                <c:pt idx="15">
                  <c:v>Libčany</c:v>
                </c:pt>
                <c:pt idx="16">
                  <c:v>Lochenice</c:v>
                </c:pt>
                <c:pt idx="17">
                  <c:v>Mokrovousy</c:v>
                </c:pt>
                <c:pt idx="18">
                  <c:v>Mžany</c:v>
                </c:pt>
                <c:pt idx="19">
                  <c:v>Nechanice</c:v>
                </c:pt>
                <c:pt idx="20">
                  <c:v>Neděliště</c:v>
                </c:pt>
                <c:pt idx="21">
                  <c:v>Obědovice</c:v>
                </c:pt>
                <c:pt idx="22">
                  <c:v>Osice</c:v>
                </c:pt>
                <c:pt idx="23">
                  <c:v>Praskačka</c:v>
                </c:pt>
                <c:pt idx="24">
                  <c:v>Puchlovice</c:v>
                </c:pt>
                <c:pt idx="25">
                  <c:v>Pšánky</c:v>
                </c:pt>
                <c:pt idx="26">
                  <c:v>Radostov</c:v>
                </c:pt>
                <c:pt idx="27">
                  <c:v>Račice nad Trotinou</c:v>
                </c:pt>
                <c:pt idx="28">
                  <c:v>Roudnice</c:v>
                </c:pt>
                <c:pt idx="29">
                  <c:v>Skalice</c:v>
                </c:pt>
                <c:pt idx="30">
                  <c:v>Sovětice</c:v>
                </c:pt>
                <c:pt idx="31">
                  <c:v>Stračov</c:v>
                </c:pt>
                <c:pt idx="32">
                  <c:v>Stěžery</c:v>
                </c:pt>
                <c:pt idx="33">
                  <c:v>Těchlovice</c:v>
                </c:pt>
                <c:pt idx="34">
                  <c:v>Třesovice</c:v>
                </c:pt>
                <c:pt idx="35">
                  <c:v>Urbanice</c:v>
                </c:pt>
                <c:pt idx="36">
                  <c:v>Velichovky</c:v>
                </c:pt>
                <c:pt idx="37">
                  <c:v>Vilantice</c:v>
                </c:pt>
              </c:strCache>
            </c:strRef>
          </c:cat>
          <c:val>
            <c:numRef>
              <c:f>'Porovnanie obcí'!$B$6:$AM$6</c:f>
              <c:numCache>
                <c:formatCode>General</c:formatCode>
                <c:ptCount val="38"/>
                <c:pt idx="0">
                  <c:v>5.7955307953049786</c:v>
                </c:pt>
                <c:pt idx="1">
                  <c:v>55.709728801182777</c:v>
                </c:pt>
                <c:pt idx="2">
                  <c:v>211.47446548149219</c:v>
                </c:pt>
                <c:pt idx="3">
                  <c:v>114.95970375745995</c:v>
                </c:pt>
                <c:pt idx="4">
                  <c:v>11.085924778681285</c:v>
                </c:pt>
                <c:pt idx="5">
                  <c:v>26.312933153633956</c:v>
                </c:pt>
                <c:pt idx="6">
                  <c:v>12.726603726808865</c:v>
                </c:pt>
                <c:pt idx="7">
                  <c:v>76.386933153633962</c:v>
                </c:pt>
                <c:pt idx="8">
                  <c:v>14.669507067774914</c:v>
                </c:pt>
                <c:pt idx="9">
                  <c:v>13.013479905522603</c:v>
                </c:pt>
                <c:pt idx="10">
                  <c:v>64.0347807096623</c:v>
                </c:pt>
                <c:pt idx="11">
                  <c:v>43.116293402809085</c:v>
                </c:pt>
                <c:pt idx="13">
                  <c:v>113.15719143392894</c:v>
                </c:pt>
                <c:pt idx="14">
                  <c:v>8.1544158808575098</c:v>
                </c:pt>
                <c:pt idx="15">
                  <c:v>195.92695028217014</c:v>
                </c:pt>
                <c:pt idx="16">
                  <c:v>96.564417710906383</c:v>
                </c:pt>
                <c:pt idx="17">
                  <c:v>14.605631411932279</c:v>
                </c:pt>
                <c:pt idx="18">
                  <c:v>30.057897400068516</c:v>
                </c:pt>
                <c:pt idx="19">
                  <c:v>288.12796100102776</c:v>
                </c:pt>
                <c:pt idx="20">
                  <c:v>60.399285343382083</c:v>
                </c:pt>
                <c:pt idx="21">
                  <c:v>33.97417480121883</c:v>
                </c:pt>
                <c:pt idx="22">
                  <c:v>98.692176748462956</c:v>
                </c:pt>
                <c:pt idx="23">
                  <c:v>127.13535173899717</c:v>
                </c:pt>
                <c:pt idx="24">
                  <c:v>2.7689983953266148</c:v>
                </c:pt>
                <c:pt idx="25">
                  <c:v>11.388600589582246</c:v>
                </c:pt>
                <c:pt idx="26">
                  <c:v>27.642585056704473</c:v>
                </c:pt>
                <c:pt idx="27">
                  <c:v>22.760047292789789</c:v>
                </c:pt>
                <c:pt idx="28">
                  <c:v>123.62941335665221</c:v>
                </c:pt>
                <c:pt idx="29">
                  <c:v>105.07838807853886</c:v>
                </c:pt>
                <c:pt idx="30">
                  <c:v>25.037000000000003</c:v>
                </c:pt>
                <c:pt idx="31">
                  <c:v>40.585643744478304</c:v>
                </c:pt>
                <c:pt idx="32">
                  <c:v>222.95899240935401</c:v>
                </c:pt>
                <c:pt idx="33">
                  <c:v>100.65787670158485</c:v>
                </c:pt>
                <c:pt idx="34">
                  <c:v>16.236379162685036</c:v>
                </c:pt>
                <c:pt idx="35">
                  <c:v>33.893370968032741</c:v>
                </c:pt>
                <c:pt idx="36">
                  <c:v>120.46993833726991</c:v>
                </c:pt>
                <c:pt idx="37">
                  <c:v>11.566459306204138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09-4A4F-8159-E658936B1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804966879"/>
        <c:axId val="804971455"/>
      </c:barChart>
      <c:catAx>
        <c:axId val="80496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971455"/>
        <c:crosses val="autoZero"/>
        <c:auto val="1"/>
        <c:lblAlgn val="ctr"/>
        <c:lblOffset val="100"/>
        <c:noMultiLvlLbl val="0"/>
      </c:catAx>
      <c:valAx>
        <c:axId val="804971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Spotreba elektriny</a:t>
                </a:r>
              </a:p>
              <a:p>
                <a:pPr>
                  <a:defRPr/>
                </a:pPr>
                <a:r>
                  <a:rPr lang="sk-SK"/>
                  <a:t>[MWh]</a:t>
                </a:r>
              </a:p>
            </c:rich>
          </c:tx>
          <c:layout>
            <c:manualLayout>
              <c:xMode val="edge"/>
              <c:yMode val="edge"/>
              <c:x val="8.9686088098809118E-3"/>
              <c:y val="0.210308055555555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96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41666666666666E-2"/>
          <c:y val="0.10953703703703702"/>
          <c:w val="0.8904340277777778"/>
          <c:h val="0.85148148148148151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4C1-4D89-A8CC-966D01FFBB5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94C1-4D89-A8CC-966D01FFBB5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94C1-4D89-A8CC-966D01FFBB5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4C1-4D89-A8CC-966D01FFBB5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B651-497C-9E47-4AED1A5CAE8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62D-4364-99E4-784CCF013602}"/>
              </c:ext>
            </c:extLst>
          </c:dPt>
          <c:dLbls>
            <c:dLbl>
              <c:idx val="0"/>
              <c:layout>
                <c:manualLayout>
                  <c:x val="-0.20097222222222222"/>
                  <c:y val="4.8434259259259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1-4D89-A8CC-966D01FFBB5B}"/>
                </c:ext>
              </c:extLst>
            </c:dLbl>
            <c:dLbl>
              <c:idx val="1"/>
              <c:layout>
                <c:manualLayout>
                  <c:x val="4.3487297724264552E-2"/>
                  <c:y val="-7.50867283950617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1-4D89-A8CC-966D01FFBB5B}"/>
                </c:ext>
              </c:extLst>
            </c:dLbl>
            <c:dLbl>
              <c:idx val="2"/>
              <c:layout>
                <c:manualLayout>
                  <c:x val="-7.6071388924469491E-2"/>
                  <c:y val="-0.274924382716049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1-4D89-A8CC-966D01FFBB5B}"/>
                </c:ext>
              </c:extLst>
            </c:dLbl>
            <c:dLbl>
              <c:idx val="3"/>
              <c:layout>
                <c:manualLayout>
                  <c:x val="-0.1226297766961274"/>
                  <c:y val="-2.0179320987654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1-4D89-A8CC-966D01FFBB5B}"/>
                </c:ext>
              </c:extLst>
            </c:dLbl>
            <c:dLbl>
              <c:idx val="4"/>
              <c:layout>
                <c:manualLayout>
                  <c:x val="0.21109995303360232"/>
                  <c:y val="1.52354938271604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51-497C-9E47-4AED1A5CAE80}"/>
                </c:ext>
              </c:extLst>
            </c:dLbl>
            <c:dLbl>
              <c:idx val="5"/>
              <c:layout>
                <c:manualLayout>
                  <c:x val="0.23499713931941421"/>
                  <c:y val="-5.617129629629634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968750000000001"/>
                      <c:h val="0.107870370370370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62D-4364-99E4-784CCF01360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'Porovnanie obcí'!$L$30:$L$35</c:f>
              <c:strCache>
                <c:ptCount val="6"/>
                <c:pt idx="0">
                  <c:v>Zemní plyn</c:v>
                </c:pt>
                <c:pt idx="1">
                  <c:v>Tuhá fosilní paliva</c:v>
                </c:pt>
                <c:pt idx="2">
                  <c:v>Biomasa z dřeva</c:v>
                </c:pt>
                <c:pt idx="3">
                  <c:v>Biomasa z bylin</c:v>
                </c:pt>
                <c:pt idx="4">
                  <c:v>Bioplyn</c:v>
                </c:pt>
                <c:pt idx="5">
                  <c:v>Kapal. paliva + Propán Bután</c:v>
                </c:pt>
              </c:strCache>
            </c:strRef>
          </c:cat>
          <c:val>
            <c:numRef>
              <c:f>'Porovnanie obcí'!$M$30:$M$35</c:f>
              <c:numCache>
                <c:formatCode>#,##0</c:formatCode>
                <c:ptCount val="6"/>
                <c:pt idx="0">
                  <c:v>98228.662215088698</c:v>
                </c:pt>
                <c:pt idx="1">
                  <c:v>527.7718472324608</c:v>
                </c:pt>
                <c:pt idx="2">
                  <c:v>29154.962860041916</c:v>
                </c:pt>
                <c:pt idx="3">
                  <c:v>789.61078455205302</c:v>
                </c:pt>
                <c:pt idx="4">
                  <c:v>106186.76962100768</c:v>
                </c:pt>
                <c:pt idx="5">
                  <c:v>44.677223854491579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1-4D89-A8CC-966D01FFBB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'Porovnanie obcí'!$B$62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obcí'!$B$63:$B$69</c:f>
              <c:numCache>
                <c:formatCode>#,##0</c:formatCode>
                <c:ptCount val="7"/>
                <c:pt idx="0">
                  <c:v>39084.187273274394</c:v>
                </c:pt>
                <c:pt idx="1">
                  <c:v>34077.780907329521</c:v>
                </c:pt>
                <c:pt idx="2">
                  <c:v>30426.071332473857</c:v>
                </c:pt>
                <c:pt idx="3">
                  <c:v>26795.609978123564</c:v>
                </c:pt>
                <c:pt idx="4">
                  <c:v>25028.514052479582</c:v>
                </c:pt>
                <c:pt idx="5">
                  <c:v>26500.278541369058</c:v>
                </c:pt>
                <c:pt idx="6">
                  <c:v>27011.362136853943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DE-4D93-894E-C52133E78EA9}"/>
            </c:ext>
          </c:extLst>
        </c:ser>
        <c:ser>
          <c:idx val="1"/>
          <c:order val="1"/>
          <c:tx>
            <c:strRef>
              <c:f>'Porovnanie obcí'!$C$62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obcí'!$C$63:$C$69</c:f>
              <c:numCache>
                <c:formatCode>#,##0</c:formatCode>
                <c:ptCount val="7"/>
                <c:pt idx="0">
                  <c:v>35.830704370243474</c:v>
                </c:pt>
                <c:pt idx="1">
                  <c:v>192.20247845639975</c:v>
                </c:pt>
                <c:pt idx="2">
                  <c:v>705.53741734452046</c:v>
                </c:pt>
                <c:pt idx="3">
                  <c:v>628.97679395979515</c:v>
                </c:pt>
                <c:pt idx="4">
                  <c:v>595.04305075688137</c:v>
                </c:pt>
                <c:pt idx="5">
                  <c:v>631.21518741527507</c:v>
                </c:pt>
                <c:pt idx="6">
                  <c:v>644.13775542853386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DE-4D93-894E-C52133E78EA9}"/>
            </c:ext>
          </c:extLst>
        </c:ser>
        <c:ser>
          <c:idx val="2"/>
          <c:order val="2"/>
          <c:tx>
            <c:strRef>
              <c:f>'Porovnanie obcí'!$D$62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obcí'!$D$63:$D$69</c:f>
              <c:numCache>
                <c:formatCode>#,##0</c:formatCode>
                <c:ptCount val="7"/>
                <c:pt idx="0">
                  <c:v>860.91325738114176</c:v>
                </c:pt>
                <c:pt idx="1">
                  <c:v>1954.2829082213966</c:v>
                </c:pt>
                <c:pt idx="2">
                  <c:v>4456.5028066810328</c:v>
                </c:pt>
                <c:pt idx="3">
                  <c:v>3938.9797822296155</c:v>
                </c:pt>
                <c:pt idx="4">
                  <c:v>3692.6864831272096</c:v>
                </c:pt>
                <c:pt idx="5">
                  <c:v>3911.9665961920291</c:v>
                </c:pt>
                <c:pt idx="6">
                  <c:v>3988.8216326466741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8DE-4D93-894E-C52133E78EA9}"/>
            </c:ext>
          </c:extLst>
        </c:ser>
        <c:ser>
          <c:idx val="3"/>
          <c:order val="3"/>
          <c:tx>
            <c:strRef>
              <c:f>'Porovnanie obcí'!$E$62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obcí'!$E$63:$E$69</c:f>
              <c:numCache>
                <c:formatCode>#,##0</c:formatCode>
                <c:ptCount val="7"/>
                <c:pt idx="0">
                  <c:v>278.72904178275525</c:v>
                </c:pt>
                <c:pt idx="1">
                  <c:v>533.96041264880125</c:v>
                </c:pt>
                <c:pt idx="2">
                  <c:v>1517.5049950116329</c:v>
                </c:pt>
                <c:pt idx="3">
                  <c:v>1352.965320413698</c:v>
                </c:pt>
                <c:pt idx="4">
                  <c:v>1279.9394642078219</c:v>
                </c:pt>
                <c:pt idx="5">
                  <c:v>1358.0170489499458</c:v>
                </c:pt>
                <c:pt idx="6">
                  <c:v>1386.1743894529666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8DE-4D93-894E-C52133E78EA9}"/>
            </c:ext>
          </c:extLst>
        </c:ser>
        <c:ser>
          <c:idx val="4"/>
          <c:order val="4"/>
          <c:tx>
            <c:strRef>
              <c:f>'Porovnanie obcí'!$I$62</c:f>
              <c:strCache>
                <c:ptCount val="1"/>
                <c:pt idx="0">
                  <c:v>Kvapalné palivá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obcí'!$I$63:$I$69</c:f>
              <c:numCache>
                <c:formatCode>#,##0</c:formatCode>
                <c:ptCount val="7"/>
                <c:pt idx="0">
                  <c:v>77.331510084842733</c:v>
                </c:pt>
                <c:pt idx="1">
                  <c:v>89.719493276633685</c:v>
                </c:pt>
                <c:pt idx="2">
                  <c:v>83.072038734890654</c:v>
                </c:pt>
                <c:pt idx="3">
                  <c:v>86.086553461240825</c:v>
                </c:pt>
                <c:pt idx="4">
                  <c:v>80.989885621784225</c:v>
                </c:pt>
                <c:pt idx="5">
                  <c:v>85.383511515724024</c:v>
                </c:pt>
                <c:pt idx="6">
                  <c:v>86.597148748627276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DE-4D93-894E-C52133E78EA9}"/>
            </c:ext>
          </c:extLst>
        </c:ser>
        <c:ser>
          <c:idx val="5"/>
          <c:order val="5"/>
          <c:tx>
            <c:strRef>
              <c:f>'Porovnanie obcí'!$J$62</c:f>
              <c:strCache>
                <c:ptCount val="1"/>
                <c:pt idx="0">
                  <c:v>Propan+butan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obcí'!$J$63:$J$69</c:f>
              <c:numCache>
                <c:formatCode>#,##0</c:formatCode>
                <c:ptCount val="7"/>
                <c:pt idx="0">
                  <c:v>121.37115141874226</c:v>
                </c:pt>
                <c:pt idx="1">
                  <c:v>180.48390617764323</c:v>
                </c:pt>
                <c:pt idx="2">
                  <c:v>195.05468457920628</c:v>
                </c:pt>
                <c:pt idx="3">
                  <c:v>188.30696743627948</c:v>
                </c:pt>
                <c:pt idx="4">
                  <c:v>176.61042727117868</c:v>
                </c:pt>
                <c:pt idx="5">
                  <c:v>186.46190338400842</c:v>
                </c:pt>
                <c:pt idx="6">
                  <c:v>189.33374102499519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DE-4D93-894E-C52133E78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6708623"/>
        <c:axId val="1366718191"/>
      </c:barChart>
      <c:catAx>
        <c:axId val="1366708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718191"/>
        <c:crosses val="autoZero"/>
        <c:auto val="1"/>
        <c:lblAlgn val="ctr"/>
        <c:lblOffset val="100"/>
        <c:noMultiLvlLbl val="0"/>
      </c:catAx>
      <c:valAx>
        <c:axId val="136671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[MWh/ročne]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70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'Porovnanie obcí'!$F$62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obcí'!$F$63:$F$69</c:f>
              <c:numCache>
                <c:formatCode>#,##0</c:formatCode>
                <c:ptCount val="7"/>
                <c:pt idx="0">
                  <c:v>33885.600682601384</c:v>
                </c:pt>
                <c:pt idx="1">
                  <c:v>44375.88505628756</c:v>
                </c:pt>
                <c:pt idx="2">
                  <c:v>51626.127278729247</c:v>
                </c:pt>
                <c:pt idx="3">
                  <c:v>48591.1101461328</c:v>
                </c:pt>
                <c:pt idx="4">
                  <c:v>46444.238413206673</c:v>
                </c:pt>
                <c:pt idx="5">
                  <c:v>46919.713587718514</c:v>
                </c:pt>
                <c:pt idx="6">
                  <c:v>47175.495896418404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33-4B81-9625-4F99CAE3E34F}"/>
            </c:ext>
          </c:extLst>
        </c:ser>
        <c:ser>
          <c:idx val="5"/>
          <c:order val="1"/>
          <c:tx>
            <c:strRef>
              <c:f>'Porovnanie obcí'!$G$62</c:f>
              <c:strCache>
                <c:ptCount val="1"/>
                <c:pt idx="0">
                  <c:v>Bio-brikety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obcí'!$G$63:$G$69</c:f>
              <c:numCache>
                <c:formatCode>#,##0</c:formatCode>
                <c:ptCount val="7"/>
                <c:pt idx="0">
                  <c:v>103.31932955723811</c:v>
                </c:pt>
                <c:pt idx="1">
                  <c:v>274.06160169393712</c:v>
                </c:pt>
                <c:pt idx="2">
                  <c:v>910.22902221833283</c:v>
                </c:pt>
                <c:pt idx="3">
                  <c:v>1091.5711857658018</c:v>
                </c:pt>
                <c:pt idx="4">
                  <c:v>1100.7180379203617</c:v>
                </c:pt>
                <c:pt idx="5">
                  <c:v>1178.8780591132534</c:v>
                </c:pt>
                <c:pt idx="6">
                  <c:v>957.30021437077312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33-4B81-9625-4F99CAE3E34F}"/>
            </c:ext>
          </c:extLst>
        </c:ser>
        <c:ser>
          <c:idx val="0"/>
          <c:order val="2"/>
          <c:tx>
            <c:strRef>
              <c:f>'Porovnanie obcí'!$H$62</c:f>
              <c:strCache>
                <c:ptCount val="1"/>
                <c:pt idx="0">
                  <c:v>Pelety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'Porovnanie obcí'!$A$63:$A$69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'Porovnanie obcí'!$H$63:$H$69</c:f>
              <c:numCache>
                <c:formatCode>#,##0</c:formatCode>
                <c:ptCount val="7"/>
                <c:pt idx="0">
                  <c:v>0</c:v>
                </c:pt>
                <c:pt idx="1">
                  <c:v>55.678774278940502</c:v>
                </c:pt>
                <c:pt idx="2">
                  <c:v>601.79804322309576</c:v>
                </c:pt>
                <c:pt idx="3">
                  <c:v>673.98115988135464</c:v>
                </c:pt>
                <c:pt idx="4">
                  <c:v>809.0925032549552</c:v>
                </c:pt>
                <c:pt idx="5">
                  <c:v>865.19874631912739</c:v>
                </c:pt>
                <c:pt idx="6">
                  <c:v>1241.3572420064509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33-4B81-9625-4F99CAE3E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6708623"/>
        <c:axId val="1366718191"/>
      </c:barChart>
      <c:catAx>
        <c:axId val="1366708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718191"/>
        <c:crosses val="autoZero"/>
        <c:auto val="1"/>
        <c:lblAlgn val="ctr"/>
        <c:lblOffset val="100"/>
        <c:noMultiLvlLbl val="0"/>
      </c:catAx>
      <c:valAx>
        <c:axId val="136671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[MWh/ročne]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70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854446838300763"/>
          <c:y val="4.2662268518518523E-2"/>
          <c:w val="0.73702775028627265"/>
          <c:h val="0.7565019322333451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'ZP2010'!$BH$6</c:f>
              <c:strCache>
                <c:ptCount val="1"/>
                <c:pt idx="0">
                  <c:v>Bydlení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'ZP2010'!$AZ$6:$BD$6</c:f>
              <c:numCache>
                <c:formatCode>_-* #,##0_-;\-* #,##0_-;_-* "-"??_-;_-@_-</c:formatCode>
                <c:ptCount val="5"/>
                <c:pt idx="0">
                  <c:v>65344.048750000016</c:v>
                </c:pt>
                <c:pt idx="1">
                  <c:v>54821.484970000005</c:v>
                </c:pt>
                <c:pt idx="2">
                  <c:v>57985.823522999999</c:v>
                </c:pt>
                <c:pt idx="3">
                  <c:v>56798.545095000001</c:v>
                </c:pt>
                <c:pt idx="4">
                  <c:v>58776.420784000002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0-463E-B3C6-9DE84FEAFDB4}"/>
            </c:ext>
          </c:extLst>
        </c:ser>
        <c:ser>
          <c:idx val="0"/>
          <c:order val="1"/>
          <c:tx>
            <c:strRef>
              <c:f>'ZP2010'!$BH$7</c:f>
              <c:strCache>
                <c:ptCount val="1"/>
                <c:pt idx="0">
                  <c:v>Nepřiřazeno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'ZP2010'!$AZ$7:$BD$7</c:f>
              <c:numCache>
                <c:formatCode>_-* #,##0_-;\-* #,##0_-;_-* "-"??_-;_-@_-</c:formatCode>
                <c:ptCount val="5"/>
                <c:pt idx="0">
                  <c:v>25652.116984999997</c:v>
                </c:pt>
                <c:pt idx="1">
                  <c:v>37.65043</c:v>
                </c:pt>
                <c:pt idx="2">
                  <c:v>0</c:v>
                </c:pt>
                <c:pt idx="3">
                  <c:v>0</c:v>
                </c:pt>
                <c:pt idx="4">
                  <c:v>427.32600000000002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B90-463E-B3C6-9DE84FEAFDB4}"/>
            </c:ext>
          </c:extLst>
        </c:ser>
        <c:ser>
          <c:idx val="2"/>
          <c:order val="2"/>
          <c:tx>
            <c:strRef>
              <c:f>'ZP2010'!$BH$8</c:f>
              <c:strCache>
                <c:ptCount val="1"/>
                <c:pt idx="0">
                  <c:v>NACE kód 1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'ZP2010'!$AZ$8:$BD$8</c:f>
              <c:numCache>
                <c:formatCode>_-* #,##0_-;\-* #,##0_-;_-* "-"??_-;_-@_-</c:formatCode>
                <c:ptCount val="5"/>
                <c:pt idx="0">
                  <c:v>2910.0731290000008</c:v>
                </c:pt>
                <c:pt idx="1">
                  <c:v>5551.1885439999996</c:v>
                </c:pt>
                <c:pt idx="2">
                  <c:v>6545.5325600000006</c:v>
                </c:pt>
                <c:pt idx="3">
                  <c:v>6940.9138500000008</c:v>
                </c:pt>
                <c:pt idx="4">
                  <c:v>6246.66435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0-463E-B3C6-9DE84FEAFDB4}"/>
            </c:ext>
          </c:extLst>
        </c:ser>
        <c:ser>
          <c:idx val="3"/>
          <c:order val="3"/>
          <c:tx>
            <c:strRef>
              <c:f>'ZP2010'!$BH$9</c:f>
              <c:strCache>
                <c:ptCount val="1"/>
                <c:pt idx="0">
                  <c:v>NACE kód 10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'ZP2010'!$AZ$9:$BD$9</c:f>
              <c:numCache>
                <c:formatCode>_-* #,##0_-;\-* #,##0_-;_-* "-"??_-;_-@_-</c:formatCode>
                <c:ptCount val="5"/>
                <c:pt idx="0">
                  <c:v>1573.1289689999999</c:v>
                </c:pt>
                <c:pt idx="1">
                  <c:v>15328.808580000001</c:v>
                </c:pt>
                <c:pt idx="2">
                  <c:v>17558.433740000004</c:v>
                </c:pt>
                <c:pt idx="3">
                  <c:v>17948.5134</c:v>
                </c:pt>
                <c:pt idx="4">
                  <c:v>17769.239369999999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90-463E-B3C6-9DE84FEAFDB4}"/>
            </c:ext>
          </c:extLst>
        </c:ser>
        <c:ser>
          <c:idx val="5"/>
          <c:order val="4"/>
          <c:tx>
            <c:strRef>
              <c:f>'ZP2010'!$BH$10</c:f>
              <c:strCache>
                <c:ptCount val="1"/>
                <c:pt idx="0">
                  <c:v>NACE kód 84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'ZP2010'!$AZ$10:$BD$10</c:f>
              <c:numCache>
                <c:formatCode>_-* #,##0_-;\-* #,##0_-;_-* "-"??_-;_-@_-</c:formatCode>
                <c:ptCount val="5"/>
                <c:pt idx="0">
                  <c:v>1725.016063</c:v>
                </c:pt>
                <c:pt idx="1">
                  <c:v>2638.7324709999998</c:v>
                </c:pt>
                <c:pt idx="2">
                  <c:v>2749.9520800000005</c:v>
                </c:pt>
                <c:pt idx="3">
                  <c:v>2647.302169999999</c:v>
                </c:pt>
                <c:pt idx="4">
                  <c:v>2509.4812000000002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90-463E-B3C6-9DE84FEAFDB4}"/>
            </c:ext>
          </c:extLst>
        </c:ser>
        <c:ser>
          <c:idx val="6"/>
          <c:order val="5"/>
          <c:tx>
            <c:strRef>
              <c:f>'ZP2010'!$BH$11</c:f>
              <c:strCache>
                <c:ptCount val="1"/>
                <c:pt idx="0">
                  <c:v>NACE kód 85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'ZP2010'!$AZ$11:$BD$11</c:f>
              <c:numCache>
                <c:formatCode>_-* #,##0_-;\-* #,##0_-;_-* "-"??_-;_-@_-</c:formatCode>
                <c:ptCount val="5"/>
                <c:pt idx="0">
                  <c:v>1878.2108619999997</c:v>
                </c:pt>
                <c:pt idx="1">
                  <c:v>1048.0154200000002</c:v>
                </c:pt>
                <c:pt idx="2">
                  <c:v>1003.6663900000001</c:v>
                </c:pt>
                <c:pt idx="3">
                  <c:v>1065.6196200000002</c:v>
                </c:pt>
                <c:pt idx="4">
                  <c:v>1015.03248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90-463E-B3C6-9DE84FEAFDB4}"/>
            </c:ext>
          </c:extLst>
        </c:ser>
        <c:ser>
          <c:idx val="7"/>
          <c:order val="6"/>
          <c:tx>
            <c:strRef>
              <c:f>'ZP2010'!$BH$12</c:f>
              <c:strCache>
                <c:ptCount val="1"/>
                <c:pt idx="0">
                  <c:v>NACE kód 23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'ZP2010'!$AZ$12:$BD$12</c:f>
              <c:numCache>
                <c:formatCode>_-* #,##0_-;\-* #,##0_-;_-* "-"??_-;_-@_-</c:formatCode>
                <c:ptCount val="5"/>
                <c:pt idx="0">
                  <c:v>588.61381099999994</c:v>
                </c:pt>
                <c:pt idx="1">
                  <c:v>463.29439000000002</c:v>
                </c:pt>
                <c:pt idx="2">
                  <c:v>605.97182999999995</c:v>
                </c:pt>
                <c:pt idx="3">
                  <c:v>421.06198000000001</c:v>
                </c:pt>
                <c:pt idx="4">
                  <c:v>487.49158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90-463E-B3C6-9DE84FEAFDB4}"/>
            </c:ext>
          </c:extLst>
        </c:ser>
        <c:ser>
          <c:idx val="8"/>
          <c:order val="7"/>
          <c:tx>
            <c:strRef>
              <c:f>'ZP2010'!$BH$13</c:f>
              <c:strCache>
                <c:ptCount val="1"/>
                <c:pt idx="0">
                  <c:v>NACE kód 46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'ZP2010'!$AZ$13:$BD$13</c:f>
              <c:numCache>
                <c:formatCode>_-* #,##0_-;\-* #,##0_-;_-* "-"??_-;_-@_-</c:formatCode>
                <c:ptCount val="5"/>
                <c:pt idx="0">
                  <c:v>526.2202289999999</c:v>
                </c:pt>
                <c:pt idx="1">
                  <c:v>734.64165999999989</c:v>
                </c:pt>
                <c:pt idx="2">
                  <c:v>878.00148999999999</c:v>
                </c:pt>
                <c:pt idx="3">
                  <c:v>627.4917999999999</c:v>
                </c:pt>
                <c:pt idx="4">
                  <c:v>481.19696999999996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90-463E-B3C6-9DE84FEAFDB4}"/>
            </c:ext>
          </c:extLst>
        </c:ser>
        <c:ser>
          <c:idx val="9"/>
          <c:order val="8"/>
          <c:tx>
            <c:strRef>
              <c:f>'ZP2010'!$BH$14</c:f>
              <c:strCache>
                <c:ptCount val="1"/>
                <c:pt idx="0">
                  <c:v>NACE kód 68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'ZP2010'!$AZ$14:$BD$14</c:f>
              <c:numCache>
                <c:formatCode>_-* #,##0_-;\-* #,##0_-;_-* "-"??_-;_-@_-</c:formatCode>
                <c:ptCount val="5"/>
                <c:pt idx="0">
                  <c:v>963.58652099999995</c:v>
                </c:pt>
                <c:pt idx="1">
                  <c:v>934.33870999999999</c:v>
                </c:pt>
                <c:pt idx="2">
                  <c:v>1032.8271499999998</c:v>
                </c:pt>
                <c:pt idx="3">
                  <c:v>1253.8522629999998</c:v>
                </c:pt>
                <c:pt idx="4">
                  <c:v>1655.74279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90-463E-B3C6-9DE84FEAFDB4}"/>
            </c:ext>
          </c:extLst>
        </c:ser>
        <c:ser>
          <c:idx val="10"/>
          <c:order val="9"/>
          <c:tx>
            <c:strRef>
              <c:f>'ZP2010'!$BH$15</c:f>
              <c:strCache>
                <c:ptCount val="1"/>
                <c:pt idx="0">
                  <c:v>NACE kód 86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'ZP2010'!$AZ$15:$BD$15</c:f>
              <c:numCache>
                <c:formatCode>_-* #,##0_-;\-* #,##0_-;_-* "-"??_-;_-@_-</c:formatCode>
                <c:ptCount val="5"/>
                <c:pt idx="0">
                  <c:v>913.89956900000004</c:v>
                </c:pt>
                <c:pt idx="1">
                  <c:v>659.77049</c:v>
                </c:pt>
                <c:pt idx="2">
                  <c:v>577.41710999999998</c:v>
                </c:pt>
                <c:pt idx="3">
                  <c:v>574.70071999999993</c:v>
                </c:pt>
                <c:pt idx="4">
                  <c:v>621.00232999999992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90-463E-B3C6-9DE84FEAFDB4}"/>
            </c:ext>
          </c:extLst>
        </c:ser>
        <c:ser>
          <c:idx val="11"/>
          <c:order val="10"/>
          <c:tx>
            <c:strRef>
              <c:f>'ZP2010'!$BH$16</c:f>
              <c:strCache>
                <c:ptCount val="1"/>
                <c:pt idx="0">
                  <c:v>Ostatné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'ZP2010'!$AZ$16:$BD$16</c:f>
              <c:numCache>
                <c:formatCode>_-* #,##0_-;\-* #,##0_-;_-* "-"??_-;_-@_-</c:formatCode>
                <c:ptCount val="5"/>
                <c:pt idx="0">
                  <c:v>3197.12572</c:v>
                </c:pt>
                <c:pt idx="1">
                  <c:v>2814.0390700000007</c:v>
                </c:pt>
                <c:pt idx="2">
                  <c:v>3978.3459199999998</c:v>
                </c:pt>
                <c:pt idx="3">
                  <c:v>4047.3109399999994</c:v>
                </c:pt>
                <c:pt idx="4">
                  <c:v>4120.7427900000002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90-463E-B3C6-9DE84FEAF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064832"/>
        <c:axId val="51066368"/>
      </c:barChart>
      <c:lineChart>
        <c:grouping val="stacked"/>
        <c:varyColors val="0"/>
        <c:ser>
          <c:idx val="4"/>
          <c:order val="11"/>
          <c:tx>
            <c:strRef>
              <c:f>'ZP2010'!$AY$20</c:f>
              <c:strCache>
                <c:ptCount val="1"/>
                <c:pt idx="0">
                  <c:v>denostupně</c:v>
                </c:pt>
              </c:strCache>
            </c:strRef>
          </c:tx>
          <c:marker>
            <c:symbol val="square"/>
            <c:size val="9"/>
          </c:marker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'ZP2010'!$AZ$20:$BD$20</c:f>
              <c:numCache>
                <c:formatCode>General</c:formatCode>
                <c:ptCount val="5"/>
                <c:pt idx="0">
                  <c:v>3956.1</c:v>
                </c:pt>
                <c:pt idx="1">
                  <c:v>3198</c:v>
                </c:pt>
                <c:pt idx="2">
                  <c:v>3040.9</c:v>
                </c:pt>
                <c:pt idx="3">
                  <c:v>3209.4</c:v>
                </c:pt>
                <c:pt idx="4">
                  <c:v>3205.4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90-463E-B3C6-9DE84FEAF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941064"/>
        <c:axId val="463949920"/>
      </c:lineChart>
      <c:catAx>
        <c:axId val="5106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1066368"/>
        <c:crosses val="autoZero"/>
        <c:auto val="1"/>
        <c:lblAlgn val="ctr"/>
        <c:lblOffset val="100"/>
        <c:noMultiLvlLbl val="0"/>
      </c:catAx>
      <c:valAx>
        <c:axId val="51066368"/>
        <c:scaling>
          <c:orientation val="minMax"/>
        </c:scaling>
        <c:delete val="0"/>
        <c:axPos val="l"/>
        <c:majorGridlines/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Spotřeba zemního plynu </a:t>
                </a:r>
                <a:r>
                  <a:rPr lang="en-US" b="0"/>
                  <a:t>[</a:t>
                </a:r>
                <a:r>
                  <a:rPr lang="cs-CZ" b="0"/>
                  <a:t>MWh/r</a:t>
                </a:r>
                <a:r>
                  <a:rPr lang="en-US" b="0"/>
                  <a:t>]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8.2605902777777782E-3"/>
              <c:y val="0.1935069444444444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51064832"/>
        <c:crosses val="autoZero"/>
        <c:crossBetween val="between"/>
      </c:valAx>
      <c:valAx>
        <c:axId val="463949920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denostupně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63941064"/>
        <c:crosses val="max"/>
        <c:crossBetween val="between"/>
      </c:valAx>
      <c:catAx>
        <c:axId val="463941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9499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8.4347867140219315E-3"/>
          <c:y val="0.86355717592592607"/>
          <c:w val="0.98976770147576099"/>
          <c:h val="0.1305631944444444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854446838300763"/>
          <c:y val="4.2662268518518523E-2"/>
          <c:w val="0.73702775028627265"/>
          <c:h val="0.7565019322333451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'ZP2010'!$BH$6</c:f>
              <c:strCache>
                <c:ptCount val="1"/>
                <c:pt idx="0">
                  <c:v>Bydlení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'ZP2010'!$AZ$6:$BD$6</c:f>
              <c:numCache>
                <c:formatCode>_-* #,##0_-;\-* #,##0_-;_-* "-"??_-;_-@_-</c:formatCode>
                <c:ptCount val="5"/>
                <c:pt idx="0">
                  <c:v>65344.048750000016</c:v>
                </c:pt>
                <c:pt idx="1">
                  <c:v>54821.484970000005</c:v>
                </c:pt>
                <c:pt idx="2">
                  <c:v>57985.823522999999</c:v>
                </c:pt>
                <c:pt idx="3">
                  <c:v>56798.545095000001</c:v>
                </c:pt>
                <c:pt idx="4">
                  <c:v>58776.420784000002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27-496F-B0FF-A69091E3C053}"/>
            </c:ext>
          </c:extLst>
        </c:ser>
        <c:ser>
          <c:idx val="0"/>
          <c:order val="1"/>
          <c:tx>
            <c:strRef>
              <c:f>'ZP2010'!$BH$7</c:f>
              <c:strCache>
                <c:ptCount val="1"/>
                <c:pt idx="0">
                  <c:v>Nepřiřazeno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'ZP2010'!$AZ$7:$BD$7</c:f>
              <c:numCache>
                <c:formatCode>_-* #,##0_-;\-* #,##0_-;_-* "-"??_-;_-@_-</c:formatCode>
                <c:ptCount val="5"/>
                <c:pt idx="0">
                  <c:v>25652.116984999997</c:v>
                </c:pt>
                <c:pt idx="1">
                  <c:v>37.65043</c:v>
                </c:pt>
                <c:pt idx="2">
                  <c:v>0</c:v>
                </c:pt>
                <c:pt idx="3">
                  <c:v>0</c:v>
                </c:pt>
                <c:pt idx="4">
                  <c:v>427.32600000000002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8427-496F-B0FF-A69091E3C053}"/>
            </c:ext>
          </c:extLst>
        </c:ser>
        <c:ser>
          <c:idx val="2"/>
          <c:order val="2"/>
          <c:tx>
            <c:strRef>
              <c:f>'ZP2010'!$BH$8</c:f>
              <c:strCache>
                <c:ptCount val="1"/>
                <c:pt idx="0">
                  <c:v>NACE kód 1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'ZP2010'!$AZ$8:$BD$8</c:f>
              <c:numCache>
                <c:formatCode>_-* #,##0_-;\-* #,##0_-;_-* "-"??_-;_-@_-</c:formatCode>
                <c:ptCount val="5"/>
                <c:pt idx="0">
                  <c:v>2910.0731290000008</c:v>
                </c:pt>
                <c:pt idx="1">
                  <c:v>5551.1885439999996</c:v>
                </c:pt>
                <c:pt idx="2">
                  <c:v>6545.5325600000006</c:v>
                </c:pt>
                <c:pt idx="3">
                  <c:v>6940.9138500000008</c:v>
                </c:pt>
                <c:pt idx="4">
                  <c:v>6246.66435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27-496F-B0FF-A69091E3C053}"/>
            </c:ext>
          </c:extLst>
        </c:ser>
        <c:ser>
          <c:idx val="3"/>
          <c:order val="3"/>
          <c:tx>
            <c:strRef>
              <c:f>'ZP2010'!$BH$9</c:f>
              <c:strCache>
                <c:ptCount val="1"/>
                <c:pt idx="0">
                  <c:v>NACE kód 10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'ZP2010'!$AZ$9:$BD$9</c:f>
              <c:numCache>
                <c:formatCode>_-* #,##0_-;\-* #,##0_-;_-* "-"??_-;_-@_-</c:formatCode>
                <c:ptCount val="5"/>
                <c:pt idx="0">
                  <c:v>1573.1289689999999</c:v>
                </c:pt>
                <c:pt idx="1">
                  <c:v>15328.808580000001</c:v>
                </c:pt>
                <c:pt idx="2">
                  <c:v>17558.433740000004</c:v>
                </c:pt>
                <c:pt idx="3">
                  <c:v>17948.5134</c:v>
                </c:pt>
                <c:pt idx="4">
                  <c:v>17769.239369999999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27-496F-B0FF-A69091E3C053}"/>
            </c:ext>
          </c:extLst>
        </c:ser>
        <c:ser>
          <c:idx val="5"/>
          <c:order val="4"/>
          <c:tx>
            <c:strRef>
              <c:f>'ZP2010'!$BH$10</c:f>
              <c:strCache>
                <c:ptCount val="1"/>
                <c:pt idx="0">
                  <c:v>NACE kód 84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'ZP2010'!$AZ$10:$BD$10</c:f>
              <c:numCache>
                <c:formatCode>_-* #,##0_-;\-* #,##0_-;_-* "-"??_-;_-@_-</c:formatCode>
                <c:ptCount val="5"/>
                <c:pt idx="0">
                  <c:v>1725.016063</c:v>
                </c:pt>
                <c:pt idx="1">
                  <c:v>2638.7324709999998</c:v>
                </c:pt>
                <c:pt idx="2">
                  <c:v>2749.9520800000005</c:v>
                </c:pt>
                <c:pt idx="3">
                  <c:v>2647.302169999999</c:v>
                </c:pt>
                <c:pt idx="4">
                  <c:v>2509.4812000000002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F-4920-8553-43FC55E500C6}"/>
            </c:ext>
          </c:extLst>
        </c:ser>
        <c:ser>
          <c:idx val="6"/>
          <c:order val="5"/>
          <c:tx>
            <c:strRef>
              <c:f>'ZP2010'!$BH$11</c:f>
              <c:strCache>
                <c:ptCount val="1"/>
                <c:pt idx="0">
                  <c:v>NACE kód 85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'ZP2010'!$AZ$11:$BD$11</c:f>
              <c:numCache>
                <c:formatCode>_-* #,##0_-;\-* #,##0_-;_-* "-"??_-;_-@_-</c:formatCode>
                <c:ptCount val="5"/>
                <c:pt idx="0">
                  <c:v>1878.2108619999997</c:v>
                </c:pt>
                <c:pt idx="1">
                  <c:v>1048.0154200000002</c:v>
                </c:pt>
                <c:pt idx="2">
                  <c:v>1003.6663900000001</c:v>
                </c:pt>
                <c:pt idx="3">
                  <c:v>1065.6196200000002</c:v>
                </c:pt>
                <c:pt idx="4">
                  <c:v>1015.03248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F-4920-8553-43FC55E500C6}"/>
            </c:ext>
          </c:extLst>
        </c:ser>
        <c:ser>
          <c:idx val="7"/>
          <c:order val="6"/>
          <c:tx>
            <c:strRef>
              <c:f>'ZP2010'!$BH$12</c:f>
              <c:strCache>
                <c:ptCount val="1"/>
                <c:pt idx="0">
                  <c:v>NACE kód 23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'ZP2010'!$AZ$12:$BD$12</c:f>
              <c:numCache>
                <c:formatCode>_-* #,##0_-;\-* #,##0_-;_-* "-"??_-;_-@_-</c:formatCode>
                <c:ptCount val="5"/>
                <c:pt idx="0">
                  <c:v>588.61381099999994</c:v>
                </c:pt>
                <c:pt idx="1">
                  <c:v>463.29439000000002</c:v>
                </c:pt>
                <c:pt idx="2">
                  <c:v>605.97182999999995</c:v>
                </c:pt>
                <c:pt idx="3">
                  <c:v>421.06198000000001</c:v>
                </c:pt>
                <c:pt idx="4">
                  <c:v>487.49158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F-4920-8553-43FC55E500C6}"/>
            </c:ext>
          </c:extLst>
        </c:ser>
        <c:ser>
          <c:idx val="8"/>
          <c:order val="7"/>
          <c:tx>
            <c:strRef>
              <c:f>'ZP2010'!$BH$13</c:f>
              <c:strCache>
                <c:ptCount val="1"/>
                <c:pt idx="0">
                  <c:v>NACE kód 46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'ZP2010'!$AZ$13:$BD$13</c:f>
              <c:numCache>
                <c:formatCode>_-* #,##0_-;\-* #,##0_-;_-* "-"??_-;_-@_-</c:formatCode>
                <c:ptCount val="5"/>
                <c:pt idx="0">
                  <c:v>526.2202289999999</c:v>
                </c:pt>
                <c:pt idx="1">
                  <c:v>734.64165999999989</c:v>
                </c:pt>
                <c:pt idx="2">
                  <c:v>878.00148999999999</c:v>
                </c:pt>
                <c:pt idx="3">
                  <c:v>627.4917999999999</c:v>
                </c:pt>
                <c:pt idx="4">
                  <c:v>481.19696999999996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F-4920-8553-43FC55E500C6}"/>
            </c:ext>
          </c:extLst>
        </c:ser>
        <c:ser>
          <c:idx val="9"/>
          <c:order val="8"/>
          <c:tx>
            <c:strRef>
              <c:f>'ZP2010'!$BH$14</c:f>
              <c:strCache>
                <c:ptCount val="1"/>
                <c:pt idx="0">
                  <c:v>NACE kód 68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'ZP2010'!$AZ$14:$BD$14</c:f>
              <c:numCache>
                <c:formatCode>_-* #,##0_-;\-* #,##0_-;_-* "-"??_-;_-@_-</c:formatCode>
                <c:ptCount val="5"/>
                <c:pt idx="0">
                  <c:v>963.58652099999995</c:v>
                </c:pt>
                <c:pt idx="1">
                  <c:v>934.33870999999999</c:v>
                </c:pt>
                <c:pt idx="2">
                  <c:v>1032.8271499999998</c:v>
                </c:pt>
                <c:pt idx="3">
                  <c:v>1253.8522629999998</c:v>
                </c:pt>
                <c:pt idx="4">
                  <c:v>1655.74279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F-4920-8553-43FC55E500C6}"/>
            </c:ext>
          </c:extLst>
        </c:ser>
        <c:ser>
          <c:idx val="10"/>
          <c:order val="9"/>
          <c:tx>
            <c:strRef>
              <c:f>'ZP2010'!$BH$15</c:f>
              <c:strCache>
                <c:ptCount val="1"/>
                <c:pt idx="0">
                  <c:v>NACE kód 86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'ZP2010'!$AZ$15:$BD$15</c:f>
              <c:numCache>
                <c:formatCode>_-* #,##0_-;\-* #,##0_-;_-* "-"??_-;_-@_-</c:formatCode>
                <c:ptCount val="5"/>
                <c:pt idx="0">
                  <c:v>913.89956900000004</c:v>
                </c:pt>
                <c:pt idx="1">
                  <c:v>659.77049</c:v>
                </c:pt>
                <c:pt idx="2">
                  <c:v>577.41710999999998</c:v>
                </c:pt>
                <c:pt idx="3">
                  <c:v>574.70071999999993</c:v>
                </c:pt>
                <c:pt idx="4">
                  <c:v>621.00232999999992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5F-4920-8553-43FC55E500C6}"/>
            </c:ext>
          </c:extLst>
        </c:ser>
        <c:ser>
          <c:idx val="11"/>
          <c:order val="10"/>
          <c:tx>
            <c:strRef>
              <c:f>'ZP2010'!$BH$16</c:f>
              <c:strCache>
                <c:ptCount val="1"/>
                <c:pt idx="0">
                  <c:v>Ostatné</c:v>
                </c:pt>
              </c:strCache>
            </c:strRef>
          </c:tx>
          <c:invertIfNegative val="0"/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'ZP2010'!$AZ$16:$BD$16</c:f>
              <c:numCache>
                <c:formatCode>_-* #,##0_-;\-* #,##0_-;_-* "-"??_-;_-@_-</c:formatCode>
                <c:ptCount val="5"/>
                <c:pt idx="0">
                  <c:v>3197.12572</c:v>
                </c:pt>
                <c:pt idx="1">
                  <c:v>2814.0390700000007</c:v>
                </c:pt>
                <c:pt idx="2">
                  <c:v>3978.3459199999998</c:v>
                </c:pt>
                <c:pt idx="3">
                  <c:v>4047.3109399999994</c:v>
                </c:pt>
                <c:pt idx="4">
                  <c:v>4120.7427900000002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5F-4920-8553-43FC55E50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064832"/>
        <c:axId val="51066368"/>
      </c:barChart>
      <c:lineChart>
        <c:grouping val="stacked"/>
        <c:varyColors val="0"/>
        <c:ser>
          <c:idx val="4"/>
          <c:order val="11"/>
          <c:tx>
            <c:strRef>
              <c:f>'ZP2010'!$AY$20</c:f>
              <c:strCache>
                <c:ptCount val="1"/>
                <c:pt idx="0">
                  <c:v>denostupně</c:v>
                </c:pt>
              </c:strCache>
            </c:strRef>
          </c:tx>
          <c:marker>
            <c:symbol val="square"/>
            <c:size val="9"/>
          </c:marker>
          <c:cat>
            <c:numRef>
              <c:f>'ZP2010'!$AZ$5:$BD$5</c:f>
              <c:numCache>
                <c:formatCode>General</c:formatCode>
                <c:ptCount val="5"/>
                <c:pt idx="0">
                  <c:v>2010</c:v>
                </c:pt>
                <c:pt idx="1">
                  <c:v>2015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'ZP2010'!$AZ$20:$BD$20</c:f>
              <c:numCache>
                <c:formatCode>General</c:formatCode>
                <c:ptCount val="5"/>
                <c:pt idx="0">
                  <c:v>3956.1</c:v>
                </c:pt>
                <c:pt idx="1">
                  <c:v>3198</c:v>
                </c:pt>
                <c:pt idx="2">
                  <c:v>3040.9</c:v>
                </c:pt>
                <c:pt idx="3">
                  <c:v>3209.4</c:v>
                </c:pt>
                <c:pt idx="4">
                  <c:v>3205.4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27-496F-B0FF-A69091E3C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941064"/>
        <c:axId val="463949920"/>
      </c:lineChart>
      <c:catAx>
        <c:axId val="5106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1066368"/>
        <c:crosses val="autoZero"/>
        <c:auto val="1"/>
        <c:lblAlgn val="ctr"/>
        <c:lblOffset val="100"/>
        <c:noMultiLvlLbl val="0"/>
      </c:catAx>
      <c:valAx>
        <c:axId val="51066368"/>
        <c:scaling>
          <c:orientation val="minMax"/>
        </c:scaling>
        <c:delete val="0"/>
        <c:axPos val="l"/>
        <c:majorGridlines/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Spotřeba zemního plynu </a:t>
                </a:r>
                <a:r>
                  <a:rPr lang="en-US" b="0"/>
                  <a:t>[</a:t>
                </a:r>
                <a:r>
                  <a:rPr lang="cs-CZ" b="0"/>
                  <a:t>MWh/r</a:t>
                </a:r>
                <a:r>
                  <a:rPr lang="en-US" b="0"/>
                  <a:t>]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8.2605902777777782E-3"/>
              <c:y val="0.1935069444444444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51064832"/>
        <c:crosses val="autoZero"/>
        <c:crossBetween val="between"/>
      </c:valAx>
      <c:valAx>
        <c:axId val="463949920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denostupně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63941064"/>
        <c:crosses val="max"/>
        <c:crossBetween val="between"/>
      </c:valAx>
      <c:catAx>
        <c:axId val="463941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9499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8.4347867140219315E-3"/>
          <c:y val="0.86355717592592607"/>
          <c:w val="0.98976770147576099"/>
          <c:h val="0.1305631944444444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'Ine Paliva'!$M$293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Paliva'!$M$294:$M$300</c:f>
              <c:numCache>
                <c:formatCode>#,##0</c:formatCode>
                <c:ptCount val="7"/>
                <c:pt idx="0">
                  <c:v>49495.164159418928</c:v>
                </c:pt>
                <c:pt idx="1">
                  <c:v>35478.94657559484</c:v>
                </c:pt>
                <c:pt idx="2">
                  <c:v>30686.308769146191</c:v>
                </c:pt>
                <c:pt idx="3">
                  <c:v>26487.592416886448</c:v>
                </c:pt>
                <c:pt idx="4">
                  <c:v>24746.040555162963</c:v>
                </c:pt>
                <c:pt idx="5">
                  <c:v>25736.025239555915</c:v>
                </c:pt>
                <c:pt idx="6">
                  <c:v>26335.575114803596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5-4F46-A22F-E09DBD84A049}"/>
            </c:ext>
          </c:extLst>
        </c:ser>
        <c:ser>
          <c:idx val="1"/>
          <c:order val="1"/>
          <c:tx>
            <c:strRef>
              <c:f>'Ine Paliva'!$N$293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Paliva'!$N$294:$N$300</c:f>
              <c:numCache>
                <c:formatCode>#,##0</c:formatCode>
                <c:ptCount val="7"/>
                <c:pt idx="0">
                  <c:v>34.745688474682694</c:v>
                </c:pt>
                <c:pt idx="1">
                  <c:v>186.38225393230243</c:v>
                </c:pt>
                <c:pt idx="2">
                  <c:v>684.17252022105083</c:v>
                </c:pt>
                <c:pt idx="3">
                  <c:v>609.93028534714301</c:v>
                </c:pt>
                <c:pt idx="4">
                  <c:v>577.02411476436498</c:v>
                </c:pt>
                <c:pt idx="5">
                  <c:v>612.1008963651185</c:v>
                </c:pt>
                <c:pt idx="6">
                  <c:v>624.63214659793493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75-4F46-A22F-E09DBD84A049}"/>
            </c:ext>
          </c:extLst>
        </c:ser>
        <c:ser>
          <c:idx val="2"/>
          <c:order val="2"/>
          <c:tx>
            <c:strRef>
              <c:f>'Ine Paliva'!$O$293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Paliva'!$O$294:$O$300</c:f>
              <c:numCache>
                <c:formatCode>#,##0</c:formatCode>
                <c:ptCount val="7"/>
                <c:pt idx="0">
                  <c:v>3313.5155324623497</c:v>
                </c:pt>
                <c:pt idx="1">
                  <c:v>1895.1038310273707</c:v>
                </c:pt>
                <c:pt idx="2">
                  <c:v>4378.9081417654652</c:v>
                </c:pt>
                <c:pt idx="3">
                  <c:v>3908.8434179662727</c:v>
                </c:pt>
                <c:pt idx="4">
                  <c:v>3605.3169183972559</c:v>
                </c:pt>
                <c:pt idx="5">
                  <c:v>3808.9447658482823</c:v>
                </c:pt>
                <c:pt idx="6">
                  <c:v>3868.0331928979822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75-4F46-A22F-E09DBD84A049}"/>
            </c:ext>
          </c:extLst>
        </c:ser>
        <c:ser>
          <c:idx val="3"/>
          <c:order val="3"/>
          <c:tx>
            <c:strRef>
              <c:f>'Ine Paliva'!$P$293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Paliva'!$P$294:$P$300</c:f>
              <c:numCache>
                <c:formatCode>#,##0</c:formatCode>
                <c:ptCount val="7"/>
                <c:pt idx="0">
                  <c:v>2494.7979205730135</c:v>
                </c:pt>
                <c:pt idx="1">
                  <c:v>1817.0167204737627</c:v>
                </c:pt>
                <c:pt idx="2">
                  <c:v>1471.5523108509526</c:v>
                </c:pt>
                <c:pt idx="3">
                  <c:v>1311.9951830805767</c:v>
                </c:pt>
                <c:pt idx="4">
                  <c:v>1241.1806765024269</c:v>
                </c:pt>
                <c:pt idx="5">
                  <c:v>1316.8939365118629</c:v>
                </c:pt>
                <c:pt idx="6">
                  <c:v>1344.1986238907139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75-4F46-A22F-E09DBD84A049}"/>
            </c:ext>
          </c:extLst>
        </c:ser>
        <c:ser>
          <c:idx val="4"/>
          <c:order val="4"/>
          <c:tx>
            <c:strRef>
              <c:f>'Ine Paliva'!$Q$293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Paliva'!$Q$294:$Q$300</c:f>
              <c:numCache>
                <c:formatCode>#,##0</c:formatCode>
                <c:ptCount val="7"/>
                <c:pt idx="0">
                  <c:v>32859.485901509295</c:v>
                </c:pt>
                <c:pt idx="1">
                  <c:v>43032.106263436472</c:v>
                </c:pt>
                <c:pt idx="2">
                  <c:v>50062.798572018575</c:v>
                </c:pt>
                <c:pt idx="3">
                  <c:v>47119.687024032995</c:v>
                </c:pt>
                <c:pt idx="4">
                  <c:v>45037.826292059712</c:v>
                </c:pt>
                <c:pt idx="5">
                  <c:v>45498.903253325196</c:v>
                </c:pt>
                <c:pt idx="6">
                  <c:v>45746.940029928512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75-4F46-A22F-E09DBD84A049}"/>
            </c:ext>
          </c:extLst>
        </c:ser>
        <c:ser>
          <c:idx val="5"/>
          <c:order val="5"/>
          <c:tx>
            <c:strRef>
              <c:f>'Ine Paliva'!$R$293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Paliva'!$R$294:$R$300</c:f>
              <c:numCache>
                <c:formatCode>#,##0</c:formatCode>
                <c:ptCount val="7"/>
                <c:pt idx="0">
                  <c:v>3558.4406409964458</c:v>
                </c:pt>
                <c:pt idx="1">
                  <c:v>10021.060820835608</c:v>
                </c:pt>
                <c:pt idx="2">
                  <c:v>12148.712484714708</c:v>
                </c:pt>
                <c:pt idx="3">
                  <c:v>12587.893912896003</c:v>
                </c:pt>
                <c:pt idx="4">
                  <c:v>19955.228164416189</c:v>
                </c:pt>
                <c:pt idx="5">
                  <c:v>8997.7619465693278</c:v>
                </c:pt>
                <c:pt idx="6">
                  <c:v>9985.4394049797775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75-4F46-A22F-E09DBD84A049}"/>
            </c:ext>
          </c:extLst>
        </c:ser>
        <c:ser>
          <c:idx val="6"/>
          <c:order val="6"/>
          <c:tx>
            <c:strRef>
              <c:f>'Ine Paliva'!$S$293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Paliva'!$S$294:$S$300</c:f>
              <c:numCache>
                <c:formatCode>#,##0</c:formatCode>
                <c:ptCount val="7"/>
                <c:pt idx="0">
                  <c:v>0</c:v>
                </c:pt>
                <c:pt idx="1">
                  <c:v>342.72222222222217</c:v>
                </c:pt>
                <c:pt idx="2">
                  <c:v>307.41666666666669</c:v>
                </c:pt>
                <c:pt idx="3">
                  <c:v>348.75</c:v>
                </c:pt>
                <c:pt idx="4">
                  <c:v>267.375</c:v>
                </c:pt>
                <c:pt idx="5">
                  <c:v>239.38888888888889</c:v>
                </c:pt>
                <c:pt idx="6">
                  <c:v>212.69444444444443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75-4F46-A22F-E09DBD84A049}"/>
            </c:ext>
          </c:extLst>
        </c:ser>
        <c:ser>
          <c:idx val="7"/>
          <c:order val="7"/>
          <c:tx>
            <c:strRef>
              <c:f>'Ine Paliva'!$T$293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Paliva'!$T$294:$T$300</c:f>
              <c:numCache>
                <c:formatCode>#,##0</c:formatCode>
                <c:ptCount val="7"/>
                <c:pt idx="0">
                  <c:v>267.36111111111114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75-4F46-A22F-E09DBD84A049}"/>
            </c:ext>
          </c:extLst>
        </c:ser>
        <c:ser>
          <c:idx val="8"/>
          <c:order val="8"/>
          <c:tx>
            <c:strRef>
              <c:f>'Ine Paliva'!$U$293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Paliva'!$U$294:$U$300</c:f>
              <c:numCache>
                <c:formatCode>#,##0</c:formatCode>
                <c:ptCount val="7"/>
                <c:pt idx="0">
                  <c:v>1521.1139444444445</c:v>
                </c:pt>
                <c:pt idx="1">
                  <c:v>1162.1708333333333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75-4F46-A22F-E09DBD84A049}"/>
            </c:ext>
          </c:extLst>
        </c:ser>
        <c:ser>
          <c:idx val="9"/>
          <c:order val="9"/>
          <c:tx>
            <c:strRef>
              <c:f>'Ine Paliva'!$V$293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Paliva'!$V$294:$V$300</c:f>
              <c:numCache>
                <c:formatCode>#,##0</c:formatCode>
                <c:ptCount val="7"/>
                <c:pt idx="0">
                  <c:v>74.98977778723669</c:v>
                </c:pt>
                <c:pt idx="1">
                  <c:v>87.002631354498249</c:v>
                </c:pt>
                <c:pt idx="2">
                  <c:v>1387.1531066031241</c:v>
                </c:pt>
                <c:pt idx="3">
                  <c:v>83.479703259963173</c:v>
                </c:pt>
                <c:pt idx="4">
                  <c:v>83.865638032206917</c:v>
                </c:pt>
                <c:pt idx="5">
                  <c:v>87.816167311019854</c:v>
                </c:pt>
                <c:pt idx="6">
                  <c:v>96.009370169484427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75-4F46-A22F-E09DBD84A049}"/>
            </c:ext>
          </c:extLst>
        </c:ser>
        <c:ser>
          <c:idx val="10"/>
          <c:order val="10"/>
          <c:tx>
            <c:strRef>
              <c:f>'Ine Paliva'!$W$293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Paliva'!$W$294:$W$300</c:f>
              <c:numCache>
                <c:formatCode>#,##0</c:formatCode>
                <c:ptCount val="7"/>
                <c:pt idx="0">
                  <c:v>521.14048348270205</c:v>
                </c:pt>
                <c:pt idx="1">
                  <c:v>175.01854035418279</c:v>
                </c:pt>
                <c:pt idx="2">
                  <c:v>189.14809030505651</c:v>
                </c:pt>
                <c:pt idx="3">
                  <c:v>182.60470574468715</c:v>
                </c:pt>
                <c:pt idx="4">
                  <c:v>171.26235710959543</c:v>
                </c:pt>
                <c:pt idx="5">
                  <c:v>180.81551343315431</c:v>
                </c:pt>
                <c:pt idx="6">
                  <c:v>183.60038684765692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75-4F46-A22F-E09DBD84A049}"/>
            </c:ext>
          </c:extLst>
        </c:ser>
        <c:ser>
          <c:idx val="11"/>
          <c:order val="11"/>
          <c:tx>
            <c:strRef>
              <c:f>'Ine Paliva'!$X$293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Paliva'!$X$294:$X$300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648.61249999999995</c:v>
                </c:pt>
                <c:pt idx="3">
                  <c:v>28574.999999999996</c:v>
                </c:pt>
                <c:pt idx="4">
                  <c:v>28899.999999999996</c:v>
                </c:pt>
                <c:pt idx="5">
                  <c:v>28710</c:v>
                </c:pt>
                <c:pt idx="6">
                  <c:v>28603.124999999996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75-4F46-A22F-E09DBD84A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MOP</a:t>
            </a:r>
          </a:p>
        </c:rich>
      </c:tx>
      <c:layout>
        <c:manualLayout>
          <c:xMode val="edge"/>
          <c:yMode val="edge"/>
          <c:x val="0.44220324074074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82651515151514"/>
          <c:y val="5.191969696969697E-2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36-49B1-99EC-F40CC1BBF2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36-49B1-99EC-F40CC1BBF2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36-49B1-99EC-F40CC1BBF2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36-49B1-99EC-F40CC1BBF2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36-49B1-99EC-F40CC1BBF2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B36-49B1-99EC-F40CC1BBF2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B36-49B1-99EC-F40CC1BBF2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B36-49B1-99EC-F40CC1BBF2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B36-49B1-99EC-F40CC1BBF26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B36-49B1-99EC-F40CC1BBF26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B36-49B1-99EC-F40CC1BBF26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B36-49B1-99EC-F40CC1BBF26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B36-49B1-99EC-F40CC1BBF26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B36-49B1-99EC-F40CC1BBF26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sadzby'!$H$4:$U$4</c:f>
              <c:strCache>
                <c:ptCount val="14"/>
                <c:pt idx="0">
                  <c:v>C01d</c:v>
                </c:pt>
                <c:pt idx="1">
                  <c:v>C02d</c:v>
                </c:pt>
                <c:pt idx="2">
                  <c:v>C03d</c:v>
                </c:pt>
                <c:pt idx="3">
                  <c:v>C25d</c:v>
                </c:pt>
                <c:pt idx="4">
                  <c:v>C26d</c:v>
                </c:pt>
                <c:pt idx="5">
                  <c:v>C27d</c:v>
                </c:pt>
                <c:pt idx="6">
                  <c:v>C35d</c:v>
                </c:pt>
                <c:pt idx="7">
                  <c:v>C45d</c:v>
                </c:pt>
                <c:pt idx="8">
                  <c:v>C46d</c:v>
                </c:pt>
                <c:pt idx="9">
                  <c:v>C55d</c:v>
                </c:pt>
                <c:pt idx="10">
                  <c:v>C56d</c:v>
                </c:pt>
                <c:pt idx="11">
                  <c:v>C60d</c:v>
                </c:pt>
                <c:pt idx="12">
                  <c:v>C61d</c:v>
                </c:pt>
                <c:pt idx="13">
                  <c:v>C62d</c:v>
                </c:pt>
              </c:strCache>
            </c:strRef>
          </c:cat>
          <c:val>
            <c:numRef>
              <c:f>'údaje - sadzby'!$H$49:$U$49</c:f>
              <c:numCache>
                <c:formatCode>General</c:formatCode>
                <c:ptCount val="14"/>
                <c:pt idx="0">
                  <c:v>0.78600000000000003</c:v>
                </c:pt>
                <c:pt idx="1">
                  <c:v>6.6440000000000001</c:v>
                </c:pt>
                <c:pt idx="2">
                  <c:v>0</c:v>
                </c:pt>
                <c:pt idx="3">
                  <c:v>32.176000000000002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3.0459999999999998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13.733000000000001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B36-49B1-99EC-F40CC1BBF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'Ine Paliva'!$M$283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Paliva'!$M$284:$M$290</c:f>
              <c:numCache>
                <c:formatCode>#,##0\ _€</c:formatCode>
                <c:ptCount val="7"/>
                <c:pt idx="0">
                  <c:v>160.60645966965487</c:v>
                </c:pt>
                <c:pt idx="1">
                  <c:v>147.10900855082784</c:v>
                </c:pt>
                <c:pt idx="2">
                  <c:v>139.99219186559043</c:v>
                </c:pt>
                <c:pt idx="3">
                  <c:v>170.58418904544845</c:v>
                </c:pt>
                <c:pt idx="4">
                  <c:v>158.42994393108157</c:v>
                </c:pt>
                <c:pt idx="5">
                  <c:v>169.46612038132571</c:v>
                </c:pt>
                <c:pt idx="6">
                  <c:v>174.43829324368858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4-40D0-AFE7-7A3C1020D2C5}"/>
            </c:ext>
          </c:extLst>
        </c:ser>
        <c:ser>
          <c:idx val="11"/>
          <c:order val="1"/>
          <c:tx>
            <c:strRef>
              <c:f>'Ine Paliva'!$N$283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'Ine Paliva'!$N$284:$N$290</c:f>
              <c:numCache>
                <c:formatCode>#,##0\ _€</c:formatCode>
                <c:ptCount val="7"/>
                <c:pt idx="0">
                  <c:v>0.14723710476921786</c:v>
                </c:pt>
                <c:pt idx="1">
                  <c:v>0.8297111869937347</c:v>
                </c:pt>
                <c:pt idx="2">
                  <c:v>3.2462202700428833</c:v>
                </c:pt>
                <c:pt idx="3">
                  <c:v>4.0041445749372464</c:v>
                </c:pt>
                <c:pt idx="4">
                  <c:v>3.7666094347559911</c:v>
                </c:pt>
                <c:pt idx="5">
                  <c:v>4.0365458336617079</c:v>
                </c:pt>
                <c:pt idx="6">
                  <c:v>4.1598157879445967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C-4872-B700-67A520F3A357}"/>
            </c:ext>
          </c:extLst>
        </c:ser>
        <c:ser>
          <c:idx val="1"/>
          <c:order val="2"/>
          <c:tx>
            <c:strRef>
              <c:f>'Ine Paliva'!$O$283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Paliva'!$O$284:$O$290</c:f>
              <c:numCache>
                <c:formatCode>#,##0\ _€</c:formatCode>
                <c:ptCount val="7"/>
                <c:pt idx="0">
                  <c:v>3.5377025850350172</c:v>
                </c:pt>
                <c:pt idx="1">
                  <c:v>8.4363656729315828</c:v>
                </c:pt>
                <c:pt idx="2">
                  <c:v>20.504638576080932</c:v>
                </c:pt>
                <c:pt idx="3">
                  <c:v>25.076035677733422</c:v>
                </c:pt>
                <c:pt idx="4">
                  <c:v>23.374624288530132</c:v>
                </c:pt>
                <c:pt idx="5">
                  <c:v>25.016559772497921</c:v>
                </c:pt>
                <c:pt idx="6">
                  <c:v>25.759650110463856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4-40D0-AFE7-7A3C1020D2C5}"/>
            </c:ext>
          </c:extLst>
        </c:ser>
        <c:ser>
          <c:idx val="2"/>
          <c:order val="3"/>
          <c:tx>
            <c:strRef>
              <c:f>'Ine Paliva'!$P$283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Paliva'!$P$284:$P$290</c:f>
              <c:numCache>
                <c:formatCode>#,##0\ _€</c:formatCode>
                <c:ptCount val="7"/>
                <c:pt idx="0">
                  <c:v>1.1453656256133593</c:v>
                </c:pt>
                <c:pt idx="1">
                  <c:v>2.305032335402486</c:v>
                </c:pt>
                <c:pt idx="2">
                  <c:v>6.9821321358674302</c:v>
                </c:pt>
                <c:pt idx="3">
                  <c:v>8.6131456674362283</c:v>
                </c:pt>
                <c:pt idx="4">
                  <c:v>8.1019886807676613</c:v>
                </c:pt>
                <c:pt idx="5">
                  <c:v>8.6843570469638802</c:v>
                </c:pt>
                <c:pt idx="6">
                  <c:v>8.9518586070998669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4-40D0-AFE7-7A3C1020D2C5}"/>
            </c:ext>
          </c:extLst>
        </c:ser>
        <c:ser>
          <c:idx val="12"/>
          <c:order val="4"/>
          <c:tx>
            <c:strRef>
              <c:f>'Ine Paliva'!$Q$283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'Ine Paliva'!$Q$284:$Q$290</c:f>
              <c:numCache>
                <c:formatCode>#,##0\ _€</c:formatCode>
                <c:ptCount val="7"/>
                <c:pt idx="0">
                  <c:v>305.67928297798642</c:v>
                </c:pt>
                <c:pt idx="1">
                  <c:v>392.67640882983432</c:v>
                </c:pt>
                <c:pt idx="2">
                  <c:v>419.06426095650846</c:v>
                </c:pt>
                <c:pt idx="3">
                  <c:v>473.20800043752649</c:v>
                </c:pt>
                <c:pt idx="4">
                  <c:v>441.07344206275229</c:v>
                </c:pt>
                <c:pt idx="5">
                  <c:v>448.52951509133436</c:v>
                </c:pt>
                <c:pt idx="6">
                  <c:v>455.64477401476637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8C-4872-B700-67A520F3A357}"/>
            </c:ext>
          </c:extLst>
        </c:ser>
        <c:ser>
          <c:idx val="3"/>
          <c:order val="5"/>
          <c:tx>
            <c:strRef>
              <c:f>'Ine Paliva'!$R$283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Paliva'!$R$284:$R$290</c:f>
              <c:numCache>
                <c:formatCode>#,##0\ _€</c:formatCode>
                <c:ptCount val="7"/>
                <c:pt idx="0">
                  <c:v>0.93203537610708309</c:v>
                </c:pt>
                <c:pt idx="1">
                  <c:v>2.9178295039973063</c:v>
                </c:pt>
                <c:pt idx="2">
                  <c:v>12.273562595630111</c:v>
                </c:pt>
                <c:pt idx="3">
                  <c:v>17.193957755623899</c:v>
                </c:pt>
                <c:pt idx="4">
                  <c:v>18.137162710894906</c:v>
                </c:pt>
                <c:pt idx="5">
                  <c:v>19.540374572747062</c:v>
                </c:pt>
                <c:pt idx="6">
                  <c:v>21.235744549384577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44-40D0-AFE7-7A3C1020D2C5}"/>
            </c:ext>
          </c:extLst>
        </c:ser>
        <c:ser>
          <c:idx val="4"/>
          <c:order val="6"/>
          <c:tx>
            <c:strRef>
              <c:f>'Ine Paliva'!$S$283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Paliva'!$S$284:$S$290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44-40D0-AFE7-7A3C1020D2C5}"/>
            </c:ext>
          </c:extLst>
        </c:ser>
        <c:ser>
          <c:idx val="5"/>
          <c:order val="7"/>
          <c:tx>
            <c:strRef>
              <c:f>'Ine Paliva'!$T$283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Paliva'!$T$284:$T$290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44-40D0-AFE7-7A3C1020D2C5}"/>
            </c:ext>
          </c:extLst>
        </c:ser>
        <c:ser>
          <c:idx val="6"/>
          <c:order val="8"/>
          <c:tx>
            <c:strRef>
              <c:f>'Ine Paliva'!$U$283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Paliva'!$U$284:$U$290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44-40D0-AFE7-7A3C1020D2C5}"/>
            </c:ext>
          </c:extLst>
        </c:ser>
        <c:ser>
          <c:idx val="7"/>
          <c:order val="9"/>
          <c:tx>
            <c:strRef>
              <c:f>'Ine Paliva'!$V$283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Paliva'!$V$284:$V$290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44-40D0-AFE7-7A3C1020D2C5}"/>
            </c:ext>
          </c:extLst>
        </c:ser>
        <c:ser>
          <c:idx val="9"/>
          <c:order val="11"/>
          <c:tx>
            <c:strRef>
              <c:f>'Ine Paliva'!$X$283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Paliva'!$X$284:$X$290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044-40D0-AFE7-7A3C1020D2C5}"/>
            </c:ext>
          </c:extLst>
        </c:ser>
        <c:ser>
          <c:idx val="10"/>
          <c:order val="12"/>
          <c:tx>
            <c:strRef>
              <c:f>'Ine Paliva'!$Y$283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Paliva'!$L$284:$L$290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Paliva'!$Y$284:$Y$290</c:f>
              <c:numCache>
                <c:formatCode>#,##0\ _€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44-40D0-AFE7-7A3C1020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  <c:extLst>
          <c:ext xmlns:c15="http://schemas.microsoft.com/office/drawing/2012/chart" uri="{02D57815-91ED-43cb-92C2-25804820EDAC}">
            <c15:filteredBarSeries>
              <c15:ser>
                <c:idx val="8"/>
                <c:order val="10"/>
                <c:tx>
                  <c:strRef>
                    <c:extLst>
                      <c:ext uri="{02D57815-91ED-43cb-92C2-25804820EDAC}">
                        <c15:formulaRef>
                          <c15:sqref>'Ine Paliva'!$W$283</c15:sqref>
                        </c15:formulaRef>
                      </c:ext>
                    </c:extLst>
                    <c:strCache>
                      <c:ptCount val="1"/>
                      <c:pt idx="0">
                        <c:v>Zemný plyn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'Ine Paliva'!$L$284:$L$290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2000</c:v>
                      </c:pt>
                      <c:pt idx="1">
                        <c:v>2005</c:v>
                      </c:pt>
                      <c:pt idx="2">
                        <c:v>2010</c:v>
                      </c:pt>
                      <c:pt idx="3">
                        <c:v>2015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'Ine Paliva'!$W$284:$W$290</c15:sqref>
                        </c15:formulaRef>
                      </c:ext>
                    </c:extLst>
                    <c:numCache>
                      <c:formatCode>#,##0\ _€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A044-40D0-AFE7-7A3C1020D2C5}"/>
                  </c:ext>
                </c:extLst>
              </c15:ser>
            </c15:filteredBarSeries>
          </c:ext>
        </c:extLst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[MWh.ročne¯¹]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'Ine Paliva'!$M$293</c:f>
              <c:strCache>
                <c:ptCount val="1"/>
                <c:pt idx="0">
                  <c:v>Hnědé uhlí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Paliva'!$M$294:$M$300</c:f>
              <c:numCache>
                <c:formatCode>#,##0</c:formatCode>
                <c:ptCount val="7"/>
                <c:pt idx="0">
                  <c:v>49495.164159418928</c:v>
                </c:pt>
                <c:pt idx="1">
                  <c:v>35478.94657559484</c:v>
                </c:pt>
                <c:pt idx="2">
                  <c:v>30686.308769146191</c:v>
                </c:pt>
                <c:pt idx="3">
                  <c:v>26487.592416886448</c:v>
                </c:pt>
                <c:pt idx="4">
                  <c:v>24746.040555162963</c:v>
                </c:pt>
                <c:pt idx="5">
                  <c:v>25736.025239555915</c:v>
                </c:pt>
                <c:pt idx="6">
                  <c:v>26335.575114803596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E-4F70-A8AD-9D114BBD4F64}"/>
            </c:ext>
          </c:extLst>
        </c:ser>
        <c:ser>
          <c:idx val="1"/>
          <c:order val="1"/>
          <c:tx>
            <c:strRef>
              <c:f>'Ine Paliva'!$N$293</c:f>
              <c:strCache>
                <c:ptCount val="1"/>
                <c:pt idx="0">
                  <c:v>Hnědouhelné brikety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Paliva'!$N$294:$N$300</c:f>
              <c:numCache>
                <c:formatCode>#,##0</c:formatCode>
                <c:ptCount val="7"/>
                <c:pt idx="0">
                  <c:v>34.745688474682694</c:v>
                </c:pt>
                <c:pt idx="1">
                  <c:v>186.38225393230243</c:v>
                </c:pt>
                <c:pt idx="2">
                  <c:v>684.17252022105083</c:v>
                </c:pt>
                <c:pt idx="3">
                  <c:v>609.93028534714301</c:v>
                </c:pt>
                <c:pt idx="4">
                  <c:v>577.02411476436498</c:v>
                </c:pt>
                <c:pt idx="5">
                  <c:v>612.1008963651185</c:v>
                </c:pt>
                <c:pt idx="6">
                  <c:v>624.63214659793493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0E-4F70-A8AD-9D114BBD4F64}"/>
            </c:ext>
          </c:extLst>
        </c:ser>
        <c:ser>
          <c:idx val="2"/>
          <c:order val="2"/>
          <c:tx>
            <c:strRef>
              <c:f>'Ine Paliva'!$O$293</c:f>
              <c:strCache>
                <c:ptCount val="1"/>
                <c:pt idx="0">
                  <c:v>Černé uhlí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Paliva'!$O$294:$O$300</c:f>
              <c:numCache>
                <c:formatCode>#,##0</c:formatCode>
                <c:ptCount val="7"/>
                <c:pt idx="0">
                  <c:v>3313.5155324623497</c:v>
                </c:pt>
                <c:pt idx="1">
                  <c:v>1895.1038310273707</c:v>
                </c:pt>
                <c:pt idx="2">
                  <c:v>4378.9081417654652</c:v>
                </c:pt>
                <c:pt idx="3">
                  <c:v>3908.8434179662727</c:v>
                </c:pt>
                <c:pt idx="4">
                  <c:v>3605.3169183972559</c:v>
                </c:pt>
                <c:pt idx="5">
                  <c:v>3808.9447658482823</c:v>
                </c:pt>
                <c:pt idx="6">
                  <c:v>3868.0331928979822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E-4F70-A8AD-9D114BBD4F64}"/>
            </c:ext>
          </c:extLst>
        </c:ser>
        <c:ser>
          <c:idx val="3"/>
          <c:order val="3"/>
          <c:tx>
            <c:strRef>
              <c:f>'Ine Paliva'!$P$293</c:f>
              <c:strCache>
                <c:ptCount val="1"/>
                <c:pt idx="0">
                  <c:v>Koks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Paliva'!$P$294:$P$300</c:f>
              <c:numCache>
                <c:formatCode>#,##0</c:formatCode>
                <c:ptCount val="7"/>
                <c:pt idx="0">
                  <c:v>2494.7979205730135</c:v>
                </c:pt>
                <c:pt idx="1">
                  <c:v>1817.0167204737627</c:v>
                </c:pt>
                <c:pt idx="2">
                  <c:v>1471.5523108509526</c:v>
                </c:pt>
                <c:pt idx="3">
                  <c:v>1311.9951830805767</c:v>
                </c:pt>
                <c:pt idx="4">
                  <c:v>1241.1806765024269</c:v>
                </c:pt>
                <c:pt idx="5">
                  <c:v>1316.8939365118629</c:v>
                </c:pt>
                <c:pt idx="6">
                  <c:v>1344.1986238907139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0E-4F70-A8AD-9D114BBD4F64}"/>
            </c:ext>
          </c:extLst>
        </c:ser>
        <c:ser>
          <c:idx val="7"/>
          <c:order val="4"/>
          <c:tx>
            <c:strRef>
              <c:f>'Ine Paliva'!$T$293</c:f>
              <c:strCache>
                <c:ptCount val="1"/>
                <c:pt idx="0">
                  <c:v>jiná pevná paliva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Paliva'!$T$294:$T$300</c:f>
              <c:numCache>
                <c:formatCode>#,##0</c:formatCode>
                <c:ptCount val="7"/>
                <c:pt idx="0">
                  <c:v>267.36111111111114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0E-4F70-A8AD-9D114BBD4F64}"/>
            </c:ext>
          </c:extLst>
        </c:ser>
        <c:ser>
          <c:idx val="8"/>
          <c:order val="5"/>
          <c:tx>
            <c:strRef>
              <c:f>'Ine Paliva'!$U$293</c:f>
              <c:strCache>
                <c:ptCount val="1"/>
                <c:pt idx="0">
                  <c:v>Topné oleje, nízko sirné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Paliva'!$U$294:$U$300</c:f>
              <c:numCache>
                <c:formatCode>#,##0</c:formatCode>
                <c:ptCount val="7"/>
                <c:pt idx="0">
                  <c:v>1521.1139444444445</c:v>
                </c:pt>
                <c:pt idx="1">
                  <c:v>1162.1708333333333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0E-4F70-A8AD-9D114BBD4F64}"/>
            </c:ext>
          </c:extLst>
        </c:ser>
        <c:ser>
          <c:idx val="9"/>
          <c:order val="6"/>
          <c:tx>
            <c:strRef>
              <c:f>'Ine Paliva'!$V$293</c:f>
              <c:strCache>
                <c:ptCount val="1"/>
                <c:pt idx="0">
                  <c:v>Kapalná paliva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Paliva'!$V$294:$V$300</c:f>
              <c:numCache>
                <c:formatCode>#,##0</c:formatCode>
                <c:ptCount val="7"/>
                <c:pt idx="0">
                  <c:v>74.98977778723669</c:v>
                </c:pt>
                <c:pt idx="1">
                  <c:v>87.002631354498249</c:v>
                </c:pt>
                <c:pt idx="2">
                  <c:v>1387.1531066031241</c:v>
                </c:pt>
                <c:pt idx="3">
                  <c:v>83.479703259963173</c:v>
                </c:pt>
                <c:pt idx="4">
                  <c:v>83.865638032206917</c:v>
                </c:pt>
                <c:pt idx="5">
                  <c:v>87.816167311019854</c:v>
                </c:pt>
                <c:pt idx="6">
                  <c:v>96.009370169484427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E0E-4F70-A8AD-9D114BBD4F64}"/>
            </c:ext>
          </c:extLst>
        </c:ser>
        <c:ser>
          <c:idx val="10"/>
          <c:order val="7"/>
          <c:tx>
            <c:strRef>
              <c:f>'Ine Paliva'!$W$293</c:f>
              <c:strCache>
                <c:ptCount val="1"/>
                <c:pt idx="0">
                  <c:v>Propan  butan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Paliva'!$W$294:$W$300</c:f>
              <c:numCache>
                <c:formatCode>#,##0</c:formatCode>
                <c:ptCount val="7"/>
                <c:pt idx="0">
                  <c:v>521.14048348270205</c:v>
                </c:pt>
                <c:pt idx="1">
                  <c:v>175.01854035418279</c:v>
                </c:pt>
                <c:pt idx="2">
                  <c:v>189.14809030505651</c:v>
                </c:pt>
                <c:pt idx="3">
                  <c:v>182.60470574468715</c:v>
                </c:pt>
                <c:pt idx="4">
                  <c:v>171.26235710959543</c:v>
                </c:pt>
                <c:pt idx="5">
                  <c:v>180.81551343315431</c:v>
                </c:pt>
                <c:pt idx="6">
                  <c:v>183.60038684765692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0E-4F70-A8AD-9D114BBD4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[MWh/ročne]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'Ine Paliva'!$Q$293</c:f>
              <c:strCache>
                <c:ptCount val="1"/>
                <c:pt idx="0">
                  <c:v>Dřevo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Paliva'!$Q$294:$Q$300</c:f>
              <c:numCache>
                <c:formatCode>#,##0</c:formatCode>
                <c:ptCount val="7"/>
                <c:pt idx="0">
                  <c:v>32859.485901509295</c:v>
                </c:pt>
                <c:pt idx="1">
                  <c:v>43032.106263436472</c:v>
                </c:pt>
                <c:pt idx="2">
                  <c:v>50062.798572018575</c:v>
                </c:pt>
                <c:pt idx="3">
                  <c:v>47119.687024032995</c:v>
                </c:pt>
                <c:pt idx="4">
                  <c:v>45037.826292059712</c:v>
                </c:pt>
                <c:pt idx="5">
                  <c:v>45498.903253325196</c:v>
                </c:pt>
                <c:pt idx="6">
                  <c:v>45746.940029928512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D7-47C3-B37A-7449902313BF}"/>
            </c:ext>
          </c:extLst>
        </c:ser>
        <c:ser>
          <c:idx val="5"/>
          <c:order val="1"/>
          <c:tx>
            <c:strRef>
              <c:f>'Ine Paliva'!$R$293</c:f>
              <c:strCache>
                <c:ptCount val="1"/>
                <c:pt idx="0">
                  <c:v>Biomasa ze dřeva, brikety a pelety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Paliva'!$R$294:$R$300</c:f>
              <c:numCache>
                <c:formatCode>#,##0</c:formatCode>
                <c:ptCount val="7"/>
                <c:pt idx="0">
                  <c:v>3558.4406409964458</c:v>
                </c:pt>
                <c:pt idx="1">
                  <c:v>10021.060820835608</c:v>
                </c:pt>
                <c:pt idx="2">
                  <c:v>12148.712484714708</c:v>
                </c:pt>
                <c:pt idx="3">
                  <c:v>12587.893912896003</c:v>
                </c:pt>
                <c:pt idx="4">
                  <c:v>19955.228164416189</c:v>
                </c:pt>
                <c:pt idx="5">
                  <c:v>8997.7619465693278</c:v>
                </c:pt>
                <c:pt idx="6">
                  <c:v>9985.4394049797775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D7-47C3-B37A-7449902313BF}"/>
            </c:ext>
          </c:extLst>
        </c:ser>
        <c:ser>
          <c:idx val="6"/>
          <c:order val="2"/>
          <c:tx>
            <c:strRef>
              <c:f>'Ine Paliva'!$S$293</c:f>
              <c:strCache>
                <c:ptCount val="1"/>
                <c:pt idx="0">
                  <c:v>Biomasa z bylin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Paliva'!$S$294:$S$300</c:f>
              <c:numCache>
                <c:formatCode>#,##0</c:formatCode>
                <c:ptCount val="7"/>
                <c:pt idx="0">
                  <c:v>0</c:v>
                </c:pt>
                <c:pt idx="1">
                  <c:v>342.72222222222217</c:v>
                </c:pt>
                <c:pt idx="2">
                  <c:v>307.41666666666669</c:v>
                </c:pt>
                <c:pt idx="3">
                  <c:v>348.75</c:v>
                </c:pt>
                <c:pt idx="4">
                  <c:v>267.375</c:v>
                </c:pt>
                <c:pt idx="5">
                  <c:v>239.38888888888889</c:v>
                </c:pt>
                <c:pt idx="6">
                  <c:v>212.69444444444443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D7-47C3-B37A-7449902313BF}"/>
            </c:ext>
          </c:extLst>
        </c:ser>
        <c:ser>
          <c:idx val="11"/>
          <c:order val="3"/>
          <c:tx>
            <c:strRef>
              <c:f>'Ine Paliva'!$X$293</c:f>
              <c:strCache>
                <c:ptCount val="1"/>
                <c:pt idx="0">
                  <c:v>Bioplyn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'Ine Paliva'!$L$294:$L$300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'Ine Paliva'!$X$294:$X$300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648.61249999999995</c:v>
                </c:pt>
                <c:pt idx="3">
                  <c:v>28574.999999999996</c:v>
                </c:pt>
                <c:pt idx="4">
                  <c:v>28899.999999999996</c:v>
                </c:pt>
                <c:pt idx="5">
                  <c:v>28710</c:v>
                </c:pt>
                <c:pt idx="6">
                  <c:v>28603.124999999996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D7-47C3-B37A-744990231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390607"/>
        <c:axId val="1349400175"/>
      </c:barChart>
      <c:catAx>
        <c:axId val="134939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400175"/>
        <c:crosses val="autoZero"/>
        <c:auto val="1"/>
        <c:lblAlgn val="ctr"/>
        <c:lblOffset val="100"/>
        <c:noMultiLvlLbl val="0"/>
      </c:catAx>
      <c:valAx>
        <c:axId val="13494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[MWh/ročne]</a:t>
                </a:r>
              </a:p>
            </c:rich>
          </c:tx>
          <c:layout>
            <c:manualLayout>
              <c:xMode val="edge"/>
              <c:yMode val="edge"/>
              <c:x val="1.3229132855609099E-2"/>
              <c:y val="0.27486216183761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39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denostupně!$J$7</c:f>
              <c:strCache>
                <c:ptCount val="1"/>
                <c:pt idx="0">
                  <c:v>Počet denostupňů pro vnitřní teplotu 20°C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denostupně!$I$8:$I$14</c:f>
              <c:numCache>
                <c:formatCode>General</c:formatCode>
                <c:ptCount val="7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denostupně!$J$8:$J$14</c:f>
              <c:numCache>
                <c:formatCode>0.0</c:formatCode>
                <c:ptCount val="7"/>
                <c:pt idx="0">
                  <c:v>3167.1935087719298</c:v>
                </c:pt>
                <c:pt idx="1">
                  <c:v>3509.0144298245614</c:v>
                </c:pt>
                <c:pt idx="2" formatCode="General">
                  <c:v>3956.1</c:v>
                </c:pt>
                <c:pt idx="3" formatCode="General">
                  <c:v>3198</c:v>
                </c:pt>
                <c:pt idx="4" formatCode="General">
                  <c:v>3040.9</c:v>
                </c:pt>
                <c:pt idx="5" formatCode="General">
                  <c:v>3209.4</c:v>
                </c:pt>
                <c:pt idx="6" formatCode="General">
                  <c:v>3205.4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F-4BA2-A3A3-683841CDD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882032"/>
        <c:axId val="678877768"/>
      </c:barChart>
      <c:lineChart>
        <c:grouping val="standard"/>
        <c:varyColors val="0"/>
        <c:ser>
          <c:idx val="1"/>
          <c:order val="1"/>
          <c:tx>
            <c:strRef>
              <c:f>denostupně!$K$7</c:f>
              <c:strCache>
                <c:ptCount val="1"/>
                <c:pt idx="0">
                  <c:v>Počet normalizovaných denostupňů pro vnitřní teplotu 20°C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denostupně!$K$8:$K$14</c:f>
              <c:numCache>
                <c:formatCode>General</c:formatCode>
                <c:ptCount val="7"/>
                <c:pt idx="0">
                  <c:v>3363.0317461622808</c:v>
                </c:pt>
                <c:pt idx="1">
                  <c:v>3363.0317461622808</c:v>
                </c:pt>
                <c:pt idx="2">
                  <c:v>3363.0317461622808</c:v>
                </c:pt>
                <c:pt idx="3">
                  <c:v>3363.0317461622808</c:v>
                </c:pt>
                <c:pt idx="4">
                  <c:v>3363.0317461622808</c:v>
                </c:pt>
                <c:pt idx="5">
                  <c:v>3363.0317461622808</c:v>
                </c:pt>
                <c:pt idx="6">
                  <c:v>3363.0317461622808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F-4BA2-A3A3-683841CDD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882032"/>
        <c:axId val="678877768"/>
      </c:lineChart>
      <c:catAx>
        <c:axId val="67888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877768"/>
        <c:crosses val="autoZero"/>
        <c:auto val="1"/>
        <c:lblAlgn val="ctr"/>
        <c:lblOffset val="100"/>
        <c:noMultiLvlLbl val="0"/>
      </c:catAx>
      <c:valAx>
        <c:axId val="678877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denostupne</a:t>
                </a:r>
              </a:p>
            </c:rich>
          </c:tx>
          <c:layout>
            <c:manualLayout>
              <c:xMode val="edge"/>
              <c:yMode val="edge"/>
              <c:x val="1.0914051841746248E-2"/>
              <c:y val="0.359434790478776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88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MOO</a:t>
            </a:r>
          </a:p>
        </c:rich>
      </c:tx>
      <c:layout>
        <c:manualLayout>
          <c:xMode val="edge"/>
          <c:yMode val="edge"/>
          <c:x val="0.4388150462962963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186388888888888"/>
          <c:y val="5.2473232323232331E-2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9-453F-B75C-81F6F3A5D3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9-453F-B75C-81F6F3A5D3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99-453F-B75C-81F6F3A5D3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9-453F-B75C-81F6F3A5D3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99-453F-B75C-81F6F3A5D3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D99-453F-B75C-81F6F3A5D3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D99-453F-B75C-81F6F3A5D3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D99-453F-B75C-81F6F3A5D3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D99-453F-B75C-81F6F3A5D3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D99-453F-B75C-81F6F3A5D3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D99-453F-B75C-81F6F3A5D3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D99-453F-B75C-81F6F3A5D3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D99-453F-B75C-81F6F3A5D3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D99-453F-B75C-81F6F3A5D3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sadzby'!$W$4:$AG$4</c:f>
              <c:strCache>
                <c:ptCount val="11"/>
                <c:pt idx="0">
                  <c:v>D01d</c:v>
                </c:pt>
                <c:pt idx="1">
                  <c:v>D02d</c:v>
                </c:pt>
                <c:pt idx="2">
                  <c:v>D25d</c:v>
                </c:pt>
                <c:pt idx="3">
                  <c:v>D26d</c:v>
                </c:pt>
                <c:pt idx="4">
                  <c:v>D27d</c:v>
                </c:pt>
                <c:pt idx="5">
                  <c:v>D35d</c:v>
                </c:pt>
                <c:pt idx="6">
                  <c:v>D45d</c:v>
                </c:pt>
                <c:pt idx="7">
                  <c:v>D55d</c:v>
                </c:pt>
                <c:pt idx="8">
                  <c:v>D56d</c:v>
                </c:pt>
                <c:pt idx="9">
                  <c:v>D57d</c:v>
                </c:pt>
                <c:pt idx="10">
                  <c:v>D61d</c:v>
                </c:pt>
              </c:strCache>
            </c:strRef>
          </c:cat>
          <c:val>
            <c:numRef>
              <c:f>'údaje - sadzby'!$H$50:$R$50</c:f>
              <c:numCache>
                <c:formatCode>General</c:formatCode>
                <c:ptCount val="11"/>
                <c:pt idx="0">
                  <c:v>4.9800000000000004</c:v>
                </c:pt>
                <c:pt idx="1">
                  <c:v>44.411999999999999</c:v>
                </c:pt>
                <c:pt idx="2">
                  <c:v>152.655</c:v>
                </c:pt>
                <c:pt idx="3">
                  <c:v>13.968</c:v>
                </c:pt>
                <c:pt idx="4">
                  <c:v>0</c:v>
                </c:pt>
                <c:pt idx="5">
                  <c:v>0</c:v>
                </c:pt>
                <c:pt idx="6">
                  <c:v>103.404</c:v>
                </c:pt>
                <c:pt idx="7">
                  <c:v>0</c:v>
                </c:pt>
                <c:pt idx="8">
                  <c:v>0</c:v>
                </c:pt>
                <c:pt idx="9">
                  <c:v>19.221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D99-453F-B75C-81F6F3A5D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MOP</a:t>
            </a:r>
          </a:p>
        </c:rich>
      </c:tx>
      <c:layout>
        <c:manualLayout>
          <c:xMode val="edge"/>
          <c:yMode val="edge"/>
          <c:x val="0.456191414141414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65479797979797"/>
          <c:y val="5.191969696969697E-2"/>
          <c:w val="0.71711805555555552"/>
          <c:h val="0.81956349206349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282-42EC-B607-9A81CBD1B253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82-42EC-B607-9A81CBD1B25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282-42EC-B607-9A81CBD1B25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282-42EC-B607-9A81CBD1B25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rgbClr val="FF0000"/>
                  </a:gs>
                  <a:gs pos="80000">
                    <a:srgbClr val="FF0000"/>
                  </a:gs>
                  <a:gs pos="100000">
                    <a:srgbClr val="FF0000"/>
                  </a:gs>
                </a:gsLst>
                <a:lin ang="16200000" scaled="0"/>
              </a:gra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282-42EC-B607-9A81CBD1B25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282-42EC-B607-9A81CBD1B25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282-42EC-B607-9A81CBD1B253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282-42EC-B607-9A81CBD1B25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282-42EC-B607-9A81CBD1B253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282-42EC-B607-9A81CBD1B25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282-42EC-B607-9A81CBD1B253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282-42EC-B607-9A81CBD1B253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282-42EC-B607-9A81CBD1B253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282-42EC-B607-9A81CBD1B253}"/>
              </c:ext>
            </c:extLst>
          </c:dPt>
          <c:dLbls>
            <c:dLbl>
              <c:idx val="0"/>
              <c:layout>
                <c:manualLayout>
                  <c:x val="0.29250353535353524"/>
                  <c:y val="-2.673484848484848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2-42EC-B607-9A81CBD1B253}"/>
                </c:ext>
              </c:extLst>
            </c:dLbl>
            <c:dLbl>
              <c:idx val="1"/>
              <c:layout>
                <c:manualLayout>
                  <c:x val="-9.8803030303030309E-2"/>
                  <c:y val="0.1274601010101010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2-42EC-B607-9A81CBD1B253}"/>
                </c:ext>
              </c:extLst>
            </c:dLbl>
            <c:dLbl>
              <c:idx val="2"/>
              <c:layout>
                <c:manualLayout>
                  <c:x val="-0.1062010101010101"/>
                  <c:y val="6.94282828282828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2-42EC-B607-9A81CBD1B253}"/>
                </c:ext>
              </c:extLst>
            </c:dLbl>
            <c:dLbl>
              <c:idx val="3"/>
              <c:layout>
                <c:manualLayout>
                  <c:x val="-0.18942656250000001"/>
                  <c:y val="-0.165369047619047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82-42EC-B607-9A81CBD1B253}"/>
                </c:ext>
              </c:extLst>
            </c:dLbl>
            <c:dLbl>
              <c:idx val="4"/>
              <c:layout>
                <c:manualLayout>
                  <c:x val="0.13035353535353536"/>
                  <c:y val="-0.138492424242424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82-42EC-B607-9A81CBD1B253}"/>
                </c:ext>
              </c:extLst>
            </c:dLbl>
            <c:dLbl>
              <c:idx val="5"/>
              <c:layout>
                <c:manualLayout>
                  <c:x val="1.8486316013626394E-2"/>
                  <c:y val="0.105371651770620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82-42EC-B607-9A81CBD1B253}"/>
                </c:ext>
              </c:extLst>
            </c:dLbl>
            <c:dLbl>
              <c:idx val="6"/>
              <c:layout>
                <c:manualLayout>
                  <c:x val="-8.1971527777777775E-2"/>
                  <c:y val="-1.56690476190476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82-42EC-B607-9A81CBD1B253}"/>
                </c:ext>
              </c:extLst>
            </c:dLbl>
            <c:dLbl>
              <c:idx val="7"/>
              <c:layout>
                <c:manualLayout>
                  <c:x val="0.19096805555555554"/>
                  <c:y val="1.462996031746031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82-42EC-B607-9A81CBD1B253}"/>
                </c:ext>
              </c:extLst>
            </c:dLbl>
            <c:dLbl>
              <c:idx val="8"/>
              <c:layout>
                <c:manualLayout>
                  <c:x val="-0.12218385416666666"/>
                  <c:y val="0.1045394841269841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82-42EC-B607-9A81CBD1B253}"/>
                </c:ext>
              </c:extLst>
            </c:dLbl>
            <c:dLbl>
              <c:idx val="9"/>
              <c:layout>
                <c:manualLayout>
                  <c:x val="-0.15730086805555554"/>
                  <c:y val="7.28571428571428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82-42EC-B607-9A81CBD1B253}"/>
                </c:ext>
              </c:extLst>
            </c:dLbl>
            <c:dLbl>
              <c:idx val="10"/>
              <c:layout>
                <c:manualLayout>
                  <c:x val="-0.12534522569444445"/>
                  <c:y val="-7.76928571428571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82-42EC-B607-9A81CBD1B253}"/>
                </c:ext>
              </c:extLst>
            </c:dLbl>
            <c:dLbl>
              <c:idx val="11"/>
              <c:layout>
                <c:manualLayout>
                  <c:x val="-3.2476736111111092E-2"/>
                  <c:y val="-7.79708333333333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82-42EC-B607-9A81CBD1B253}"/>
                </c:ext>
              </c:extLst>
            </c:dLbl>
            <c:dLbl>
              <c:idx val="12"/>
              <c:layout>
                <c:manualLayout>
                  <c:x val="5.3512847222222222E-2"/>
                  <c:y val="-8.4900396825396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82-42EC-B607-9A81CBD1B253}"/>
                </c:ext>
              </c:extLst>
            </c:dLbl>
            <c:dLbl>
              <c:idx val="13"/>
              <c:layout>
                <c:manualLayout>
                  <c:x val="5.9463715277777739E-2"/>
                  <c:y val="0.104009722222222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82-42EC-B607-9A81CBD1B2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'údaje - sadzby'!$H$4:$U$4</c:f>
              <c:strCache>
                <c:ptCount val="14"/>
                <c:pt idx="0">
                  <c:v>C01d</c:v>
                </c:pt>
                <c:pt idx="1">
                  <c:v>C02d</c:v>
                </c:pt>
                <c:pt idx="2">
                  <c:v>C03d</c:v>
                </c:pt>
                <c:pt idx="3">
                  <c:v>C25d</c:v>
                </c:pt>
                <c:pt idx="4">
                  <c:v>C26d</c:v>
                </c:pt>
                <c:pt idx="5">
                  <c:v>C27d</c:v>
                </c:pt>
                <c:pt idx="6">
                  <c:v>C35d</c:v>
                </c:pt>
                <c:pt idx="7">
                  <c:v>C45d</c:v>
                </c:pt>
                <c:pt idx="8">
                  <c:v>C46d</c:v>
                </c:pt>
                <c:pt idx="9">
                  <c:v>C55d</c:v>
                </c:pt>
                <c:pt idx="10">
                  <c:v>C56d</c:v>
                </c:pt>
                <c:pt idx="11">
                  <c:v>C60d</c:v>
                </c:pt>
                <c:pt idx="12">
                  <c:v>C61d</c:v>
                </c:pt>
                <c:pt idx="13">
                  <c:v>C62d</c:v>
                </c:pt>
              </c:strCache>
            </c:strRef>
          </c:cat>
          <c:val>
            <c:numRef>
              <c:f>'údaje - sadzby'!$H$43:$U$43</c:f>
              <c:numCache>
                <c:formatCode>General</c:formatCode>
                <c:ptCount val="14"/>
                <c:pt idx="0">
                  <c:v>276.18000000000006</c:v>
                </c:pt>
                <c:pt idx="1">
                  <c:v>1200.6369999999999</c:v>
                </c:pt>
                <c:pt idx="2">
                  <c:v>507.76800000000003</c:v>
                </c:pt>
                <c:pt idx="3">
                  <c:v>4475.1270000000004</c:v>
                </c:pt>
                <c:pt idx="4">
                  <c:v>1072.1080000000002</c:v>
                </c:pt>
                <c:pt idx="5">
                  <c:v>0</c:v>
                </c:pt>
                <c:pt idx="6">
                  <c:v>16.457000000000001</c:v>
                </c:pt>
                <c:pt idx="7">
                  <c:v>2527.0100000000002</c:v>
                </c:pt>
                <c:pt idx="8">
                  <c:v>12.645</c:v>
                </c:pt>
                <c:pt idx="9">
                  <c:v>0</c:v>
                </c:pt>
                <c:pt idx="10">
                  <c:v>120.27399999999999</c:v>
                </c:pt>
                <c:pt idx="11">
                  <c:v>0</c:v>
                </c:pt>
                <c:pt idx="12">
                  <c:v>0</c:v>
                </c:pt>
                <c:pt idx="13">
                  <c:v>1272.1709999999998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82-42EC-B607-9A81CBD1B2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6" Type="http://schemas.openxmlformats.org/officeDocument/2006/relationships/chart" Target="../charts/chart50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5" Type="http://schemas.openxmlformats.org/officeDocument/2006/relationships/image" Target="../media/image1.emf"/><Relationship Id="rId4" Type="http://schemas.openxmlformats.org/officeDocument/2006/relationships/chart" Target="../charts/chart6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chart" Target="../charts/chart3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9525</xdr:rowOff>
    </xdr:from>
    <xdr:to>
      <xdr:col>5</xdr:col>
      <xdr:colOff>227925</xdr:colOff>
      <xdr:row>31</xdr:row>
      <xdr:rowOff>32025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257175</xdr:colOff>
      <xdr:row>16</xdr:row>
      <xdr:rowOff>9525</xdr:rowOff>
    </xdr:from>
    <xdr:to>
      <xdr:col>13</xdr:col>
      <xdr:colOff>513675</xdr:colOff>
      <xdr:row>31</xdr:row>
      <xdr:rowOff>32025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209550</xdr:colOff>
      <xdr:row>36</xdr:row>
      <xdr:rowOff>9525</xdr:rowOff>
    </xdr:from>
    <xdr:to>
      <xdr:col>13</xdr:col>
      <xdr:colOff>466050</xdr:colOff>
      <xdr:row>51</xdr:row>
      <xdr:rowOff>32025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5</xdr:col>
      <xdr:colOff>208875</xdr:colOff>
      <xdr:row>51</xdr:row>
      <xdr:rowOff>32025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54</xdr:row>
      <xdr:rowOff>19049</xdr:rowOff>
    </xdr:from>
    <xdr:to>
      <xdr:col>5</xdr:col>
      <xdr:colOff>208875</xdr:colOff>
      <xdr:row>69</xdr:row>
      <xdr:rowOff>89174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209550</xdr:colOff>
      <xdr:row>54</xdr:row>
      <xdr:rowOff>0</xdr:rowOff>
    </xdr:from>
    <xdr:to>
      <xdr:col>13</xdr:col>
      <xdr:colOff>466050</xdr:colOff>
      <xdr:row>69</xdr:row>
      <xdr:rowOff>22500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9525</xdr:rowOff>
    </xdr:from>
    <xdr:to>
      <xdr:col>4</xdr:col>
      <xdr:colOff>64050</xdr:colOff>
      <xdr:row>43</xdr:row>
      <xdr:rowOff>32025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85725</xdr:colOff>
      <xdr:row>28</xdr:row>
      <xdr:rowOff>9524</xdr:rowOff>
    </xdr:from>
    <xdr:to>
      <xdr:col>12</xdr:col>
      <xdr:colOff>654600</xdr:colOff>
      <xdr:row>43</xdr:row>
      <xdr:rowOff>32024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247650</xdr:colOff>
      <xdr:row>45</xdr:row>
      <xdr:rowOff>9525</xdr:rowOff>
    </xdr:from>
    <xdr:to>
      <xdr:col>12</xdr:col>
      <xdr:colOff>816525</xdr:colOff>
      <xdr:row>62</xdr:row>
      <xdr:rowOff>11025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45</xdr:row>
      <xdr:rowOff>9525</xdr:rowOff>
    </xdr:from>
    <xdr:to>
      <xdr:col>4</xdr:col>
      <xdr:colOff>64050</xdr:colOff>
      <xdr:row>62</xdr:row>
      <xdr:rowOff>11025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28</xdr:row>
      <xdr:rowOff>0</xdr:rowOff>
    </xdr:from>
    <xdr:to>
      <xdr:col>19</xdr:col>
      <xdr:colOff>273600</xdr:colOff>
      <xdr:row>43</xdr:row>
      <xdr:rowOff>22500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304800</xdr:colOff>
      <xdr:row>27</xdr:row>
      <xdr:rowOff>171450</xdr:rowOff>
    </xdr:from>
    <xdr:to>
      <xdr:col>28</xdr:col>
      <xdr:colOff>578400</xdr:colOff>
      <xdr:row>43</xdr:row>
      <xdr:rowOff>3450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</xdr:rowOff>
    </xdr:from>
    <xdr:to>
      <xdr:col>3</xdr:col>
      <xdr:colOff>902250</xdr:colOff>
      <xdr:row>45</xdr:row>
      <xdr:rowOff>32025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895350</xdr:colOff>
      <xdr:row>30</xdr:row>
      <xdr:rowOff>9524</xdr:rowOff>
    </xdr:from>
    <xdr:to>
      <xdr:col>12</xdr:col>
      <xdr:colOff>530775</xdr:colOff>
      <xdr:row>45</xdr:row>
      <xdr:rowOff>32024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9525</xdr:rowOff>
    </xdr:from>
    <xdr:to>
      <xdr:col>4</xdr:col>
      <xdr:colOff>54525</xdr:colOff>
      <xdr:row>63</xdr:row>
      <xdr:rowOff>11025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57150</xdr:colOff>
      <xdr:row>46</xdr:row>
      <xdr:rowOff>0</xdr:rowOff>
    </xdr:from>
    <xdr:to>
      <xdr:col>13</xdr:col>
      <xdr:colOff>35475</xdr:colOff>
      <xdr:row>63</xdr:row>
      <xdr:rowOff>1500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30</xdr:row>
      <xdr:rowOff>0</xdr:rowOff>
    </xdr:from>
    <xdr:to>
      <xdr:col>19</xdr:col>
      <xdr:colOff>273600</xdr:colOff>
      <xdr:row>45</xdr:row>
      <xdr:rowOff>22500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304800</xdr:colOff>
      <xdr:row>29</xdr:row>
      <xdr:rowOff>180975</xdr:rowOff>
    </xdr:from>
    <xdr:to>
      <xdr:col>28</xdr:col>
      <xdr:colOff>578400</xdr:colOff>
      <xdr:row>45</xdr:row>
      <xdr:rowOff>12975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28575</xdr:rowOff>
    </xdr:from>
    <xdr:to>
      <xdr:col>14</xdr:col>
      <xdr:colOff>340275</xdr:colOff>
      <xdr:row>14</xdr:row>
      <xdr:rowOff>30075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14</xdr:col>
      <xdr:colOff>273600</xdr:colOff>
      <xdr:row>33</xdr:row>
      <xdr:rowOff>1500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44</xdr:row>
      <xdr:rowOff>190498</xdr:rowOff>
    </xdr:from>
    <xdr:to>
      <xdr:col>41</xdr:col>
      <xdr:colOff>273600</xdr:colOff>
      <xdr:row>70</xdr:row>
      <xdr:rowOff>29848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9525</xdr:colOff>
      <xdr:row>70</xdr:row>
      <xdr:rowOff>19050</xdr:rowOff>
    </xdr:from>
    <xdr:to>
      <xdr:col>41</xdr:col>
      <xdr:colOff>283125</xdr:colOff>
      <xdr:row>96</xdr:row>
      <xdr:rowOff>96525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45</xdr:row>
      <xdr:rowOff>0</xdr:rowOff>
    </xdr:from>
    <xdr:to>
      <xdr:col>31</xdr:col>
      <xdr:colOff>273600</xdr:colOff>
      <xdr:row>70</xdr:row>
      <xdr:rowOff>39375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70</xdr:row>
      <xdr:rowOff>47625</xdr:rowOff>
    </xdr:from>
    <xdr:to>
      <xdr:col>31</xdr:col>
      <xdr:colOff>273600</xdr:colOff>
      <xdr:row>96</xdr:row>
      <xdr:rowOff>125100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57</xdr:row>
          <xdr:rowOff>85725</xdr:rowOff>
        </xdr:from>
        <xdr:to>
          <xdr:col>9</xdr:col>
          <xdr:colOff>438150</xdr:colOff>
          <xdr:row>58</xdr:row>
          <xdr:rowOff>95249</xdr:rowOff>
        </xdr:to>
        <xdr:pic>
          <xdr:nvPicPr>
            <xdr:cNvPr id="9" name="Obrázok 8">
              <a:extLst>
                <a:ext uri="{FF2B5EF4-FFF2-40B4-BE49-F238E27FC236}">
                  <a16:creationId xmlns:a16="http://schemas.microsoft.com/office/drawing/2014/main" id="{00000000-0008-0000-0E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H$54:$I$54" spid="_x0000_s59581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7610475" y="11315700"/>
              <a:ext cx="1343025" cy="2095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</xdr:colOff>
      <xdr:row>6</xdr:row>
      <xdr:rowOff>38098</xdr:rowOff>
    </xdr:from>
    <xdr:to>
      <xdr:col>26</xdr:col>
      <xdr:colOff>0</xdr:colOff>
      <xdr:row>25</xdr:row>
      <xdr:rowOff>18598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247650</xdr:colOff>
      <xdr:row>26</xdr:row>
      <xdr:rowOff>171450</xdr:rowOff>
    </xdr:from>
    <xdr:to>
      <xdr:col>24</xdr:col>
      <xdr:colOff>521250</xdr:colOff>
      <xdr:row>43</xdr:row>
      <xdr:rowOff>172950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69</xdr:row>
      <xdr:rowOff>19050</xdr:rowOff>
    </xdr:from>
    <xdr:to>
      <xdr:col>5</xdr:col>
      <xdr:colOff>530775</xdr:colOff>
      <xdr:row>86</xdr:row>
      <xdr:rowOff>20550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69</xdr:row>
      <xdr:rowOff>0</xdr:rowOff>
    </xdr:from>
    <xdr:to>
      <xdr:col>16</xdr:col>
      <xdr:colOff>149775</xdr:colOff>
      <xdr:row>86</xdr:row>
      <xdr:rowOff>1500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47</xdr:row>
      <xdr:rowOff>0</xdr:rowOff>
    </xdr:from>
    <xdr:to>
      <xdr:col>11</xdr:col>
      <xdr:colOff>406157</xdr:colOff>
      <xdr:row>69</xdr:row>
      <xdr:rowOff>129000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583406</xdr:colOff>
      <xdr:row>24</xdr:row>
      <xdr:rowOff>35718</xdr:rowOff>
    </xdr:from>
    <xdr:to>
      <xdr:col>56</xdr:col>
      <xdr:colOff>545063</xdr:colOff>
      <xdr:row>46</xdr:row>
      <xdr:rowOff>164718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189</xdr:row>
      <xdr:rowOff>142875</xdr:rowOff>
    </xdr:from>
    <xdr:to>
      <xdr:col>8</xdr:col>
      <xdr:colOff>426000</xdr:colOff>
      <xdr:row>207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495300</xdr:colOff>
      <xdr:row>241</xdr:row>
      <xdr:rowOff>152400</xdr:rowOff>
    </xdr:from>
    <xdr:to>
      <xdr:col>34</xdr:col>
      <xdr:colOff>83100</xdr:colOff>
      <xdr:row>259</xdr:row>
      <xdr:rowOff>152400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209</xdr:row>
      <xdr:rowOff>0</xdr:rowOff>
    </xdr:from>
    <xdr:to>
      <xdr:col>8</xdr:col>
      <xdr:colOff>406950</xdr:colOff>
      <xdr:row>227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228</xdr:row>
      <xdr:rowOff>0</xdr:rowOff>
    </xdr:from>
    <xdr:to>
      <xdr:col>8</xdr:col>
      <xdr:colOff>406950</xdr:colOff>
      <xdr:row>246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276224</xdr:colOff>
      <xdr:row>15</xdr:row>
      <xdr:rowOff>180975</xdr:rowOff>
    </xdr:from>
    <xdr:to>
      <xdr:col>15</xdr:col>
      <xdr:colOff>549824</xdr:colOff>
      <xdr:row>32</xdr:row>
      <xdr:rowOff>182475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5</xdr:row>
      <xdr:rowOff>228600</xdr:rowOff>
    </xdr:from>
    <xdr:to>
      <xdr:col>5</xdr:col>
      <xdr:colOff>426225</xdr:colOff>
      <xdr:row>26</xdr:row>
      <xdr:rowOff>140475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428625</xdr:colOff>
      <xdr:row>5</xdr:row>
      <xdr:rowOff>228600</xdr:rowOff>
    </xdr:from>
    <xdr:to>
      <xdr:col>9</xdr:col>
      <xdr:colOff>521475</xdr:colOff>
      <xdr:row>26</xdr:row>
      <xdr:rowOff>140475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6</xdr:row>
      <xdr:rowOff>0</xdr:rowOff>
    </xdr:from>
    <xdr:to>
      <xdr:col>18</xdr:col>
      <xdr:colOff>311925</xdr:colOff>
      <xdr:row>26</xdr:row>
      <xdr:rowOff>150000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304800</xdr:colOff>
      <xdr:row>5</xdr:row>
      <xdr:rowOff>219075</xdr:rowOff>
    </xdr:from>
    <xdr:to>
      <xdr:col>24</xdr:col>
      <xdr:colOff>607200</xdr:colOff>
      <xdr:row>26</xdr:row>
      <xdr:rowOff>130950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15</xdr:row>
      <xdr:rowOff>19050</xdr:rowOff>
    </xdr:from>
    <xdr:to>
      <xdr:col>5</xdr:col>
      <xdr:colOff>113625</xdr:colOff>
      <xdr:row>30</xdr:row>
      <xdr:rowOff>41550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114300</xdr:colOff>
      <xdr:row>15</xdr:row>
      <xdr:rowOff>28575</xdr:rowOff>
    </xdr:from>
    <xdr:to>
      <xdr:col>14</xdr:col>
      <xdr:colOff>27900</xdr:colOff>
      <xdr:row>30</xdr:row>
      <xdr:rowOff>51075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14</xdr:row>
      <xdr:rowOff>180975</xdr:rowOff>
    </xdr:from>
    <xdr:to>
      <xdr:col>5</xdr:col>
      <xdr:colOff>199350</xdr:colOff>
      <xdr:row>30</xdr:row>
      <xdr:rowOff>12975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15</xdr:row>
      <xdr:rowOff>0</xdr:rowOff>
    </xdr:from>
    <xdr:to>
      <xdr:col>14</xdr:col>
      <xdr:colOff>113625</xdr:colOff>
      <xdr:row>30</xdr:row>
      <xdr:rowOff>22500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533400</xdr:colOff>
      <xdr:row>36</xdr:row>
      <xdr:rowOff>0</xdr:rowOff>
    </xdr:from>
    <xdr:to>
      <xdr:col>5</xdr:col>
      <xdr:colOff>94575</xdr:colOff>
      <xdr:row>53</xdr:row>
      <xdr:rowOff>1500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219075</xdr:colOff>
      <xdr:row>36</xdr:row>
      <xdr:rowOff>0</xdr:rowOff>
    </xdr:from>
    <xdr:to>
      <xdr:col>14</xdr:col>
      <xdr:colOff>132675</xdr:colOff>
      <xdr:row>53</xdr:row>
      <xdr:rowOff>1500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15</xdr:row>
      <xdr:rowOff>0</xdr:rowOff>
    </xdr:from>
    <xdr:to>
      <xdr:col>5</xdr:col>
      <xdr:colOff>189825</xdr:colOff>
      <xdr:row>30</xdr:row>
      <xdr:rowOff>22500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15</xdr:row>
      <xdr:rowOff>0</xdr:rowOff>
    </xdr:from>
    <xdr:to>
      <xdr:col>14</xdr:col>
      <xdr:colOff>75525</xdr:colOff>
      <xdr:row>30</xdr:row>
      <xdr:rowOff>22500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104775</xdr:colOff>
      <xdr:row>36</xdr:row>
      <xdr:rowOff>9525</xdr:rowOff>
    </xdr:from>
    <xdr:to>
      <xdr:col>14</xdr:col>
      <xdr:colOff>18375</xdr:colOff>
      <xdr:row>53</xdr:row>
      <xdr:rowOff>11025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552450</xdr:colOff>
      <xdr:row>36</xdr:row>
      <xdr:rowOff>9525</xdr:rowOff>
    </xdr:from>
    <xdr:to>
      <xdr:col>5</xdr:col>
      <xdr:colOff>113625</xdr:colOff>
      <xdr:row>53</xdr:row>
      <xdr:rowOff>11025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990599</xdr:colOff>
      <xdr:row>15</xdr:row>
      <xdr:rowOff>9525</xdr:rowOff>
    </xdr:from>
    <xdr:to>
      <xdr:col>4</xdr:col>
      <xdr:colOff>494624</xdr:colOff>
      <xdr:row>30</xdr:row>
      <xdr:rowOff>32025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15</xdr:row>
      <xdr:rowOff>19050</xdr:rowOff>
    </xdr:from>
    <xdr:to>
      <xdr:col>13</xdr:col>
      <xdr:colOff>580350</xdr:colOff>
      <xdr:row>30</xdr:row>
      <xdr:rowOff>41550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971550</xdr:colOff>
      <xdr:row>36</xdr:row>
      <xdr:rowOff>9525</xdr:rowOff>
    </xdr:from>
    <xdr:to>
      <xdr:col>4</xdr:col>
      <xdr:colOff>475575</xdr:colOff>
      <xdr:row>53</xdr:row>
      <xdr:rowOff>11025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47625</xdr:colOff>
      <xdr:row>36</xdr:row>
      <xdr:rowOff>19050</xdr:rowOff>
    </xdr:from>
    <xdr:to>
      <xdr:col>13</xdr:col>
      <xdr:colOff>570825</xdr:colOff>
      <xdr:row>53</xdr:row>
      <xdr:rowOff>20550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27</xdr:row>
      <xdr:rowOff>28574</xdr:rowOff>
    </xdr:from>
    <xdr:to>
      <xdr:col>4</xdr:col>
      <xdr:colOff>92624</xdr:colOff>
      <xdr:row>42</xdr:row>
      <xdr:rowOff>51074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27</xdr:row>
      <xdr:rowOff>28574</xdr:rowOff>
    </xdr:from>
    <xdr:to>
      <xdr:col>12</xdr:col>
      <xdr:colOff>464100</xdr:colOff>
      <xdr:row>42</xdr:row>
      <xdr:rowOff>51074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59</xdr:row>
      <xdr:rowOff>28575</xdr:rowOff>
    </xdr:from>
    <xdr:to>
      <xdr:col>4</xdr:col>
      <xdr:colOff>64050</xdr:colOff>
      <xdr:row>74</xdr:row>
      <xdr:rowOff>51075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600075</xdr:colOff>
      <xdr:row>44</xdr:row>
      <xdr:rowOff>0</xdr:rowOff>
    </xdr:from>
    <xdr:to>
      <xdr:col>19</xdr:col>
      <xdr:colOff>511725</xdr:colOff>
      <xdr:row>59</xdr:row>
      <xdr:rowOff>22500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44</xdr:row>
      <xdr:rowOff>9525</xdr:rowOff>
    </xdr:from>
    <xdr:to>
      <xdr:col>4</xdr:col>
      <xdr:colOff>73575</xdr:colOff>
      <xdr:row>59</xdr:row>
      <xdr:rowOff>32025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114300</xdr:colOff>
      <xdr:row>59</xdr:row>
      <xdr:rowOff>47626</xdr:rowOff>
    </xdr:from>
    <xdr:to>
      <xdr:col>12</xdr:col>
      <xdr:colOff>521250</xdr:colOff>
      <xdr:row>74</xdr:row>
      <xdr:rowOff>70126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19050</xdr:colOff>
      <xdr:row>59</xdr:row>
      <xdr:rowOff>76200</xdr:rowOff>
    </xdr:from>
    <xdr:to>
      <xdr:col>19</xdr:col>
      <xdr:colOff>540300</xdr:colOff>
      <xdr:row>76</xdr:row>
      <xdr:rowOff>77700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104775</xdr:colOff>
      <xdr:row>44</xdr:row>
      <xdr:rowOff>9525</xdr:rowOff>
    </xdr:from>
    <xdr:to>
      <xdr:col>12</xdr:col>
      <xdr:colOff>511725</xdr:colOff>
      <xdr:row>59</xdr:row>
      <xdr:rowOff>32025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590550</xdr:colOff>
      <xdr:row>27</xdr:row>
      <xdr:rowOff>47625</xdr:rowOff>
    </xdr:from>
    <xdr:to>
      <xdr:col>29</xdr:col>
      <xdr:colOff>130725</xdr:colOff>
      <xdr:row>42</xdr:row>
      <xdr:rowOff>70125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9525</xdr:colOff>
      <xdr:row>27</xdr:row>
      <xdr:rowOff>38100</xdr:rowOff>
    </xdr:from>
    <xdr:to>
      <xdr:col>19</xdr:col>
      <xdr:colOff>530775</xdr:colOff>
      <xdr:row>42</xdr:row>
      <xdr:rowOff>60600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</xdr:rowOff>
    </xdr:from>
    <xdr:to>
      <xdr:col>3</xdr:col>
      <xdr:colOff>911775</xdr:colOff>
      <xdr:row>44</xdr:row>
      <xdr:rowOff>41550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28</xdr:row>
      <xdr:rowOff>190499</xdr:rowOff>
    </xdr:from>
    <xdr:to>
      <xdr:col>11</xdr:col>
      <xdr:colOff>349800</xdr:colOff>
      <xdr:row>44</xdr:row>
      <xdr:rowOff>22499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29</xdr:row>
      <xdr:rowOff>0</xdr:rowOff>
    </xdr:from>
    <xdr:to>
      <xdr:col>19</xdr:col>
      <xdr:colOff>273600</xdr:colOff>
      <xdr:row>44</xdr:row>
      <xdr:rowOff>22500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381000</xdr:colOff>
      <xdr:row>29</xdr:row>
      <xdr:rowOff>0</xdr:rowOff>
    </xdr:from>
    <xdr:to>
      <xdr:col>29</xdr:col>
      <xdr:colOff>45000</xdr:colOff>
      <xdr:row>44</xdr:row>
      <xdr:rowOff>22500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142875</xdr:rowOff>
    </xdr:from>
    <xdr:to>
      <xdr:col>4</xdr:col>
      <xdr:colOff>64050</xdr:colOff>
      <xdr:row>42</xdr:row>
      <xdr:rowOff>165375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85725</xdr:colOff>
      <xdr:row>27</xdr:row>
      <xdr:rowOff>161924</xdr:rowOff>
    </xdr:from>
    <xdr:to>
      <xdr:col>12</xdr:col>
      <xdr:colOff>378375</xdr:colOff>
      <xdr:row>42</xdr:row>
      <xdr:rowOff>184424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43</xdr:row>
      <xdr:rowOff>9525</xdr:rowOff>
    </xdr:from>
    <xdr:to>
      <xdr:col>4</xdr:col>
      <xdr:colOff>64050</xdr:colOff>
      <xdr:row>60</xdr:row>
      <xdr:rowOff>11025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43</xdr:row>
      <xdr:rowOff>9525</xdr:rowOff>
    </xdr:from>
    <xdr:to>
      <xdr:col>12</xdr:col>
      <xdr:colOff>387900</xdr:colOff>
      <xdr:row>60</xdr:row>
      <xdr:rowOff>11025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28</xdr:row>
      <xdr:rowOff>0</xdr:rowOff>
    </xdr:from>
    <xdr:to>
      <xdr:col>19</xdr:col>
      <xdr:colOff>273600</xdr:colOff>
      <xdr:row>43</xdr:row>
      <xdr:rowOff>22500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276225</xdr:colOff>
      <xdr:row>27</xdr:row>
      <xdr:rowOff>180975</xdr:rowOff>
    </xdr:from>
    <xdr:to>
      <xdr:col>27</xdr:col>
      <xdr:colOff>492675</xdr:colOff>
      <xdr:row>43</xdr:row>
      <xdr:rowOff>12975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rojekty\Ukon&#269;en&#233;%20projekty%202019\_SECAP%20Brno\Od%20OH\UPDATED\Data_CO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olasek\Desktop\pr&#225;ca\2022\SECAP%20Hradec%20venkova\data\Bilance_HV_v1%20&#8211;%20k&#243;p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olasek/Desktop/pr&#225;ca/2022/SECAP%20Hradec%20venkova/data/podklady/Elektrina/220128_Hradeck&#253;%20venkov_2020_sazby_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 SEAP"/>
      <sheetName val="Teplo SEAP"/>
      <sheetName val="EL SEAP"/>
      <sheetName val="TP SEAP"/>
      <sheetName val="BIO SEAP"/>
      <sheetName val="KP SEAP"/>
      <sheetName val="D20"/>
      <sheetName val="Denostupně"/>
      <sheetName val="ZEVO SAKO"/>
      <sheetName val="Dodavka_tepla"/>
      <sheetName val="Zdroje_KVET"/>
      <sheetName val="EFa_teplo_mistni_EL"/>
      <sheetName val="Výroba el detail"/>
      <sheetName val="Vývoj výroby"/>
      <sheetName val="Výroba el sektor"/>
      <sheetName val="Výroba el typ zdroje"/>
      <sheetName val="EL_Spotreba"/>
      <sheetName val="EL_Sazby"/>
      <sheetName val="EL_Kryti_spotreby"/>
      <sheetName val="REZZO12_pal"/>
      <sheetName val="REZZO12_sektor"/>
      <sheetName val="REZZO12_pal BEI"/>
      <sheetName val="REZZO12_sektor BEI"/>
      <sheetName val="REZZO3_TPKP"/>
      <sheetName val="ZP Spotřeba"/>
      <sheetName val="ZP Spotřeba kategorie"/>
      <sheetName val="ZP 2005"/>
      <sheetName val="ZP vyvoj"/>
      <sheetName val="ZP MČ"/>
      <sheetName val="ZP NACE"/>
      <sheetName val="Obecni_budovy_vstup"/>
      <sheetName val="Budovy_mesta_detail"/>
      <sheetName val="Mestske_organizace"/>
      <sheetName val="DPMB"/>
      <sheetName val="TSB"/>
      <sheetName val="TB"/>
      <sheetName val="TSB_VO"/>
      <sheetName val="Ko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 Data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ber udajov"/>
      <sheetName val="Benátky"/>
      <sheetName val="Dohalice"/>
      <sheetName val="Dolní Přím"/>
      <sheetName val="Dubenec"/>
      <sheetName val="Habřina"/>
      <sheetName val="Heřmanice"/>
      <sheetName val="Hněvčeves"/>
      <sheetName val="Hořiněves"/>
      <sheetName val="Hrádek"/>
      <sheetName val="Hvozdnice"/>
      <sheetName val="Kratonohy"/>
      <sheetName val="Kunčice"/>
      <sheetName val="Lanžov"/>
      <sheetName val="Lhota pod Libčany"/>
      <sheetName val="Libčany"/>
      <sheetName val="Libotov"/>
      <sheetName val="Lochenice"/>
      <sheetName val="Mokrovousy"/>
      <sheetName val="Mžany"/>
      <sheetName val="Neděliště"/>
      <sheetName val="Nechanice"/>
      <sheetName val="Obědovice"/>
      <sheetName val="Osice"/>
      <sheetName val="Praskačka"/>
      <sheetName val="Pšánky"/>
      <sheetName val="Puchlovice"/>
      <sheetName val="Račice nad Trotinou"/>
      <sheetName val="Radostov"/>
      <sheetName val="Roudnice"/>
      <sheetName val="Skalice"/>
      <sheetName val="Sovětice"/>
      <sheetName val="Stěžery"/>
      <sheetName val="Stračov"/>
      <sheetName val="Těchlovice"/>
      <sheetName val="Třesovice"/>
      <sheetName val="Urbanice"/>
      <sheetName val="Velichovky"/>
      <sheetName val="Vilantice"/>
      <sheetName val="Hradecký venkov"/>
    </sheetNames>
    <sheetDataSet>
      <sheetData sheetId="0"/>
      <sheetData sheetId="1"/>
      <sheetData sheetId="2"/>
      <sheetData sheetId="3">
        <row r="20">
          <cell r="D20">
            <v>3.5241543160991061E-2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D20">
            <v>0.12368627341470177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0">
          <cell r="D20">
            <v>0.16273627005692298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9.bin"/><Relationship Id="rId1" Type="http://schemas.openxmlformats.org/officeDocument/2006/relationships/externalLinkPath" Target="/Users/tholasek/Desktop/pr&#225;ca/2022/SECAP%20Hradec%20venkova/data/podklady/Elektrina/220128_Hradeck&#253;%20venkov_2020_sazby_MO.xlsx" TargetMode="External"/><Relationship Id="rId4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I25"/>
  <sheetViews>
    <sheetView showGridLines="0" workbookViewId="0">
      <selection activeCell="C3" sqref="C3"/>
    </sheetView>
  </sheetViews>
  <sheetFormatPr defaultRowHeight="15"/>
  <cols>
    <col min="1" max="1" width="23.85546875" style="17" customWidth="1"/>
    <col min="2" max="2" width="12.7109375" customWidth="1"/>
    <col min="3" max="3" width="42.85546875" bestFit="1" customWidth="1"/>
    <col min="4" max="4" width="17.28515625" style="17" customWidth="1"/>
    <col min="5" max="5" width="42.85546875" bestFit="1" customWidth="1"/>
    <col min="6" max="6" width="9.7109375" customWidth="1"/>
    <col min="7" max="7" width="15.7109375" customWidth="1"/>
    <col min="8" max="8" width="9.7109375" style="17" customWidth="1"/>
    <col min="9" max="23" width="9.7109375" customWidth="1"/>
    <col min="35" max="35" width="6.85546875" customWidth="1"/>
    <col min="39" max="39" width="7" customWidth="1"/>
  </cols>
  <sheetData>
    <row r="1" spans="1:9" ht="26.25">
      <c r="C1" s="231" t="s">
        <v>0</v>
      </c>
      <c r="D1" s="231"/>
    </row>
    <row r="2" spans="1:9" ht="18.75">
      <c r="A2" s="220"/>
    </row>
    <row r="3" spans="1:9" ht="23.25">
      <c r="B3" s="224" t="s">
        <v>1</v>
      </c>
      <c r="C3" s="192" t="s">
        <v>2</v>
      </c>
      <c r="D3" s="226" t="s">
        <v>3</v>
      </c>
    </row>
    <row r="4" spans="1:9" ht="18.75">
      <c r="A4" s="218"/>
      <c r="E4" s="221"/>
    </row>
    <row r="5" spans="1:9" ht="18.75">
      <c r="A5" s="219" t="s">
        <v>4</v>
      </c>
      <c r="C5" s="221" t="s">
        <v>5</v>
      </c>
      <c r="E5" s="221"/>
    </row>
    <row r="6" spans="1:9" ht="18.75">
      <c r="B6" s="218" t="s">
        <v>6</v>
      </c>
      <c r="C6" s="223" t="s">
        <v>7</v>
      </c>
      <c r="D6" s="218" t="s">
        <v>8</v>
      </c>
      <c r="E6" s="223" t="s">
        <v>9</v>
      </c>
      <c r="F6" s="221"/>
      <c r="H6"/>
    </row>
    <row r="7" spans="1:9">
      <c r="B7" s="17"/>
      <c r="C7" s="223" t="s">
        <v>10</v>
      </c>
      <c r="E7" s="223" t="s">
        <v>10</v>
      </c>
      <c r="F7" s="221"/>
      <c r="H7"/>
    </row>
    <row r="8" spans="1:9">
      <c r="B8" s="17"/>
      <c r="C8" s="223" t="s">
        <v>11</v>
      </c>
      <c r="D8"/>
      <c r="E8" s="222"/>
      <c r="F8" s="221"/>
      <c r="H8"/>
    </row>
    <row r="9" spans="1:9">
      <c r="B9" s="17"/>
      <c r="C9" s="223" t="s">
        <v>12</v>
      </c>
      <c r="D9"/>
      <c r="E9" s="222"/>
      <c r="F9" s="221"/>
      <c r="H9"/>
      <c r="I9" s="17"/>
    </row>
    <row r="10" spans="1:9">
      <c r="B10" s="17"/>
      <c r="C10" s="223"/>
      <c r="D10"/>
      <c r="E10" s="222"/>
      <c r="F10" s="221"/>
      <c r="H10"/>
      <c r="I10" s="17"/>
    </row>
    <row r="11" spans="1:9" ht="18.75">
      <c r="B11" s="218" t="s">
        <v>13</v>
      </c>
      <c r="C11" s="223" t="s">
        <v>14</v>
      </c>
      <c r="D11" s="218" t="s">
        <v>15</v>
      </c>
      <c r="E11" s="223" t="s">
        <v>9</v>
      </c>
      <c r="F11" s="221"/>
      <c r="H11"/>
    </row>
    <row r="12" spans="1:9">
      <c r="B12" s="17"/>
      <c r="C12" s="221"/>
      <c r="E12" s="223" t="s">
        <v>10</v>
      </c>
      <c r="F12" s="221"/>
      <c r="H12"/>
    </row>
    <row r="13" spans="1:9">
      <c r="B13" s="17"/>
      <c r="C13" s="221"/>
      <c r="E13" s="223" t="s">
        <v>16</v>
      </c>
      <c r="F13" s="221"/>
      <c r="H13"/>
      <c r="I13" s="17"/>
    </row>
    <row r="14" spans="1:9">
      <c r="B14" s="17"/>
      <c r="C14" s="221"/>
      <c r="E14" s="221"/>
      <c r="F14" s="221"/>
      <c r="H14"/>
      <c r="I14" s="17"/>
    </row>
    <row r="15" spans="1:9">
      <c r="C15" s="221"/>
      <c r="D15"/>
      <c r="E15" s="222"/>
      <c r="F15" s="221"/>
      <c r="H15"/>
      <c r="I15" s="17"/>
    </row>
    <row r="16" spans="1:9" ht="18.75">
      <c r="B16" s="218" t="s">
        <v>17</v>
      </c>
      <c r="C16" s="223" t="s">
        <v>18</v>
      </c>
      <c r="D16" s="218" t="s">
        <v>19</v>
      </c>
      <c r="E16" s="223" t="s">
        <v>18</v>
      </c>
      <c r="F16" s="221"/>
      <c r="H16"/>
      <c r="I16" s="17"/>
    </row>
    <row r="17" spans="1:6">
      <c r="B17" s="17"/>
      <c r="C17" s="223" t="s">
        <v>20</v>
      </c>
      <c r="E17" s="223" t="s">
        <v>20</v>
      </c>
      <c r="F17" s="221"/>
    </row>
    <row r="18" spans="1:6">
      <c r="C18" s="223" t="s">
        <v>21</v>
      </c>
      <c r="E18" s="223" t="s">
        <v>21</v>
      </c>
      <c r="F18" s="221"/>
    </row>
    <row r="19" spans="1:6">
      <c r="C19" s="221"/>
      <c r="E19" s="221"/>
      <c r="F19" s="221"/>
    </row>
    <row r="20" spans="1:6">
      <c r="E20" s="221"/>
      <c r="F20" s="221"/>
    </row>
    <row r="21" spans="1:6">
      <c r="A21" s="226" t="s">
        <v>22</v>
      </c>
      <c r="D21" s="222" t="s">
        <v>23</v>
      </c>
      <c r="E21" t="s">
        <v>24</v>
      </c>
      <c r="F21" s="221"/>
    </row>
    <row r="22" spans="1:6">
      <c r="D22" s="222"/>
      <c r="E22" s="221" t="s">
        <v>25</v>
      </c>
      <c r="F22" s="221"/>
    </row>
    <row r="23" spans="1:6">
      <c r="D23" s="222"/>
      <c r="E23" s="221" t="s">
        <v>26</v>
      </c>
      <c r="F23" s="221"/>
    </row>
    <row r="24" spans="1:6">
      <c r="E24" s="221" t="s">
        <v>27</v>
      </c>
    </row>
    <row r="25" spans="1:6">
      <c r="E25" s="221" t="s">
        <v>28</v>
      </c>
    </row>
  </sheetData>
  <sheetProtection algorithmName="SHA-512" hashValue="IE+Mf6pFN2OWJ/yXKuObdqmr75Q7oOMBOUpe2A4gYSJnfYkz9/SNpH4uPL9mm3R27O2a624P1TCePkFA2olEHA==" saltValue="O6QNxmEnwNw+NNMzkXEDyQ==" spinCount="100000" sheet="1" formatCells="0" formatColumns="0" formatRows="0" insertColumns="0" insertRows="0" insertHyperlinks="0" deleteColumns="0" deleteRows="0" sort="0" autoFilter="0" pivotTables="0"/>
  <protectedRanges>
    <protectedRange sqref="C3" name="Zmena obce"/>
  </protectedRanges>
  <dataConsolidate>
    <dataRefs count="1">
      <dataRef ref="A3:A40" sheet="EE Data"/>
    </dataRefs>
  </dataConsolidate>
  <mergeCells count="1">
    <mergeCell ref="C1:D1"/>
  </mergeCells>
  <hyperlinks>
    <hyperlink ref="C6" location="Elektřina!A5" display="Porovnání spotřeby" xr:uid="{00000000-0004-0000-0000-000000000000}"/>
    <hyperlink ref="C7" location="Elektřina!A15" display="Grafické porovnání spotřeby" xr:uid="{00000000-0004-0000-0000-000001000000}"/>
    <hyperlink ref="C8" location="Elektřina!A52" display="Grafické porovnáni spotřeby podle odberu" xr:uid="{00000000-0004-0000-0000-000002000000}"/>
    <hyperlink ref="C9" location="Elektřina!A70" display="Výroba elektřiny" xr:uid="{00000000-0004-0000-0000-000003000000}"/>
    <hyperlink ref="C11" location="'Elektřina - Sadzby'!A1" display="Rozdělení podle sadzeb" xr:uid="{00000000-0004-0000-0000-000004000000}"/>
    <hyperlink ref="E6" location="'Zemní plyn'!A5" display="Dátové porovnání spotřeby" xr:uid="{00000000-0004-0000-0000-000005000000}"/>
    <hyperlink ref="E7" location="'Zemní plyn'!A14" display="Grafické porovnání spotřeby" xr:uid="{00000000-0004-0000-0000-000006000000}"/>
    <hyperlink ref="E11" location="'Tuhá paliva'!A5" display="Dátové porovnání spotřeby" xr:uid="{00000000-0004-0000-0000-000007000000}"/>
    <hyperlink ref="E12" location="'Tuhá paliva'!A14" display="Grafické porovnání spotřeby" xr:uid="{00000000-0004-0000-0000-000008000000}"/>
    <hyperlink ref="E16" location="Biopaliva!A5" display="Dátové porovnání spotřeby" xr:uid="{00000000-0004-0000-0000-000009000000}"/>
    <hyperlink ref="E17" location="Biopaliva!A14" display="Grafické porovnání spotřeby" xr:uid="{00000000-0004-0000-0000-00000A000000}"/>
    <hyperlink ref="C16" location="'Kap. paliva a PB'!A5" display="Dátové porovnání spotřeby" xr:uid="{00000000-0004-0000-0000-00000B000000}"/>
    <hyperlink ref="C17" location="'Kap. paliva a PB'!A14" display="Grafické porovnání spotřeby" xr:uid="{00000000-0004-0000-0000-00000C000000}"/>
    <hyperlink ref="C18" location="Biopaliva!A53" display="Grafické porovnání spotřeby podle typů paliva" xr:uid="{00000000-0004-0000-0000-00000D000000}"/>
    <hyperlink ref="E18" location="Biopaliva!A53" display="Grafické porovnání spotřeby podle typů paliva" xr:uid="{00000000-0004-0000-0000-00000E000000}"/>
    <hyperlink ref="E13" location="'Tuhá paliva'!A53" display="Grafické porovnání spotřeby podle typů paliva" xr:uid="{00000000-0004-0000-0000-00000F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'EE Data'!$A$3:$A$40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499984740745262"/>
  </sheetPr>
  <dimension ref="A1:AH31"/>
  <sheetViews>
    <sheetView zoomScale="90" zoomScaleNormal="90" workbookViewId="0">
      <selection activeCell="A21" sqref="A21:B21"/>
    </sheetView>
  </sheetViews>
  <sheetFormatPr defaultRowHeight="15"/>
  <cols>
    <col min="1" max="1" width="17.140625" customWidth="1"/>
    <col min="2" max="2" width="39.5703125" customWidth="1"/>
    <col min="3" max="3" width="16" bestFit="1" customWidth="1"/>
    <col min="4" max="5" width="12.7109375" customWidth="1"/>
    <col min="6" max="6" width="14.140625" bestFit="1" customWidth="1"/>
    <col min="9" max="10" width="14.140625" bestFit="1" customWidth="1"/>
    <col min="11" max="11" width="14.42578125" customWidth="1"/>
    <col min="13" max="13" width="12" customWidth="1"/>
    <col min="14" max="14" width="27.42578125" customWidth="1"/>
    <col min="15" max="15" width="18.28515625" customWidth="1"/>
    <col min="23" max="24" width="14.140625" bestFit="1" customWidth="1"/>
    <col min="27" max="27" width="9.42578125" bestFit="1" customWidth="1"/>
  </cols>
  <sheetData>
    <row r="1" spans="1:34" ht="21">
      <c r="A1" s="1" t="s">
        <v>149</v>
      </c>
      <c r="C1" s="2" t="s">
        <v>115</v>
      </c>
      <c r="D1" s="99" t="str">
        <f>'EL SECAP'!D1</f>
        <v>Hněvčeves</v>
      </c>
      <c r="E1" s="3"/>
      <c r="J1" t="s">
        <v>143</v>
      </c>
      <c r="K1">
        <f>denostupně!F6</f>
        <v>3363.0317461622808</v>
      </c>
      <c r="N1" s="2" t="s">
        <v>144</v>
      </c>
      <c r="O1" s="99" t="s">
        <v>145</v>
      </c>
    </row>
    <row r="2" spans="1:34" ht="18.75">
      <c r="A2" s="5" t="s">
        <v>117</v>
      </c>
      <c r="J2" t="s">
        <v>150</v>
      </c>
      <c r="K2" s="18">
        <v>0.63500000000000001</v>
      </c>
    </row>
    <row r="3" spans="1:34" ht="18.75">
      <c r="A3" s="6" t="s">
        <v>118</v>
      </c>
    </row>
    <row r="4" spans="1:34">
      <c r="A4" s="7"/>
      <c r="B4" s="8"/>
      <c r="C4" s="8"/>
      <c r="D4" s="8"/>
      <c r="E4" s="8"/>
      <c r="Z4">
        <f>'EL SECAP'!AA13</f>
        <v>2000</v>
      </c>
      <c r="AA4">
        <f>'EL SECAP'!AB13</f>
        <v>2005</v>
      </c>
      <c r="AB4">
        <f>'EL SECAP'!AC13</f>
        <v>2010</v>
      </c>
      <c r="AC4">
        <f>'EL SECAP'!AD13</f>
        <v>2012</v>
      </c>
      <c r="AD4">
        <f>'EL SECAP'!AE13</f>
        <v>2013</v>
      </c>
      <c r="AE4">
        <f>'EL SECAP'!AF13</f>
        <v>2015</v>
      </c>
      <c r="AF4">
        <f>'EL SECAP'!AG13</f>
        <v>2018</v>
      </c>
      <c r="AG4">
        <f>'EL SECAP'!AH13</f>
        <v>2019</v>
      </c>
      <c r="AH4">
        <f>'EL SECAP'!AI13</f>
        <v>2020</v>
      </c>
    </row>
    <row r="5" spans="1:34" ht="15" customHeight="1">
      <c r="A5" s="251" t="s">
        <v>120</v>
      </c>
      <c r="B5" s="251"/>
      <c r="C5" s="251" t="s">
        <v>151</v>
      </c>
      <c r="D5" s="251"/>
      <c r="E5" s="251"/>
      <c r="F5" s="251"/>
      <c r="G5" s="251"/>
      <c r="H5" s="251"/>
      <c r="I5" s="251"/>
      <c r="J5" s="251"/>
      <c r="K5" s="251"/>
      <c r="N5" s="251" t="s">
        <v>120</v>
      </c>
      <c r="O5" s="251"/>
      <c r="P5" s="251" t="s">
        <v>151</v>
      </c>
      <c r="Q5" s="251"/>
      <c r="R5" s="251"/>
      <c r="S5" s="251"/>
      <c r="T5" s="251"/>
      <c r="U5" s="251"/>
      <c r="V5" s="251"/>
      <c r="W5" s="251"/>
      <c r="X5" s="251"/>
      <c r="Z5">
        <f>'EL SECAP'!AA9</f>
        <v>3167.1935087719298</v>
      </c>
      <c r="AA5">
        <f>'EL SECAP'!AB9</f>
        <v>3509.0144298245614</v>
      </c>
      <c r="AB5">
        <f>'EL SECAP'!AC9</f>
        <v>3956.1</v>
      </c>
      <c r="AC5">
        <f>'EL SECAP'!AD9</f>
        <v>3551.2</v>
      </c>
      <c r="AD5">
        <f>'EL SECAP'!AE9</f>
        <v>3627.1</v>
      </c>
      <c r="AE5">
        <f>'EL SECAP'!AF9</f>
        <v>3198</v>
      </c>
      <c r="AF5">
        <f>'EL SECAP'!AG9</f>
        <v>3040.9</v>
      </c>
      <c r="AG5">
        <f>'EL SECAP'!AH9</f>
        <v>3209.4</v>
      </c>
      <c r="AH5">
        <f>'EL SECAP'!AI9</f>
        <v>3205.4</v>
      </c>
    </row>
    <row r="6" spans="1:34">
      <c r="A6" s="239"/>
      <c r="B6" s="239"/>
      <c r="C6" s="9">
        <v>2000</v>
      </c>
      <c r="D6" s="9">
        <v>2005</v>
      </c>
      <c r="E6" s="9">
        <v>2010</v>
      </c>
      <c r="F6" s="9">
        <v>2015</v>
      </c>
      <c r="G6" s="9">
        <v>2016</v>
      </c>
      <c r="H6" s="9">
        <v>2017</v>
      </c>
      <c r="I6" s="9">
        <v>2018</v>
      </c>
      <c r="J6" s="9">
        <v>2019</v>
      </c>
      <c r="K6" s="9">
        <v>2020</v>
      </c>
      <c r="N6" s="239"/>
      <c r="O6" s="239"/>
      <c r="P6" s="9">
        <v>2000</v>
      </c>
      <c r="Q6" s="9">
        <v>2005</v>
      </c>
      <c r="R6" s="9">
        <v>2010</v>
      </c>
      <c r="S6" s="9">
        <v>2015</v>
      </c>
      <c r="T6" s="9">
        <v>2016</v>
      </c>
      <c r="U6" s="9">
        <v>2017</v>
      </c>
      <c r="V6" s="9">
        <v>2018</v>
      </c>
      <c r="W6" s="9">
        <v>2019</v>
      </c>
      <c r="X6" s="9">
        <v>2020</v>
      </c>
      <c r="Z6">
        <f>'EL SECAP'!AA10</f>
        <v>1.0618333666218855</v>
      </c>
      <c r="AA6">
        <f>'EL SECAP'!AB10</f>
        <v>0.95839781038757965</v>
      </c>
      <c r="AB6">
        <f>'EL SECAP'!AC10</f>
        <v>0.85008764848266749</v>
      </c>
      <c r="AC6">
        <f>'EL SECAP'!AD10</f>
        <v>0.9470127692504734</v>
      </c>
      <c r="AD6">
        <f>'EL SECAP'!AE10</f>
        <v>0.9271957613967855</v>
      </c>
      <c r="AE6">
        <f>'EL SECAP'!AF10</f>
        <v>1.0516046735967106</v>
      </c>
      <c r="AF6">
        <f>'EL SECAP'!AG10</f>
        <v>1.1059330284331219</v>
      </c>
      <c r="AG6">
        <f>'EL SECAP'!AH10</f>
        <v>1.0478693045934695</v>
      </c>
      <c r="AH6">
        <f>'EL SECAP'!AI10</f>
        <v>1.0491769345985775</v>
      </c>
    </row>
    <row r="7" spans="1:34">
      <c r="A7" s="252" t="s">
        <v>123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N7" s="252" t="s">
        <v>123</v>
      </c>
      <c r="O7" s="253"/>
      <c r="P7" s="253"/>
      <c r="Q7" s="253"/>
      <c r="R7" s="253"/>
      <c r="S7" s="253"/>
      <c r="T7" s="253"/>
      <c r="U7" s="253"/>
      <c r="V7" s="253"/>
      <c r="W7" s="253"/>
      <c r="X7" s="253"/>
    </row>
    <row r="8" spans="1:34">
      <c r="A8" s="250" t="s">
        <v>124</v>
      </c>
      <c r="B8" s="250"/>
      <c r="C8" s="10">
        <f>IFERROR(VLOOKUP($D$1,'Ine Paliva'!$L$229:$AG$232,'Ine Paliva'!T183,FALSE),0)</f>
        <v>0</v>
      </c>
      <c r="D8" s="10">
        <f>IFERROR(VLOOKUP($D$1,'Ine Paliva'!$L$229:$AG$232,'Ine Paliva'!U183,FALSE),0)</f>
        <v>0</v>
      </c>
      <c r="E8" s="10">
        <f>IFERROR(VLOOKUP($D$1,'Ine Paliva'!$L$229:$AG$232,'Ine Paliva'!V183,FALSE),0)</f>
        <v>0</v>
      </c>
      <c r="F8" s="10">
        <f>IFERROR(VLOOKUP($D$1,'Ine Paliva'!$L$229:$AG$232,'Ine Paliva'!W183,FALSE),0)</f>
        <v>0</v>
      </c>
      <c r="G8" s="10">
        <f>AVERAGE(F8,I8)</f>
        <v>0</v>
      </c>
      <c r="H8" s="10">
        <f>AVERAGE(F8,I8)</f>
        <v>0</v>
      </c>
      <c r="I8" s="10">
        <f>IFERROR(VLOOKUP($D$1,'Ine Paliva'!$L$229:$AG$232,'Ine Paliva'!X183,FALSE),0)</f>
        <v>0</v>
      </c>
      <c r="J8" s="10">
        <f>IFERROR(VLOOKUP($D$1,'Ine Paliva'!$L$229:$AG$232,'Ine Paliva'!Y183,FALSE),0)</f>
        <v>0</v>
      </c>
      <c r="K8" s="10">
        <f>IFERROR(VLOOKUP($D$1,'Ine Paliva'!$L$229:$AG$232,'Ine Paliva'!Z183,FALSE),0)</f>
        <v>0</v>
      </c>
      <c r="N8" s="250" t="s">
        <v>124</v>
      </c>
      <c r="O8" s="250"/>
      <c r="P8" s="10">
        <f>SUM('Ine Paliva'!T229:T232)</f>
        <v>0</v>
      </c>
      <c r="Q8" s="10">
        <f>SUM('Ine Paliva'!U229:U232)</f>
        <v>0</v>
      </c>
      <c r="R8" s="10">
        <f>SUM('Ine Paliva'!V229:V232)</f>
        <v>57.355972222222228</v>
      </c>
      <c r="S8" s="10">
        <f>SUM('Ine Paliva'!W229:W232)</f>
        <v>89.142777777777781</v>
      </c>
      <c r="T8" s="10">
        <f>AVERAGE(S8,V8)</f>
        <v>56.797083333333333</v>
      </c>
      <c r="U8" s="10">
        <f>AVERAGE(S8,V8)</f>
        <v>56.797083333333333</v>
      </c>
      <c r="V8" s="10">
        <f>SUM('Ine Paliva'!X229:X232)</f>
        <v>24.451388888888886</v>
      </c>
      <c r="W8" s="10">
        <f>SUM('Ine Paliva'!Y229:Y232)</f>
        <v>15.439305555555555</v>
      </c>
      <c r="X8" s="10">
        <f>SUM('Ine Paliva'!Z229:Z232)</f>
        <v>0</v>
      </c>
    </row>
    <row r="9" spans="1:34">
      <c r="A9" s="254" t="s">
        <v>125</v>
      </c>
      <c r="B9" s="250"/>
      <c r="C9" s="10">
        <f>IFERROR(VLOOKUP($D$1,'Ine Paliva'!$L$224:$AG$226,'Ine Paliva'!T183,FALSE),0)</f>
        <v>0</v>
      </c>
      <c r="D9" s="10">
        <f>IFERROR(VLOOKUP($D$1,'Ine Paliva'!$L$224:$AG$226,'Ine Paliva'!U183,FALSE),0)</f>
        <v>0</v>
      </c>
      <c r="E9" s="10">
        <f>IFERROR(VLOOKUP($D$1,'Ine Paliva'!$L$224:$AG$226,'Ine Paliva'!V183,FALSE),0)</f>
        <v>0</v>
      </c>
      <c r="F9" s="10">
        <f>IFERROR(VLOOKUP($D$1,'Ine Paliva'!$L$224:$AG$226,'Ine Paliva'!W183,FALSE),0)</f>
        <v>0</v>
      </c>
      <c r="G9" s="10">
        <f>AVERAGE(F9,I9)</f>
        <v>0</v>
      </c>
      <c r="H9" s="10">
        <f>AVERAGE(F9,I9)</f>
        <v>0</v>
      </c>
      <c r="I9" s="10">
        <f>IFERROR(VLOOKUP($D$1,'Ine Paliva'!$L$224:$AG$226,'Ine Paliva'!X183,FALSE),0)</f>
        <v>0</v>
      </c>
      <c r="J9" s="10">
        <f>IFERROR(VLOOKUP($D$1,'Ine Paliva'!$L$224:$AG$226,'Ine Paliva'!Y183,FALSE),0)</f>
        <v>0</v>
      </c>
      <c r="K9" s="10">
        <f>IFERROR(VLOOKUP($D$1,'Ine Paliva'!$L$224:$AG$226,'Ine Paliva'!Z183,FALSE),0)</f>
        <v>0</v>
      </c>
      <c r="N9" s="254" t="s">
        <v>125</v>
      </c>
      <c r="O9" s="250"/>
      <c r="P9" s="10">
        <f>SUM('Ine Paliva'!T224:T226)</f>
        <v>1709.2788888888888</v>
      </c>
      <c r="Q9" s="10">
        <f>SUM('Ine Paliva'!U224:U226)</f>
        <v>1636.9458333333332</v>
      </c>
      <c r="R9" s="10">
        <f>SUM('Ine Paliva'!V224:V226)</f>
        <v>0</v>
      </c>
      <c r="S9" s="10">
        <f>SUM('Ine Paliva'!W224:W226)</f>
        <v>0</v>
      </c>
      <c r="T9" s="10">
        <f>AVERAGE(S9,V9)</f>
        <v>0</v>
      </c>
      <c r="U9" s="10">
        <f>AVERAGE(S9,V9)</f>
        <v>0</v>
      </c>
      <c r="V9" s="10">
        <f>SUM('Ine Paliva'!X224:X226)</f>
        <v>0</v>
      </c>
      <c r="W9" s="10">
        <f>SUM('Ine Paliva'!Y224:Y226)</f>
        <v>0</v>
      </c>
      <c r="X9" s="10">
        <f>SUM('Ine Paliva'!Z224:Z226)</f>
        <v>0</v>
      </c>
    </row>
    <row r="10" spans="1:34">
      <c r="A10" s="250" t="s">
        <v>127</v>
      </c>
      <c r="B10" s="250"/>
      <c r="C10" s="10">
        <f>IFERROR(VLOOKUP($D$1,'Ine Paliva'!$L$227:$AG$228,'Ine Paliva'!T183,FALSE),0)+IFERROR('Ine Paliva'!M265,0)+IFERROR('Ine Paliva'!N265,0)+IFERROR('Ine Paliva'!O265,0)+IFERROR('Ine Paliva'!P265,0)+IFERROR('Ine Paliva'!T265,0)+IFERROR('Ine Paliva'!U265,0)</f>
        <v>165.43676498507247</v>
      </c>
      <c r="D10" s="10">
        <f>IFERROR(VLOOKUP($D$1,'Ine Paliva'!$L$227:$AG$228,'Ine Paliva'!U183,FALSE),0)+IFERROR('Ine Paliva'!M266,0)+IFERROR('Ine Paliva'!N266,0)+IFERROR('Ine Paliva'!O266,0)+IFERROR('Ine Paliva'!P266,0)+IFERROR('Ine Paliva'!T266,0)+IFERROR('Ine Paliva'!U266,0)</f>
        <v>158.68011774615562</v>
      </c>
      <c r="E10" s="10">
        <f>IFERROR(VLOOKUP($D$1,'Ine Paliva'!$L$227:$AG$228,'Ine Paliva'!V183,FALSE),0)+IFERROR('Ine Paliva'!M267,0)+IFERROR('Ine Paliva'!N267,0)+IFERROR('Ine Paliva'!O267,0)+IFERROR('Ine Paliva'!P267,0)+IFERROR('Ine Paliva'!T267,0)+IFERROR('Ine Paliva'!U267,0)</f>
        <v>170.72518284758169</v>
      </c>
      <c r="F10" s="10">
        <f>IFERROR(VLOOKUP($D$1,'Ine Paliva'!$L$227:$AG$228,'Ine Paliva'!W183,FALSE),0)+IFERROR('Ine Paliva'!M268,0)+IFERROR('Ine Paliva'!N268,0)+IFERROR('Ine Paliva'!O268,0)+IFERROR('Ine Paliva'!P268,0)+IFERROR('Ine Paliva'!T268,0)+IFERROR('Ine Paliva'!U268,0)</f>
        <v>208.27751496555533</v>
      </c>
      <c r="G10" s="10">
        <f>AVERAGE(F10,I10)</f>
        <v>200.97534065034534</v>
      </c>
      <c r="H10" s="10">
        <f>AVERAGE(F10,I10)</f>
        <v>200.97534065034534</v>
      </c>
      <c r="I10" s="10">
        <f>IFERROR(VLOOKUP($D$1,'Ine Paliva'!$L$227:$AG$228,'Ine Paliva'!X183,FALSE),0)+IFERROR('Ine Paliva'!M269,0)+IFERROR('Ine Paliva'!N269,0)+IFERROR('Ine Paliva'!O269,0)+IFERROR('Ine Paliva'!P269,0)+IFERROR('Ine Paliva'!T269,0)+IFERROR('Ine Paliva'!U269,0)</f>
        <v>193.67316633513536</v>
      </c>
      <c r="J10" s="10">
        <f>IFERROR(VLOOKUP($D$1,'Ine Paliva'!$L$227:$AG$228,'Ine Paliva'!Y183,FALSE),0)+IFERROR('Ine Paliva'!M270,0)+IFERROR('Ine Paliva'!N270,0)+IFERROR('Ine Paliva'!O270,0)+IFERROR('Ine Paliva'!P270,0)+IFERROR('Ine Paliva'!T270,0)+IFERROR('Ine Paliva'!U270,0)</f>
        <v>207.2035830344492</v>
      </c>
      <c r="K10" s="10">
        <f>IFERROR(VLOOKUP($D$1,'Ine Paliva'!$L$227:$AG$228,'Ine Paliva'!Z183,FALSE),0)+IFERROR('Ine Paliva'!M271,0)+IFERROR('Ine Paliva'!N271,0)+IFERROR('Ine Paliva'!O271,0)+IFERROR('Ine Paliva'!P271,0)+IFERROR('Ine Paliva'!T271,0)+IFERROR('Ine Paliva'!U271,0)</f>
        <v>213.30961774919692</v>
      </c>
      <c r="N10" s="250" t="s">
        <v>127</v>
      </c>
      <c r="O10" s="250"/>
      <c r="P10" s="10">
        <f>SUM('Ine Paliva'!T227:T228)+'Ine Paliva-dom'!N110+'Ine Paliva-dom'!O110+'Ine Paliva-dom'!P110+'Ine Paliva-dom'!Q110</f>
        <v>39040.527912040081</v>
      </c>
      <c r="Q10" s="10">
        <f>SUM('Ine Paliva'!U227:U228)+'Ine Paliva-dom'!N111+'Ine Paliva-dom'!O111+'Ine Paliva-dom'!P111+'Ine Paliva-dom'!Q111</f>
        <v>35926.974381028274</v>
      </c>
      <c r="R10" s="10">
        <f>SUM('Ine Paliva'!V227:V228)+'Ine Paliva-dom'!N112+'Ine Paliva-dom'!O112+'Ine Paliva-dom'!P112+'Ine Paliva-dom'!Q112</f>
        <v>35981.994103094767</v>
      </c>
      <c r="S10" s="10">
        <f>SUM('Ine Paliva'!W227:W228)+'Ine Paliva-dom'!N113+'Ine Paliva-dom'!O113+'Ine Paliva-dom'!P113+'Ine Paliva-dom'!Q113</f>
        <v>31725.818525502658</v>
      </c>
      <c r="T10" s="10">
        <f>AVERAGE(S10,V10)</f>
        <v>30697.748034053722</v>
      </c>
      <c r="U10" s="10">
        <f>AVERAGE(S10,V10)</f>
        <v>30697.748034053722</v>
      </c>
      <c r="V10" s="10">
        <f>SUM('Ine Paliva'!X227:X228)+'Ine Paliva-dom'!N114+'Ine Paliva-dom'!O114+'Ine Paliva-dom'!P114+'Ine Paliva-dom'!Q114</f>
        <v>29669.677542604786</v>
      </c>
      <c r="W10" s="10">
        <f>SUM('Ine Paliva'!Y227:Y228)+'Ine Paliva-dom'!N115+'Ine Paliva-dom'!O115+'Ine Paliva-dom'!P115+'Ine Paliva-dom'!Q115</f>
        <v>31420.304421614514</v>
      </c>
      <c r="X10" s="10">
        <f>SUM('Ine Paliva'!Z227:Z228)+'Ine Paliva-dom'!N116+'Ine Paliva-dom'!O116+'Ine Paliva-dom'!P116+'Ine Paliva-dom'!Q116</f>
        <v>32030.275189301341</v>
      </c>
    </row>
    <row r="11" spans="1:34">
      <c r="A11" s="250" t="s">
        <v>129</v>
      </c>
      <c r="B11" s="250"/>
      <c r="C11" s="10"/>
      <c r="D11" s="10"/>
      <c r="E11" s="10"/>
      <c r="F11" s="10"/>
      <c r="G11" s="10"/>
      <c r="H11" s="10"/>
      <c r="I11" s="10"/>
      <c r="J11" s="10"/>
      <c r="K11" s="10"/>
      <c r="N11" s="250" t="s">
        <v>129</v>
      </c>
      <c r="O11" s="250"/>
      <c r="P11" s="10"/>
      <c r="Q11" s="10"/>
      <c r="R11" s="10"/>
      <c r="S11" s="10"/>
      <c r="T11" s="10"/>
      <c r="U11" s="10"/>
      <c r="V11" s="10"/>
      <c r="W11" s="10"/>
      <c r="X11" s="10"/>
    </row>
    <row r="12" spans="1:34">
      <c r="A12" s="254" t="s">
        <v>130</v>
      </c>
      <c r="B12" s="11" t="s">
        <v>131</v>
      </c>
      <c r="C12" s="10"/>
      <c r="D12" s="10"/>
      <c r="E12" s="10"/>
      <c r="F12" s="10"/>
      <c r="G12" s="10">
        <v>0</v>
      </c>
      <c r="H12" s="10">
        <v>0</v>
      </c>
      <c r="I12" s="10"/>
      <c r="J12" s="10"/>
      <c r="K12" s="10"/>
      <c r="N12" s="254" t="s">
        <v>130</v>
      </c>
      <c r="O12" s="11" t="s">
        <v>131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</row>
    <row r="13" spans="1:34">
      <c r="A13" s="250"/>
      <c r="B13" s="13" t="s">
        <v>132</v>
      </c>
      <c r="C13" s="10"/>
      <c r="D13" s="10"/>
      <c r="E13" s="10"/>
      <c r="F13" s="10"/>
      <c r="G13" s="10"/>
      <c r="H13" s="10"/>
      <c r="I13" s="10"/>
      <c r="J13" s="10"/>
      <c r="K13" s="10"/>
      <c r="N13" s="250"/>
      <c r="O13" s="13" t="s">
        <v>132</v>
      </c>
      <c r="P13" s="10"/>
      <c r="Q13" s="10"/>
      <c r="R13" s="10"/>
      <c r="S13" s="10"/>
      <c r="T13" s="10"/>
      <c r="U13" s="10"/>
      <c r="V13" s="10"/>
      <c r="W13" s="10"/>
      <c r="X13" s="10"/>
    </row>
    <row r="14" spans="1:34">
      <c r="A14" s="14" t="s">
        <v>133</v>
      </c>
      <c r="C14" s="15">
        <f t="shared" ref="C14:K14" si="0">SUM(C8:C13)</f>
        <v>165.43676498507247</v>
      </c>
      <c r="D14" s="15">
        <f t="shared" si="0"/>
        <v>158.68011774615562</v>
      </c>
      <c r="E14" s="15">
        <f t="shared" si="0"/>
        <v>170.72518284758169</v>
      </c>
      <c r="F14" s="15">
        <f t="shared" si="0"/>
        <v>208.27751496555533</v>
      </c>
      <c r="G14" s="15">
        <f t="shared" si="0"/>
        <v>200.97534065034534</v>
      </c>
      <c r="H14" s="15">
        <f t="shared" si="0"/>
        <v>200.97534065034534</v>
      </c>
      <c r="I14" s="15">
        <f t="shared" si="0"/>
        <v>193.67316633513536</v>
      </c>
      <c r="J14" s="15">
        <f t="shared" si="0"/>
        <v>207.2035830344492</v>
      </c>
      <c r="K14" s="15">
        <f t="shared" si="0"/>
        <v>213.30961774919692</v>
      </c>
      <c r="N14" s="14" t="s">
        <v>133</v>
      </c>
      <c r="P14" s="15">
        <f t="shared" ref="P14:X14" si="1">SUM(P8:P13)</f>
        <v>40749.806800928971</v>
      </c>
      <c r="Q14" s="15">
        <f t="shared" si="1"/>
        <v>37563.920214361606</v>
      </c>
      <c r="R14" s="15">
        <f t="shared" si="1"/>
        <v>36039.350075316986</v>
      </c>
      <c r="S14" s="15">
        <f t="shared" si="1"/>
        <v>31814.961303280437</v>
      </c>
      <c r="T14" s="15">
        <f t="shared" si="1"/>
        <v>30754.545117387057</v>
      </c>
      <c r="U14" s="15">
        <f t="shared" si="1"/>
        <v>30754.545117387057</v>
      </c>
      <c r="V14" s="15">
        <f t="shared" si="1"/>
        <v>29694.128931493677</v>
      </c>
      <c r="W14" s="15">
        <f t="shared" si="1"/>
        <v>31435.743727170069</v>
      </c>
      <c r="X14" s="15">
        <f t="shared" si="1"/>
        <v>32030.275189301341</v>
      </c>
    </row>
    <row r="16" spans="1:34" ht="18.75">
      <c r="A16" s="6" t="s">
        <v>134</v>
      </c>
      <c r="N16" s="6" t="s">
        <v>134</v>
      </c>
    </row>
    <row r="18" spans="1:27" ht="15" customHeight="1">
      <c r="A18" s="251" t="s">
        <v>120</v>
      </c>
      <c r="B18" s="251"/>
      <c r="C18" s="251" t="s">
        <v>152</v>
      </c>
      <c r="D18" s="251"/>
      <c r="E18" s="251"/>
      <c r="F18" s="251"/>
      <c r="G18" s="251"/>
      <c r="H18" s="251"/>
      <c r="I18" s="251"/>
      <c r="J18" s="251"/>
      <c r="K18" s="251"/>
      <c r="N18" s="251" t="s">
        <v>120</v>
      </c>
      <c r="O18" s="251"/>
      <c r="P18" s="251" t="s">
        <v>152</v>
      </c>
      <c r="Q18" s="251"/>
      <c r="R18" s="251"/>
      <c r="S18" s="251"/>
      <c r="T18" s="251"/>
      <c r="U18" s="251"/>
      <c r="V18" s="251"/>
      <c r="W18" s="251"/>
      <c r="X18" s="251"/>
    </row>
    <row r="19" spans="1:27">
      <c r="A19" s="239"/>
      <c r="B19" s="239"/>
      <c r="C19" s="9">
        <v>2000</v>
      </c>
      <c r="D19" s="9">
        <v>2005</v>
      </c>
      <c r="E19" s="9">
        <v>2010</v>
      </c>
      <c r="F19" s="9">
        <v>2015</v>
      </c>
      <c r="G19" s="9">
        <v>2016</v>
      </c>
      <c r="H19" s="9">
        <v>2017</v>
      </c>
      <c r="I19" s="9">
        <v>2018</v>
      </c>
      <c r="J19" s="9">
        <v>2019</v>
      </c>
      <c r="K19" s="9">
        <v>2020</v>
      </c>
      <c r="N19" s="239"/>
      <c r="O19" s="239"/>
      <c r="P19" s="9">
        <v>2000</v>
      </c>
      <c r="Q19" s="9">
        <v>2005</v>
      </c>
      <c r="R19" s="9">
        <v>2010</v>
      </c>
      <c r="S19" s="9">
        <v>2015</v>
      </c>
      <c r="T19" s="9">
        <v>2016</v>
      </c>
      <c r="U19" s="9">
        <v>2017</v>
      </c>
      <c r="V19" s="9">
        <v>2018</v>
      </c>
      <c r="W19" s="9">
        <v>2019</v>
      </c>
      <c r="X19" s="9">
        <v>2020</v>
      </c>
      <c r="AA19" s="15" t="e">
        <f ca="1">SUM('TP SECAP'!P21:P27)+_xludf.sum</f>
        <v>#NAME?</v>
      </c>
    </row>
    <row r="20" spans="1:27">
      <c r="A20" s="252" t="s">
        <v>138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N20" s="252" t="s">
        <v>123</v>
      </c>
      <c r="O20" s="253"/>
      <c r="P20" s="253"/>
      <c r="Q20" s="253"/>
      <c r="R20" s="253"/>
      <c r="S20" s="253"/>
      <c r="T20" s="253"/>
      <c r="U20" s="253"/>
      <c r="V20" s="253"/>
      <c r="W20" s="253"/>
      <c r="X20" s="253"/>
    </row>
    <row r="21" spans="1:27">
      <c r="A21" s="250" t="s">
        <v>124</v>
      </c>
      <c r="B21" s="250"/>
      <c r="C21" s="10">
        <f>C8*$K$2*Z$6+C8*(1-$K$2)</f>
        <v>0</v>
      </c>
      <c r="D21" s="10">
        <f t="shared" ref="C21:K23" si="2">D8*$K$2*AA$6+D8*(1-$K$2)</f>
        <v>0</v>
      </c>
      <c r="E21" s="10">
        <f t="shared" si="2"/>
        <v>0</v>
      </c>
      <c r="F21" s="10">
        <f t="shared" si="2"/>
        <v>0</v>
      </c>
      <c r="G21" s="10">
        <f t="shared" si="2"/>
        <v>0</v>
      </c>
      <c r="H21" s="10">
        <f t="shared" si="2"/>
        <v>0</v>
      </c>
      <c r="I21" s="10">
        <f t="shared" si="2"/>
        <v>0</v>
      </c>
      <c r="J21" s="10">
        <f t="shared" si="2"/>
        <v>0</v>
      </c>
      <c r="K21" s="10">
        <f t="shared" si="2"/>
        <v>0</v>
      </c>
      <c r="N21" s="250" t="s">
        <v>124</v>
      </c>
      <c r="O21" s="250"/>
      <c r="P21" s="10">
        <f t="shared" ref="P21:R23" si="3">P8*$K$2*Z$6+P8*(1-$K$2)</f>
        <v>0</v>
      </c>
      <c r="Q21" s="10">
        <f t="shared" si="3"/>
        <v>0</v>
      </c>
      <c r="R21" s="10">
        <f t="shared" si="3"/>
        <v>51.896008117155674</v>
      </c>
      <c r="S21" s="10">
        <f>S8*$K$2*AE$6+S8*(1-$K$2)</f>
        <v>92.063894586488999</v>
      </c>
      <c r="T21" s="10">
        <f>AVERAGE(S21,V21)</f>
        <v>59.08003330930967</v>
      </c>
      <c r="U21" s="10">
        <f>AVERAGE(S21,V21)</f>
        <v>59.08003330930967</v>
      </c>
      <c r="V21" s="10">
        <f>V8*$K$2*AF$6+V8*(1-$K$2)</f>
        <v>26.096172032130337</v>
      </c>
      <c r="W21" s="10">
        <f t="shared" ref="W21:X23" si="4">W8*$K$2*AG$6+W8*(1-$K$2)</f>
        <v>15.908614256478144</v>
      </c>
      <c r="X21" s="10">
        <f t="shared" si="4"/>
        <v>0</v>
      </c>
    </row>
    <row r="22" spans="1:27">
      <c r="A22" s="254" t="s">
        <v>125</v>
      </c>
      <c r="B22" s="250"/>
      <c r="C22" s="10">
        <f t="shared" si="2"/>
        <v>0</v>
      </c>
      <c r="D22" s="10">
        <f t="shared" si="2"/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N22" s="254" t="s">
        <v>125</v>
      </c>
      <c r="O22" s="250"/>
      <c r="P22" s="10">
        <f t="shared" si="3"/>
        <v>1776.3923361931684</v>
      </c>
      <c r="Q22" s="10">
        <f t="shared" si="3"/>
        <v>1593.7019961841506</v>
      </c>
      <c r="R22" s="10">
        <f t="shared" si="3"/>
        <v>0</v>
      </c>
      <c r="S22" s="10">
        <f>S9*$K$2*AE$6+S9*(1-$K$2)</f>
        <v>0</v>
      </c>
      <c r="T22" s="10">
        <f>AVERAGE(S22,V22)</f>
        <v>0</v>
      </c>
      <c r="U22" s="10">
        <f>AVERAGE(S22,V22)</f>
        <v>0</v>
      </c>
      <c r="V22" s="10">
        <f>V9*$K$2*AF$6+V9*(1-$K$2)</f>
        <v>0</v>
      </c>
      <c r="W22" s="10">
        <f t="shared" si="4"/>
        <v>0</v>
      </c>
      <c r="X22" s="10">
        <f t="shared" si="4"/>
        <v>0</v>
      </c>
    </row>
    <row r="23" spans="1:27">
      <c r="A23" s="250" t="s">
        <v>127</v>
      </c>
      <c r="B23" s="250"/>
      <c r="C23" s="10">
        <f t="shared" si="2"/>
        <v>171.93250519528104</v>
      </c>
      <c r="D23" s="10">
        <f t="shared" si="2"/>
        <v>154.48820312632068</v>
      </c>
      <c r="E23" s="10">
        <f t="shared" si="2"/>
        <v>154.4731111964004</v>
      </c>
      <c r="F23" s="10">
        <f t="shared" si="2"/>
        <v>201.26962401221499</v>
      </c>
      <c r="G23" s="10">
        <f t="shared" si="2"/>
        <v>191.68411167501085</v>
      </c>
      <c r="H23" s="10">
        <f t="shared" si="2"/>
        <v>207.56109510342833</v>
      </c>
      <c r="I23" s="10">
        <f t="shared" si="2"/>
        <v>206.70107083306686</v>
      </c>
      <c r="J23" s="10">
        <f t="shared" si="2"/>
        <v>213.50195209194948</v>
      </c>
      <c r="K23" s="10">
        <f t="shared" si="2"/>
        <v>219.9707125812223</v>
      </c>
      <c r="N23" s="250" t="s">
        <v>127</v>
      </c>
      <c r="O23" s="250"/>
      <c r="P23" s="10">
        <f t="shared" si="3"/>
        <v>40573.422531980759</v>
      </c>
      <c r="Q23" s="10">
        <f t="shared" si="3"/>
        <v>34977.877472774206</v>
      </c>
      <c r="R23" s="10">
        <f t="shared" si="3"/>
        <v>32556.711806938409</v>
      </c>
      <c r="S23" s="10">
        <f>S10*$K$2*AE$6+S10*(1-$K$2)</f>
        <v>32765.44084909678</v>
      </c>
      <c r="T23" s="10">
        <f>AVERAGE(S23,V23)</f>
        <v>32215.461313175118</v>
      </c>
      <c r="U23" s="10">
        <f>AVERAGE(S23,V23)</f>
        <v>32215.461313175118</v>
      </c>
      <c r="V23" s="10">
        <f>V10*$K$2*AF$6+V10*(1-$K$2)</f>
        <v>31665.481777253455</v>
      </c>
      <c r="W23" s="10">
        <f t="shared" si="4"/>
        <v>32375.387679578416</v>
      </c>
      <c r="X23" s="10">
        <f>X10*$K$2*AH$6+X10*(1-$K$2)</f>
        <v>33030.495914382125</v>
      </c>
    </row>
    <row r="24" spans="1:27">
      <c r="A24" s="250" t="s">
        <v>141</v>
      </c>
      <c r="B24" s="250"/>
      <c r="C24" s="10"/>
      <c r="D24" s="10"/>
      <c r="E24" s="10"/>
      <c r="F24" s="10"/>
      <c r="G24" s="10"/>
      <c r="H24" s="10"/>
      <c r="I24" s="10"/>
      <c r="J24" s="10"/>
      <c r="K24" s="10"/>
      <c r="N24" s="250" t="s">
        <v>141</v>
      </c>
      <c r="O24" s="250"/>
      <c r="P24" s="10"/>
      <c r="Q24" s="10"/>
      <c r="R24" s="10"/>
      <c r="S24" s="10"/>
      <c r="T24" s="10"/>
      <c r="U24" s="10"/>
      <c r="V24" s="10"/>
      <c r="W24" s="10"/>
      <c r="X24" s="10"/>
    </row>
    <row r="25" spans="1:27">
      <c r="A25" s="250" t="s">
        <v>129</v>
      </c>
      <c r="B25" s="250"/>
      <c r="N25" s="250" t="s">
        <v>129</v>
      </c>
      <c r="O25" s="250"/>
    </row>
    <row r="26" spans="1:27">
      <c r="A26" s="254" t="s">
        <v>130</v>
      </c>
      <c r="B26" s="11" t="s">
        <v>131</v>
      </c>
      <c r="C26" s="10">
        <f>C12</f>
        <v>0</v>
      </c>
      <c r="D26" s="10">
        <f t="shared" ref="D26:K26" si="5">D12</f>
        <v>0</v>
      </c>
      <c r="E26" s="10">
        <f>E12</f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0">
        <f t="shared" si="5"/>
        <v>0</v>
      </c>
      <c r="K26" s="10">
        <f t="shared" si="5"/>
        <v>0</v>
      </c>
      <c r="N26" s="254" t="s">
        <v>130</v>
      </c>
      <c r="O26" s="11" t="s">
        <v>131</v>
      </c>
      <c r="P26" s="10">
        <f>P12</f>
        <v>0</v>
      </c>
      <c r="Q26" s="10">
        <f t="shared" ref="Q26:X26" si="6">Q12</f>
        <v>0</v>
      </c>
      <c r="R26" s="10">
        <f t="shared" si="6"/>
        <v>0</v>
      </c>
      <c r="S26" s="10">
        <f t="shared" si="6"/>
        <v>0</v>
      </c>
      <c r="T26" s="10">
        <f>AVERAGE(S26,V26)</f>
        <v>0</v>
      </c>
      <c r="U26" s="10">
        <f>AVERAGE(S26,V26)</f>
        <v>0</v>
      </c>
      <c r="V26" s="10">
        <f t="shared" si="6"/>
        <v>0</v>
      </c>
      <c r="W26" s="10">
        <f t="shared" si="6"/>
        <v>0</v>
      </c>
      <c r="X26" s="10">
        <f t="shared" si="6"/>
        <v>0</v>
      </c>
    </row>
    <row r="27" spans="1:27">
      <c r="A27" s="250"/>
      <c r="B27" s="13" t="s">
        <v>119</v>
      </c>
      <c r="C27" s="10">
        <f t="shared" ref="C27:K27" si="7">C13*$K$2*Z$6+C13*(1-$K$2)</f>
        <v>0</v>
      </c>
      <c r="D27" s="10">
        <f t="shared" si="7"/>
        <v>0</v>
      </c>
      <c r="E27" s="10">
        <f t="shared" si="7"/>
        <v>0</v>
      </c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N27" s="250"/>
      <c r="O27" s="13" t="s">
        <v>119</v>
      </c>
      <c r="P27" s="10">
        <f t="shared" ref="P27:X27" si="8">P13*$K$2*AK$4+P13*(1-$K$2)</f>
        <v>0</v>
      </c>
      <c r="Q27" s="10">
        <f t="shared" si="8"/>
        <v>0</v>
      </c>
      <c r="R27" s="10">
        <f t="shared" si="8"/>
        <v>0</v>
      </c>
      <c r="S27" s="10">
        <f t="shared" si="8"/>
        <v>0</v>
      </c>
      <c r="T27" s="10">
        <f t="shared" si="8"/>
        <v>0</v>
      </c>
      <c r="U27" s="10">
        <f t="shared" si="8"/>
        <v>0</v>
      </c>
      <c r="V27" s="10">
        <f t="shared" si="8"/>
        <v>0</v>
      </c>
      <c r="W27" s="10">
        <f t="shared" si="8"/>
        <v>0</v>
      </c>
      <c r="X27" s="10">
        <f t="shared" si="8"/>
        <v>0</v>
      </c>
    </row>
    <row r="29" spans="1:27">
      <c r="C29" s="15"/>
      <c r="D29" s="15"/>
      <c r="E29" s="15"/>
      <c r="F29" s="15"/>
      <c r="G29" s="15"/>
      <c r="H29" s="15"/>
      <c r="I29" s="15"/>
      <c r="J29" s="15"/>
    </row>
    <row r="30" spans="1:27">
      <c r="B30" s="17"/>
    </row>
    <row r="31" spans="1:27">
      <c r="B31" s="17"/>
    </row>
  </sheetData>
  <dataConsolidate/>
  <mergeCells count="34">
    <mergeCell ref="A22:B22"/>
    <mergeCell ref="A23:B23"/>
    <mergeCell ref="A24:B24"/>
    <mergeCell ref="A25:B25"/>
    <mergeCell ref="A26:A27"/>
    <mergeCell ref="A21:B21"/>
    <mergeCell ref="A5:B6"/>
    <mergeCell ref="C5:K5"/>
    <mergeCell ref="A7:K7"/>
    <mergeCell ref="A8:B8"/>
    <mergeCell ref="A9:B9"/>
    <mergeCell ref="A10:B10"/>
    <mergeCell ref="A11:B11"/>
    <mergeCell ref="A12:A13"/>
    <mergeCell ref="A18:B19"/>
    <mergeCell ref="C18:K18"/>
    <mergeCell ref="A20:K20"/>
    <mergeCell ref="N5:O6"/>
    <mergeCell ref="P5:X5"/>
    <mergeCell ref="N7:X7"/>
    <mergeCell ref="N8:O8"/>
    <mergeCell ref="N9:O9"/>
    <mergeCell ref="N10:O10"/>
    <mergeCell ref="N11:O11"/>
    <mergeCell ref="N12:N13"/>
    <mergeCell ref="N18:O19"/>
    <mergeCell ref="P18:X18"/>
    <mergeCell ref="N25:O25"/>
    <mergeCell ref="N26:N27"/>
    <mergeCell ref="N20:X20"/>
    <mergeCell ref="N21:O21"/>
    <mergeCell ref="N22:O22"/>
    <mergeCell ref="N23:O23"/>
    <mergeCell ref="N24:O24"/>
  </mergeCells>
  <dataValidations count="7">
    <dataValidation allowBlank="1" showInputMessage="1" showErrorMessage="1" prompt="Znamenají zpracovatelský průmysl a stavebnictví." sqref="A12:A13 A26:A27 N12:N13 N26:N27" xr:uid="{00000000-0002-0000-0900-000000000000}"/>
    <dataValidation allowBlank="1" showInputMessage="1" showErrorMessage="1" prompt="Průmyslová odvětví zapojená do Evropského systému emisního obchodování (EU-ETS), jsou-li opatření zaměřená na tato odvětví předvídána v rámci SEAP. " sqref="B13 B27 O13 O27" xr:uid="{00000000-0002-0000-0900-000001000000}"/>
    <dataValidation allowBlank="1" showInputMessage="1" showErrorMessage="1" prompt="Průmyslová odvětví nezapojená do Evropského systému emisního obchodování (EU-ETS), jsou-li opatření zaměřená na průmyslové odvětví předvídána v rámci SEAP." sqref="B12 B26 O12 O26" xr:uid="{00000000-0002-0000-0900-000002000000}"/>
    <dataValidation allowBlank="1" showInputMessage="1" showErrorMessage="1" prompt="Veřejné osvětlení, které vlastní nebo provozuje orgán místní samosprávy (např. pouliční osvětlení a semafory). Neobecní veřejné osvětlení je zahrnuto v sektoru „Terciární budovy, vybavení/zařízení“." sqref="A11:B11 A25:B25 N11:O11 N25:O25" xr:uid="{00000000-0002-0000-0900-000003000000}"/>
    <dataValidation allowBlank="1" showInputMessage="1" showErrorMessage="1" prompt="Budovy, které jsou primárně užívány jako obytné budovy. Do tohoto sektoru by mělo patřit sociální bydlení." sqref="A10:B10 A23:B24 N10:O10 N23:O24" xr:uid="{00000000-0002-0000-0900-000004000000}"/>
    <dataValidation allowBlank="1" showInputMessage="1" showErrorMessage="1" prompt="Budovy a zařízení terciárního sektoru (služeb), například kanceláře soukromých společností, banky, komerční a retailové činnosti, nemocnice atd. " sqref="A9:B9 A22:B22 N9:O9 N22:O22" xr:uid="{00000000-0002-0000-0900-000005000000}"/>
    <dataValidation allowBlank="1" showInputMessage="1" showErrorMessage="1" prompt="Budovy a zařízení ve vlastnictví orgánu místní samosprávy. Zařízeními se rozumí subjekty spotřebovávající energii, které nejsou budovami, jako jsou čističky odpadních vod." sqref="A8:B8 A21:B21 N8:O8 N21:O21" xr:uid="{00000000-0002-0000-0900-000006000000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7000000}">
          <x14:formula1>
            <xm:f>'C:\Users\tholasek\Desktop\práca\2022\SECAP Hradec venkova\data\[Bilance_HV_v1 – kópia.xlsx]EE Data'!#REF!</xm:f>
          </x14:formula1>
          <xm:sqref>E1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AH31"/>
  <sheetViews>
    <sheetView workbookViewId="0">
      <selection activeCell="C3" sqref="C3"/>
    </sheetView>
  </sheetViews>
  <sheetFormatPr defaultRowHeight="15"/>
  <cols>
    <col min="1" max="1" width="17.140625" customWidth="1"/>
    <col min="2" max="2" width="39.5703125" customWidth="1"/>
    <col min="3" max="3" width="16" bestFit="1" customWidth="1"/>
    <col min="4" max="4" width="12.7109375" customWidth="1"/>
    <col min="5" max="5" width="10.42578125" customWidth="1"/>
    <col min="6" max="6" width="14.140625" bestFit="1" customWidth="1"/>
    <col min="9" max="9" width="12.5703125" customWidth="1"/>
    <col min="10" max="11" width="14.140625" bestFit="1" customWidth="1"/>
    <col min="13" max="13" width="13" customWidth="1"/>
    <col min="14" max="14" width="27.42578125" customWidth="1"/>
    <col min="15" max="15" width="18.28515625" customWidth="1"/>
    <col min="22" max="22" width="9.140625" customWidth="1"/>
  </cols>
  <sheetData>
    <row r="1" spans="1:34" ht="21">
      <c r="A1" s="1" t="s">
        <v>153</v>
      </c>
      <c r="C1" s="2" t="s">
        <v>115</v>
      </c>
      <c r="D1" s="99" t="str">
        <f>'EL SECAP'!D1</f>
        <v>Hněvčeves</v>
      </c>
      <c r="E1" s="3"/>
      <c r="J1" t="s">
        <v>143</v>
      </c>
      <c r="K1">
        <f>denostupně!F6</f>
        <v>3363.0317461622808</v>
      </c>
      <c r="N1" s="2" t="s">
        <v>144</v>
      </c>
      <c r="O1" s="99" t="s">
        <v>145</v>
      </c>
    </row>
    <row r="2" spans="1:34" ht="18.75">
      <c r="A2" s="5" t="s">
        <v>117</v>
      </c>
      <c r="J2" t="s">
        <v>150</v>
      </c>
      <c r="K2" s="18">
        <v>0.63500000000000001</v>
      </c>
    </row>
    <row r="3" spans="1:34" ht="18.75">
      <c r="A3" s="6" t="s">
        <v>118</v>
      </c>
    </row>
    <row r="4" spans="1:34">
      <c r="A4" s="7"/>
      <c r="B4" s="8"/>
      <c r="C4" s="8"/>
      <c r="D4" s="8"/>
      <c r="E4" s="8"/>
    </row>
    <row r="5" spans="1:34" ht="15" customHeight="1">
      <c r="A5" s="251" t="s">
        <v>120</v>
      </c>
      <c r="B5" s="251"/>
      <c r="C5" s="251" t="s">
        <v>154</v>
      </c>
      <c r="D5" s="251"/>
      <c r="E5" s="251"/>
      <c r="F5" s="251"/>
      <c r="G5" s="251"/>
      <c r="H5" s="251"/>
      <c r="I5" s="251"/>
      <c r="J5" s="251"/>
      <c r="K5" s="251"/>
      <c r="N5" s="251" t="s">
        <v>120</v>
      </c>
      <c r="O5" s="251"/>
      <c r="P5" s="251" t="s">
        <v>154</v>
      </c>
      <c r="Q5" s="251"/>
      <c r="R5" s="251"/>
      <c r="S5" s="251"/>
      <c r="T5" s="251"/>
      <c r="U5" s="251"/>
      <c r="V5" s="251"/>
      <c r="W5" s="251"/>
      <c r="X5" s="251"/>
      <c r="Z5">
        <f>'EL SECAP'!AA9</f>
        <v>3167.1935087719298</v>
      </c>
      <c r="AA5">
        <f>'EL SECAP'!AB9</f>
        <v>3509.0144298245614</v>
      </c>
      <c r="AB5">
        <f>'EL SECAP'!AC9</f>
        <v>3956.1</v>
      </c>
      <c r="AC5">
        <f>'EL SECAP'!AD9</f>
        <v>3551.2</v>
      </c>
      <c r="AD5">
        <f>'EL SECAP'!AE9</f>
        <v>3627.1</v>
      </c>
      <c r="AE5">
        <f>'EL SECAP'!AF9</f>
        <v>3198</v>
      </c>
      <c r="AF5">
        <f>'EL SECAP'!AG9</f>
        <v>3040.9</v>
      </c>
      <c r="AG5">
        <f>'EL SECAP'!AH9</f>
        <v>3209.4</v>
      </c>
      <c r="AH5">
        <f>'EL SECAP'!AI9</f>
        <v>3205.4</v>
      </c>
    </row>
    <row r="6" spans="1:34">
      <c r="A6" s="239"/>
      <c r="B6" s="239"/>
      <c r="C6" s="9">
        <v>2000</v>
      </c>
      <c r="D6" s="9">
        <v>2005</v>
      </c>
      <c r="E6" s="9">
        <v>2010</v>
      </c>
      <c r="F6" s="9">
        <v>2015</v>
      </c>
      <c r="G6" s="9">
        <v>2016</v>
      </c>
      <c r="H6" s="9">
        <v>2017</v>
      </c>
      <c r="I6" s="9">
        <v>2018</v>
      </c>
      <c r="J6" s="9">
        <v>2019</v>
      </c>
      <c r="K6" s="9">
        <v>2020</v>
      </c>
      <c r="N6" s="239"/>
      <c r="O6" s="239"/>
      <c r="P6" s="9">
        <v>2000</v>
      </c>
      <c r="Q6" s="9">
        <v>2005</v>
      </c>
      <c r="R6" s="9">
        <v>2010</v>
      </c>
      <c r="S6" s="9">
        <v>2015</v>
      </c>
      <c r="T6" s="9">
        <v>2016</v>
      </c>
      <c r="U6" s="9">
        <v>2017</v>
      </c>
      <c r="V6" s="9">
        <v>2018</v>
      </c>
      <c r="W6" s="9">
        <v>2019</v>
      </c>
      <c r="X6" s="9">
        <v>2020</v>
      </c>
      <c r="Z6">
        <f>'EL SECAP'!AA10</f>
        <v>1.0618333666218855</v>
      </c>
      <c r="AA6">
        <f>'EL SECAP'!AB10</f>
        <v>0.95839781038757965</v>
      </c>
      <c r="AB6">
        <f>'EL SECAP'!AC10</f>
        <v>0.85008764848266749</v>
      </c>
      <c r="AC6">
        <f>'EL SECAP'!AD10</f>
        <v>0.9470127692504734</v>
      </c>
      <c r="AD6">
        <f>'EL SECAP'!AE10</f>
        <v>0.9271957613967855</v>
      </c>
      <c r="AE6">
        <f>'EL SECAP'!AF10</f>
        <v>1.0516046735967106</v>
      </c>
      <c r="AF6">
        <f>'EL SECAP'!AG10</f>
        <v>1.1059330284331219</v>
      </c>
      <c r="AG6">
        <f>'EL SECAP'!AH10</f>
        <v>1.0478693045934695</v>
      </c>
      <c r="AH6">
        <f>'EL SECAP'!AI10</f>
        <v>1.0491769345985775</v>
      </c>
    </row>
    <row r="7" spans="1:34">
      <c r="A7" s="252" t="s">
        <v>123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N7" s="252" t="s">
        <v>123</v>
      </c>
      <c r="O7" s="253"/>
      <c r="P7" s="253"/>
      <c r="Q7" s="253"/>
      <c r="R7" s="253"/>
      <c r="S7" s="253"/>
      <c r="T7" s="253"/>
      <c r="U7" s="253"/>
      <c r="V7" s="253"/>
      <c r="W7" s="253"/>
      <c r="X7" s="253"/>
    </row>
    <row r="8" spans="1:34">
      <c r="A8" s="250" t="s">
        <v>124</v>
      </c>
      <c r="B8" s="250"/>
      <c r="C8" s="10">
        <f>IFERROR(VLOOKUP($D$1,'Ine Paliva'!$L$229:$AG$232,'Ine Paliva'!M183,FALSE),0)</f>
        <v>0</v>
      </c>
      <c r="D8" s="10">
        <f>IFERROR(VLOOKUP($D$1,'Ine Paliva'!$L$229:$AG$232,'Ine Paliva'!N183,FALSE),0)</f>
        <v>0</v>
      </c>
      <c r="E8" s="10">
        <f>IFERROR(VLOOKUP($D$1,'Ine Paliva'!$L$229:$AG$232,'Ine Paliva'!O183,FALSE),0)</f>
        <v>0</v>
      </c>
      <c r="F8" s="10">
        <f>IFERROR(VLOOKUP($D$1,'Ine Paliva'!$L$229:$AG$232,'Ine Paliva'!P183,FALSE),0)</f>
        <v>0</v>
      </c>
      <c r="G8" s="10">
        <f>AVERAGE(F8,I8)</f>
        <v>0</v>
      </c>
      <c r="H8" s="10">
        <f>AVERAGE(F8,I8)</f>
        <v>0</v>
      </c>
      <c r="I8" s="10">
        <f>IFERROR(VLOOKUP($D$1,'Ine Paliva'!$L$229:$AG$232,'Ine Paliva'!Q183,FALSE),0)</f>
        <v>0</v>
      </c>
      <c r="J8" s="10">
        <f>IFERROR(VLOOKUP($D$1,'Ine Paliva'!$L$229:$AG$232,'Ine Paliva'!R183,FALSE),0)</f>
        <v>0</v>
      </c>
      <c r="K8" s="10">
        <f>IFERROR(VLOOKUP($D$1,'Ine Paliva'!$L$229:$AG$232,'Ine Paliva'!S183,FALSE),0)</f>
        <v>0</v>
      </c>
      <c r="N8" s="250" t="s">
        <v>124</v>
      </c>
      <c r="O8" s="250"/>
      <c r="P8" s="10">
        <f>SUM('Ine Paliva'!M229:M232)</f>
        <v>10.472222222222221</v>
      </c>
      <c r="Q8" s="10">
        <f>SUM('Ine Paliva'!N229:N232)</f>
        <v>10.472222222222221</v>
      </c>
      <c r="R8" s="10">
        <f>SUM('Ine Paliva'!O229:O232)</f>
        <v>10.472222222222221</v>
      </c>
      <c r="S8" s="10">
        <f>SUM('Ine Paliva'!P229:P232)</f>
        <v>10.472222222222221</v>
      </c>
      <c r="T8" s="10">
        <f>AVERAGE(S8,V8)</f>
        <v>10.472222222222221</v>
      </c>
      <c r="U8" s="10">
        <f>AVERAGE(S8,V8)</f>
        <v>10.472222222222221</v>
      </c>
      <c r="V8" s="10">
        <f>SUM('Ine Paliva'!Q229:Q232)</f>
        <v>10.472222222222221</v>
      </c>
      <c r="W8" s="10">
        <f>SUM('Ine Paliva'!R229:R232)</f>
        <v>10.472222222222221</v>
      </c>
      <c r="X8" s="10">
        <f>SUM('Ine Paliva'!S229:S232)</f>
        <v>10.472222222222221</v>
      </c>
    </row>
    <row r="9" spans="1:34">
      <c r="A9" s="254" t="s">
        <v>125</v>
      </c>
      <c r="B9" s="250"/>
      <c r="C9" s="10">
        <f>IFERROR(VLOOKUP($D$1,'Ine Paliva'!$L$224:$AG$226,'Ine Paliva'!M183,FALSE),0)</f>
        <v>0</v>
      </c>
      <c r="D9" s="10">
        <f>IFERROR(VLOOKUP($D$1,'Ine Paliva'!$L$224:$AG$226,'Ine Paliva'!N183,FALSE),0)</f>
        <v>0</v>
      </c>
      <c r="E9" s="10">
        <f>IFERROR(VLOOKUP($D$1,'Ine Paliva'!$L$224:$AG$226,'Ine Paliva'!O183,FALSE),0)</f>
        <v>0</v>
      </c>
      <c r="F9" s="10">
        <f>IFERROR(VLOOKUP($D$1,'Ine Paliva'!$L$224:$AG$226,'Ine Paliva'!P183,FALSE),0)</f>
        <v>0</v>
      </c>
      <c r="G9" s="10">
        <f>AVERAGE(F9,I9)</f>
        <v>0</v>
      </c>
      <c r="H9" s="10">
        <f>AVERAGE(F9,I9)</f>
        <v>0</v>
      </c>
      <c r="I9" s="10">
        <f>IFERROR(VLOOKUP($D$1,'Ine Paliva'!$L$224:$AG$226,'Ine Paliva'!Q183,FALSE),0)</f>
        <v>0</v>
      </c>
      <c r="J9" s="10">
        <f>IFERROR(VLOOKUP($D$1,'Ine Paliva'!$L$224:$AG$226,'Ine Paliva'!R183,FALSE),0)</f>
        <v>0</v>
      </c>
      <c r="K9" s="10">
        <f>IFERROR(VLOOKUP($D$1,'Ine Paliva'!$L$224:$AG$226,'Ine Paliva'!S183,FALSE),0)</f>
        <v>0</v>
      </c>
      <c r="N9" s="254" t="s">
        <v>125</v>
      </c>
      <c r="O9" s="250"/>
      <c r="P9" s="10">
        <f>SUM('Ine Paliva'!M224:M226)</f>
        <v>0</v>
      </c>
      <c r="Q9" s="10">
        <f>SUM('Ine Paliva'!N224:N226)</f>
        <v>0</v>
      </c>
      <c r="R9" s="10">
        <f>SUM('Ine Paliva'!O224:O226)</f>
        <v>0</v>
      </c>
      <c r="S9" s="10">
        <f>SUM('Ine Paliva'!P224:P226)</f>
        <v>0</v>
      </c>
      <c r="T9" s="10">
        <f>AVERAGE(S9,V9)</f>
        <v>0</v>
      </c>
      <c r="U9" s="10">
        <f>AVERAGE(S9,V9)</f>
        <v>0</v>
      </c>
      <c r="V9" s="10">
        <f>SUM('Ine Paliva'!Q224:Q226)</f>
        <v>0</v>
      </c>
      <c r="W9" s="10">
        <f>SUM('Ine Paliva'!R224:R226)</f>
        <v>0</v>
      </c>
      <c r="X9" s="10">
        <f>SUM('Ine Paliva'!S224:S226)</f>
        <v>0</v>
      </c>
    </row>
    <row r="10" spans="1:34">
      <c r="A10" s="250" t="s">
        <v>127</v>
      </c>
      <c r="B10" s="250"/>
      <c r="C10" s="10">
        <f>IFERROR(VLOOKUP($D$1,'Ine Paliva'!$L$227:$AG$228,'Ine Paliva'!M183,FALSE),0)+IFERROR('Ine Paliva'!Q265,0)+IFERROR('Ine Paliva'!R265,0)+IFERROR('Ine Paliva'!S265,0)+IFERROR('Ine Paliva'!Y265,0)</f>
        <v>306.6113183540935</v>
      </c>
      <c r="D10" s="10">
        <f>IFERROR(VLOOKUP($D$1,'Ine Paliva'!$L$227:$AG$228,'Ine Paliva'!N183,FALSE),0)+IFERROR('Ine Paliva'!Q266,0)+IFERROR('Ine Paliva'!R266,0)+IFERROR('Ine Paliva'!S266,0)+IFERROR('Ine Paliva'!Y266,0)</f>
        <v>395.59423833383164</v>
      </c>
      <c r="E10" s="10">
        <f>IFERROR(VLOOKUP($D$1,'Ine Paliva'!$L$227:$AG$228,'Ine Paliva'!O183,FALSE),0)+IFERROR('Ine Paliva'!Q267,0)+IFERROR('Ine Paliva'!R267,0)+IFERROR('Ine Paliva'!S267,0)+IFERROR('Ine Paliva'!Y267,0)</f>
        <v>431.33782355213856</v>
      </c>
      <c r="F10" s="10">
        <f>IFERROR(VLOOKUP($D$1,'Ine Paliva'!$L$227:$AG$228,'Ine Paliva'!P183,FALSE),0)+IFERROR('Ine Paliva'!Q268,0)+IFERROR('Ine Paliva'!R268,0)+IFERROR('Ine Paliva'!S268,0)+IFERROR('Ine Paliva'!Y268,0)</f>
        <v>490.40195819315039</v>
      </c>
      <c r="G10" s="10">
        <f>AVERAGE(F10,I10)</f>
        <v>474.80628148339883</v>
      </c>
      <c r="H10" s="10">
        <f>AVERAGE(F10,I10)</f>
        <v>474.80628148339883</v>
      </c>
      <c r="I10" s="10">
        <f>IFERROR(VLOOKUP($E$1,'Ine Paliva'!$L$227:$AG$228,'Ine Paliva'!Q183,FALSE),0)+IFERROR('Ine Paliva'!Q269,0)+IFERROR('Ine Paliva'!R269,0)+IFERROR('Ine Paliva'!S269,0)+IFERROR('Ine Paliva'!Y269,0)</f>
        <v>459.21060477364722</v>
      </c>
      <c r="J10" s="10">
        <f>IFERROR(VLOOKUP($E$1,'Ine Paliva'!$L$227:$AG$228,'Ine Paliva'!R183,FALSE),0)+IFERROR('Ine Paliva'!Q270,0)+IFERROR('Ine Paliva'!R270,0)+IFERROR('Ine Paliva'!S270,0)+IFERROR('Ine Paliva'!Y270,0)</f>
        <v>468.06988966408142</v>
      </c>
      <c r="K10" s="10">
        <f>IFERROR(VLOOKUP($E$1,'Ine Paliva'!$L$227:$AG$228,'Ine Paliva'!S183,FALSE),0)+IFERROR('Ine Paliva'!Q271,0)+IFERROR('Ine Paliva'!R271,0)+IFERROR('Ine Paliva'!S271,0)+IFERROR('Ine Paliva'!Y271,0)</f>
        <v>476.88051856415098</v>
      </c>
      <c r="N10" s="250" t="s">
        <v>127</v>
      </c>
      <c r="O10" s="250"/>
      <c r="P10" s="10">
        <f>SUM('Ine Paliva'!M227:M228)+'Ine Paliva-dom'!R110+'Ine Paliva-dom'!S110+'Ine Paliva-dom'!T110</f>
        <v>32959.676542505738</v>
      </c>
      <c r="Q10" s="10">
        <f>SUM('Ine Paliva'!N227:N228)+'Ine Paliva-dom'!R111+'Ine Paliva-dom'!S111+'Ine Paliva-dom'!T111</f>
        <v>43351.861528716523</v>
      </c>
      <c r="R10" s="10">
        <f>SUM('Ine Paliva'!O227:O228)+'Ine Paliva-dom'!R112+'Ine Paliva-dom'!S112+'Ine Paliva-dom'!T112</f>
        <v>51529.038834511062</v>
      </c>
      <c r="S10" s="10">
        <f>SUM('Ine Paliva'!P227:P228)+'Ine Paliva-dom'!R113+'Ine Paliva-dom'!S113+'Ine Paliva-dom'!T113</f>
        <v>48831.775381373445</v>
      </c>
      <c r="T10" s="10">
        <f>AVERAGE(S10,V10)</f>
        <v>47860.789918924675</v>
      </c>
      <c r="U10" s="10">
        <f>AVERAGE(S10,V10)</f>
        <v>47860.789918924675</v>
      </c>
      <c r="V10" s="10">
        <f>SUM('Ine Paliva'!Q227:Q228)+'Ine Paliva-dom'!R114+'Ine Paliva-dom'!S114+'Ine Paliva-dom'!T114</f>
        <v>46889.804456475904</v>
      </c>
      <c r="W10" s="10">
        <f>SUM('Ine Paliva'!R227:R228)+'Ine Paliva-dom'!R115+'Ine Paliva-dom'!S115+'Ine Paliva-dom'!T115</f>
        <v>47481.081866561188</v>
      </c>
      <c r="X10" s="10">
        <f>SUM('Ine Paliva'!S227:S228)+'Ine Paliva-dom'!R116+'Ine Paliva-dom'!S116+'Ine Paliva-dom'!T116</f>
        <v>47879.01832379718</v>
      </c>
    </row>
    <row r="11" spans="1:34">
      <c r="A11" s="250" t="s">
        <v>129</v>
      </c>
      <c r="B11" s="250"/>
      <c r="C11" s="10"/>
      <c r="D11" s="10"/>
      <c r="E11" s="10"/>
      <c r="F11" s="10"/>
      <c r="G11" s="10"/>
      <c r="H11" s="10"/>
      <c r="I11" s="10"/>
      <c r="J11" s="10"/>
      <c r="K11" s="10"/>
      <c r="N11" s="250" t="s">
        <v>129</v>
      </c>
      <c r="O11" s="250"/>
      <c r="P11" s="10"/>
      <c r="Q11" s="10"/>
      <c r="R11" s="10"/>
      <c r="S11" s="10"/>
      <c r="T11" s="10"/>
      <c r="U11" s="10"/>
      <c r="V11" s="10"/>
      <c r="W11" s="10"/>
      <c r="X11" s="10"/>
    </row>
    <row r="12" spans="1:34">
      <c r="A12" s="254" t="s">
        <v>130</v>
      </c>
      <c r="B12" s="11" t="s">
        <v>131</v>
      </c>
      <c r="C12" s="10"/>
      <c r="D12" s="10"/>
      <c r="E12" s="10"/>
      <c r="F12" s="10"/>
      <c r="G12" s="10"/>
      <c r="H12" s="10"/>
      <c r="I12" s="10"/>
      <c r="J12" s="10"/>
      <c r="K12" s="10"/>
      <c r="N12" s="254" t="s">
        <v>130</v>
      </c>
      <c r="O12" s="11" t="s">
        <v>131</v>
      </c>
      <c r="P12" s="10"/>
      <c r="Q12" s="10"/>
      <c r="R12" s="10"/>
      <c r="S12" s="10"/>
      <c r="T12" s="10"/>
      <c r="U12" s="10"/>
      <c r="V12" s="10"/>
      <c r="W12" s="10"/>
      <c r="X12" s="10"/>
    </row>
    <row r="13" spans="1:34">
      <c r="A13" s="250"/>
      <c r="B13" s="13" t="s">
        <v>132</v>
      </c>
      <c r="C13" s="10"/>
      <c r="D13" s="10"/>
      <c r="E13" s="10"/>
      <c r="F13" s="10"/>
      <c r="G13" s="10"/>
      <c r="H13" s="10"/>
      <c r="I13" s="10"/>
      <c r="J13" s="10"/>
      <c r="K13" s="10"/>
      <c r="N13" s="250"/>
      <c r="O13" s="13" t="s">
        <v>132</v>
      </c>
      <c r="P13" s="10"/>
      <c r="Q13" s="10"/>
      <c r="R13" s="10"/>
      <c r="S13" s="10"/>
      <c r="T13" s="10"/>
      <c r="U13" s="10"/>
      <c r="V13" s="10"/>
      <c r="W13" s="10"/>
      <c r="X13" s="10"/>
    </row>
    <row r="14" spans="1:34">
      <c r="A14" s="14" t="s">
        <v>133</v>
      </c>
      <c r="C14" s="15">
        <f>SUM(C8:C13)</f>
        <v>306.6113183540935</v>
      </c>
      <c r="D14" s="15">
        <f t="shared" ref="D14:K14" si="0">SUM(D8:D13)</f>
        <v>395.59423833383164</v>
      </c>
      <c r="E14" s="15">
        <f t="shared" si="0"/>
        <v>431.33782355213856</v>
      </c>
      <c r="F14" s="15">
        <f t="shared" si="0"/>
        <v>490.40195819315039</v>
      </c>
      <c r="G14" s="15">
        <f t="shared" si="0"/>
        <v>474.80628148339883</v>
      </c>
      <c r="H14" s="15">
        <f t="shared" si="0"/>
        <v>474.80628148339883</v>
      </c>
      <c r="I14" s="15">
        <f t="shared" si="0"/>
        <v>459.21060477364722</v>
      </c>
      <c r="J14" s="15">
        <f t="shared" si="0"/>
        <v>468.06988966408142</v>
      </c>
      <c r="K14" s="15">
        <f t="shared" si="0"/>
        <v>476.88051856415098</v>
      </c>
      <c r="N14" s="14" t="s">
        <v>133</v>
      </c>
      <c r="P14" s="15">
        <f>SUM(P8:P13)</f>
        <v>32970.148764727957</v>
      </c>
      <c r="Q14" s="15">
        <f t="shared" ref="Q14:X14" si="1">SUM(Q8:Q13)</f>
        <v>43362.333750938742</v>
      </c>
      <c r="R14" s="15">
        <f t="shared" si="1"/>
        <v>51539.511056733281</v>
      </c>
      <c r="S14" s="15">
        <f t="shared" si="1"/>
        <v>48842.247603595664</v>
      </c>
      <c r="T14" s="15">
        <f t="shared" si="1"/>
        <v>47871.262141146894</v>
      </c>
      <c r="U14" s="15">
        <f t="shared" si="1"/>
        <v>47871.262141146894</v>
      </c>
      <c r="V14" s="15">
        <f t="shared" si="1"/>
        <v>46900.276678698123</v>
      </c>
      <c r="W14" s="15">
        <f t="shared" si="1"/>
        <v>47491.554088783407</v>
      </c>
      <c r="X14" s="15">
        <f t="shared" si="1"/>
        <v>47889.490546019399</v>
      </c>
    </row>
    <row r="16" spans="1:34" ht="18.75">
      <c r="A16" s="6" t="s">
        <v>134</v>
      </c>
      <c r="N16" s="6" t="s">
        <v>134</v>
      </c>
    </row>
    <row r="18" spans="1:25" ht="15" customHeight="1">
      <c r="A18" s="251" t="s">
        <v>120</v>
      </c>
      <c r="B18" s="251"/>
      <c r="C18" s="251" t="s">
        <v>155</v>
      </c>
      <c r="D18" s="251"/>
      <c r="E18" s="251"/>
      <c r="F18" s="251"/>
      <c r="G18" s="251"/>
      <c r="H18" s="251"/>
      <c r="I18" s="251"/>
      <c r="J18" s="251"/>
      <c r="K18" s="251"/>
      <c r="N18" s="251" t="s">
        <v>120</v>
      </c>
      <c r="O18" s="251"/>
      <c r="P18" s="251" t="s">
        <v>155</v>
      </c>
      <c r="Q18" s="251"/>
      <c r="R18" s="251"/>
      <c r="S18" s="251"/>
      <c r="T18" s="251"/>
      <c r="U18" s="251"/>
      <c r="V18" s="251"/>
      <c r="W18" s="251"/>
      <c r="X18" s="251"/>
    </row>
    <row r="19" spans="1:25">
      <c r="A19" s="239"/>
      <c r="B19" s="239"/>
      <c r="C19" s="9">
        <v>2000</v>
      </c>
      <c r="D19" s="9">
        <v>2005</v>
      </c>
      <c r="E19" s="9">
        <v>2010</v>
      </c>
      <c r="F19" s="9">
        <v>2015</v>
      </c>
      <c r="G19" s="9">
        <v>2016</v>
      </c>
      <c r="H19" s="9">
        <v>2017</v>
      </c>
      <c r="I19" s="9">
        <v>2018</v>
      </c>
      <c r="J19" s="9">
        <v>2019</v>
      </c>
      <c r="K19" s="9">
        <v>2020</v>
      </c>
      <c r="N19" s="239"/>
      <c r="O19" s="239"/>
      <c r="P19" s="9">
        <v>2000</v>
      </c>
      <c r="Q19" s="9">
        <v>2005</v>
      </c>
      <c r="R19" s="9">
        <v>2010</v>
      </c>
      <c r="S19" s="9">
        <v>2015</v>
      </c>
      <c r="T19" s="9">
        <v>2016</v>
      </c>
      <c r="U19" s="9">
        <v>2017</v>
      </c>
      <c r="V19" s="9">
        <v>2018</v>
      </c>
      <c r="W19" s="9">
        <v>2019</v>
      </c>
      <c r="X19" s="9">
        <v>2020</v>
      </c>
    </row>
    <row r="20" spans="1:25">
      <c r="A20" s="252" t="s">
        <v>138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N20" s="252" t="s">
        <v>123</v>
      </c>
      <c r="O20" s="253"/>
      <c r="P20" s="253"/>
      <c r="Q20" s="253"/>
      <c r="R20" s="253"/>
      <c r="S20" s="253"/>
      <c r="T20" s="253"/>
      <c r="U20" s="253"/>
      <c r="V20" s="253"/>
      <c r="W20" s="253"/>
      <c r="X20" s="253"/>
    </row>
    <row r="21" spans="1:25">
      <c r="A21" s="250" t="s">
        <v>124</v>
      </c>
      <c r="B21" s="250"/>
      <c r="C21" s="10">
        <f t="shared" ref="C21:K23" si="2">C8*$K$2*Z$6+C8*(1-$K$2)</f>
        <v>0</v>
      </c>
      <c r="D21" s="10">
        <f t="shared" si="2"/>
        <v>0</v>
      </c>
      <c r="E21" s="10">
        <f t="shared" si="2"/>
        <v>0</v>
      </c>
      <c r="F21" s="10">
        <f t="shared" si="2"/>
        <v>0</v>
      </c>
      <c r="G21" s="10">
        <f t="shared" si="2"/>
        <v>0</v>
      </c>
      <c r="H21" s="10">
        <f t="shared" si="2"/>
        <v>0</v>
      </c>
      <c r="I21" s="10">
        <f t="shared" si="2"/>
        <v>0</v>
      </c>
      <c r="J21" s="10">
        <f t="shared" si="2"/>
        <v>0</v>
      </c>
      <c r="K21" s="10">
        <f t="shared" si="2"/>
        <v>0</v>
      </c>
      <c r="N21" s="250" t="s">
        <v>124</v>
      </c>
      <c r="O21" s="250"/>
      <c r="P21" s="10">
        <f>P8*$K$2*Z$6+P8*(1-$K$2)</f>
        <v>10.883405522290174</v>
      </c>
      <c r="Q21" s="10">
        <f t="shared" ref="Q21:R23" si="3">Q8*$K$2*AA$6+Q8*(1-$K$2)</f>
        <v>10.195573439381517</v>
      </c>
      <c r="R21" s="10">
        <f t="shared" si="3"/>
        <v>9.4753259057918928</v>
      </c>
      <c r="S21" s="10">
        <f>S8*$K$2*AE$6+S8*(1-$K$2)</f>
        <v>10.815386134324569</v>
      </c>
      <c r="T21" s="10">
        <f>AVERAGE(S21,V21)</f>
        <v>10.996024141353217</v>
      </c>
      <c r="U21" s="10">
        <f>AVERAGE(S21,V21)</f>
        <v>10.996024141353217</v>
      </c>
      <c r="V21" s="10">
        <f t="shared" ref="V21:X23" si="4">V8*$K$2*AF$6+V8*(1-$K$2)</f>
        <v>11.176662148381867</v>
      </c>
      <c r="W21" s="10">
        <f t="shared" si="4"/>
        <v>10.790546449254267</v>
      </c>
      <c r="X21" s="10">
        <f t="shared" si="4"/>
        <v>10.799242007172957</v>
      </c>
    </row>
    <row r="22" spans="1:25">
      <c r="A22" s="254" t="s">
        <v>125</v>
      </c>
      <c r="B22" s="250"/>
      <c r="C22" s="10">
        <f t="shared" si="2"/>
        <v>0</v>
      </c>
      <c r="D22" s="10">
        <f t="shared" si="2"/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N22" s="254" t="s">
        <v>125</v>
      </c>
      <c r="O22" s="250"/>
      <c r="P22" s="10">
        <f>P9*$K$2*Z$6+P9*(1-$K$2)</f>
        <v>0</v>
      </c>
      <c r="Q22" s="10">
        <f t="shared" si="3"/>
        <v>0</v>
      </c>
      <c r="R22" s="10">
        <f t="shared" si="3"/>
        <v>0</v>
      </c>
      <c r="S22" s="10">
        <f>S9*$K$2*AE$6+S9*(1-$K$2)</f>
        <v>0</v>
      </c>
      <c r="T22" s="10">
        <f>AVERAGE(S22,V22)</f>
        <v>0</v>
      </c>
      <c r="U22" s="10">
        <f>AVERAGE(S22,V22)</f>
        <v>0</v>
      </c>
      <c r="V22" s="10">
        <f t="shared" si="4"/>
        <v>0</v>
      </c>
      <c r="W22" s="10">
        <f t="shared" si="4"/>
        <v>0</v>
      </c>
      <c r="X22" s="10">
        <f t="shared" si="4"/>
        <v>0</v>
      </c>
    </row>
    <row r="23" spans="1:25">
      <c r="A23" s="250" t="s">
        <v>127</v>
      </c>
      <c r="B23" s="250"/>
      <c r="C23" s="10">
        <f t="shared" si="2"/>
        <v>318.65016274105579</v>
      </c>
      <c r="D23" s="10">
        <f t="shared" si="2"/>
        <v>385.1436708982385</v>
      </c>
      <c r="E23" s="10">
        <f t="shared" si="2"/>
        <v>390.27690273594953</v>
      </c>
      <c r="F23" s="10">
        <f t="shared" si="2"/>
        <v>473.90145670171228</v>
      </c>
      <c r="G23" s="10">
        <f t="shared" si="2"/>
        <v>452.85565875568562</v>
      </c>
      <c r="H23" s="10">
        <f t="shared" si="2"/>
        <v>490.36519320118668</v>
      </c>
      <c r="I23" s="10">
        <f t="shared" si="2"/>
        <v>490.10054175684365</v>
      </c>
      <c r="J23" s="10">
        <f t="shared" si="2"/>
        <v>482.29781403987602</v>
      </c>
      <c r="K23" s="10">
        <f t="shared" si="2"/>
        <v>491.77223508035672</v>
      </c>
      <c r="N23" s="250" t="s">
        <v>127</v>
      </c>
      <c r="O23" s="250"/>
      <c r="P23" s="10">
        <f>P10*$K$2*Z$6+P10*(1-$K$2)</f>
        <v>34253.811472259353</v>
      </c>
      <c r="Q23" s="10">
        <f t="shared" si="3"/>
        <v>42206.618477977172</v>
      </c>
      <c r="R23" s="10">
        <f t="shared" si="3"/>
        <v>46623.765826236529</v>
      </c>
      <c r="S23" s="10">
        <f>S10*$K$2*AE$6+S10*(1-$K$2)</f>
        <v>50431.942253235276</v>
      </c>
      <c r="T23" s="10">
        <f>AVERAGE(S23,V23)</f>
        <v>50237.952683771451</v>
      </c>
      <c r="U23" s="10">
        <f>AVERAGE(S23,V23)</f>
        <v>50237.952683771451</v>
      </c>
      <c r="V23" s="10">
        <f t="shared" si="4"/>
        <v>50043.963114307633</v>
      </c>
      <c r="W23" s="10">
        <f t="shared" si="4"/>
        <v>48924.364711700342</v>
      </c>
      <c r="X23" s="10">
        <f t="shared" si="4"/>
        <v>49374.153352795634</v>
      </c>
    </row>
    <row r="24" spans="1:25">
      <c r="A24" s="250" t="s">
        <v>141</v>
      </c>
      <c r="B24" s="250"/>
      <c r="C24" s="10"/>
      <c r="D24" s="10"/>
      <c r="E24" s="10"/>
      <c r="F24" s="10"/>
      <c r="G24" s="10"/>
      <c r="H24" s="10"/>
      <c r="I24" s="10"/>
      <c r="J24" s="10"/>
      <c r="K24" s="10"/>
      <c r="N24" s="250" t="s">
        <v>141</v>
      </c>
      <c r="O24" s="250"/>
      <c r="P24" s="10"/>
      <c r="Q24" s="10"/>
      <c r="R24" s="10"/>
      <c r="S24" s="10"/>
      <c r="T24" s="10"/>
      <c r="U24" s="10"/>
      <c r="V24" s="10"/>
      <c r="W24" s="10"/>
      <c r="X24" s="10"/>
    </row>
    <row r="25" spans="1:25">
      <c r="A25" s="250" t="s">
        <v>129</v>
      </c>
      <c r="B25" s="250"/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N25" s="250" t="s">
        <v>129</v>
      </c>
      <c r="O25" s="250"/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</row>
    <row r="26" spans="1:25">
      <c r="A26" s="254" t="s">
        <v>130</v>
      </c>
      <c r="B26" s="11" t="s">
        <v>131</v>
      </c>
      <c r="C26" s="10">
        <f>C12</f>
        <v>0</v>
      </c>
      <c r="D26" s="10">
        <f t="shared" ref="D26:K26" si="5">D12</f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0">
        <f t="shared" si="5"/>
        <v>0</v>
      </c>
      <c r="K26" s="10">
        <f t="shared" si="5"/>
        <v>0</v>
      </c>
      <c r="N26" s="254" t="s">
        <v>130</v>
      </c>
      <c r="O26" s="11" t="s">
        <v>131</v>
      </c>
      <c r="P26" s="10">
        <f>P12</f>
        <v>0</v>
      </c>
      <c r="Q26" s="10">
        <f t="shared" ref="Q26:X26" si="6">Q12</f>
        <v>0</v>
      </c>
      <c r="R26" s="10">
        <f t="shared" si="6"/>
        <v>0</v>
      </c>
      <c r="S26" s="10">
        <f t="shared" si="6"/>
        <v>0</v>
      </c>
      <c r="T26" s="10">
        <f t="shared" si="6"/>
        <v>0</v>
      </c>
      <c r="U26" s="10">
        <f t="shared" si="6"/>
        <v>0</v>
      </c>
      <c r="V26" s="10">
        <f t="shared" si="6"/>
        <v>0</v>
      </c>
      <c r="W26" s="10">
        <f t="shared" si="6"/>
        <v>0</v>
      </c>
      <c r="X26" s="10">
        <f t="shared" si="6"/>
        <v>0</v>
      </c>
      <c r="Y26" s="15">
        <f>SUM(X23:X26)</f>
        <v>49374.153352795634</v>
      </c>
    </row>
    <row r="27" spans="1:25">
      <c r="A27" s="250"/>
      <c r="B27" s="13" t="s">
        <v>119</v>
      </c>
      <c r="C27" s="10">
        <f>C13</f>
        <v>0</v>
      </c>
      <c r="D27" s="10">
        <f t="shared" ref="D27:K27" si="7">D13</f>
        <v>0</v>
      </c>
      <c r="E27" s="10">
        <f t="shared" si="7"/>
        <v>0</v>
      </c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N27" s="250"/>
      <c r="O27" s="13" t="s">
        <v>119</v>
      </c>
      <c r="P27" s="10"/>
      <c r="Q27" s="10"/>
      <c r="R27" s="10"/>
      <c r="S27" s="10"/>
      <c r="T27" s="10"/>
      <c r="U27" s="10"/>
      <c r="V27" s="10"/>
      <c r="W27" s="10"/>
      <c r="X27" s="10"/>
    </row>
    <row r="29" spans="1:25">
      <c r="C29" s="15"/>
      <c r="D29" s="15"/>
      <c r="E29" s="15"/>
      <c r="F29" s="15"/>
      <c r="G29" s="15"/>
      <c r="H29" s="15"/>
      <c r="I29" s="15"/>
      <c r="J29" s="15"/>
    </row>
    <row r="30" spans="1:25">
      <c r="B30" s="17"/>
    </row>
    <row r="31" spans="1:25">
      <c r="B31" s="17"/>
    </row>
  </sheetData>
  <mergeCells count="34">
    <mergeCell ref="A22:B22"/>
    <mergeCell ref="A23:B23"/>
    <mergeCell ref="A24:B24"/>
    <mergeCell ref="A25:B25"/>
    <mergeCell ref="A26:A27"/>
    <mergeCell ref="A21:B21"/>
    <mergeCell ref="A5:B6"/>
    <mergeCell ref="C5:K5"/>
    <mergeCell ref="A7:K7"/>
    <mergeCell ref="A8:B8"/>
    <mergeCell ref="A9:B9"/>
    <mergeCell ref="A10:B10"/>
    <mergeCell ref="A11:B11"/>
    <mergeCell ref="A12:A13"/>
    <mergeCell ref="A18:B19"/>
    <mergeCell ref="C18:K18"/>
    <mergeCell ref="A20:K20"/>
    <mergeCell ref="N5:O6"/>
    <mergeCell ref="P5:X5"/>
    <mergeCell ref="N7:X7"/>
    <mergeCell ref="N8:O8"/>
    <mergeCell ref="N9:O9"/>
    <mergeCell ref="N10:O10"/>
    <mergeCell ref="N11:O11"/>
    <mergeCell ref="N12:N13"/>
    <mergeCell ref="N18:O19"/>
    <mergeCell ref="P18:X18"/>
    <mergeCell ref="N25:O25"/>
    <mergeCell ref="N26:N27"/>
    <mergeCell ref="N20:X20"/>
    <mergeCell ref="N21:O21"/>
    <mergeCell ref="N22:O22"/>
    <mergeCell ref="N23:O23"/>
    <mergeCell ref="N24:O24"/>
  </mergeCells>
  <dataValidations count="7">
    <dataValidation allowBlank="1" showInputMessage="1" showErrorMessage="1" prompt="Budovy a zařízení ve vlastnictví orgánu místní samosprávy. Zařízeními se rozumí subjekty spotřebovávající energii, které nejsou budovami, jako jsou čističky odpadních vod." sqref="A8:B8 A21:B21 N8:O8 N21:O21" xr:uid="{00000000-0002-0000-0A00-000000000000}"/>
    <dataValidation allowBlank="1" showInputMessage="1" showErrorMessage="1" prompt="Budovy a zařízení terciárního sektoru (služeb), například kanceláře soukromých společností, banky, komerční a retailové činnosti, nemocnice atd. " sqref="A9:B9 A22:B22 N9:O9 N22:O22" xr:uid="{00000000-0002-0000-0A00-000001000000}"/>
    <dataValidation allowBlank="1" showInputMessage="1" showErrorMessage="1" prompt="Budovy, které jsou primárně užívány jako obytné budovy. Do tohoto sektoru by mělo patřit sociální bydlení." sqref="A10:B10 A23:B24 N10:O10 N23:O24" xr:uid="{00000000-0002-0000-0A00-000002000000}"/>
    <dataValidation allowBlank="1" showInputMessage="1" showErrorMessage="1" prompt="Veřejné osvětlení, které vlastní nebo provozuje orgán místní samosprávy (např. pouliční osvětlení a semafory). Neobecní veřejné osvětlení je zahrnuto v sektoru „Terciární budovy, vybavení/zařízení“." sqref="A11:B11 A25:B25 N11:O11 N25:O25" xr:uid="{00000000-0002-0000-0A00-000003000000}"/>
    <dataValidation allowBlank="1" showInputMessage="1" showErrorMessage="1" prompt="Průmyslová odvětví nezapojená do Evropského systému emisního obchodování (EU-ETS), jsou-li opatření zaměřená na průmyslové odvětví předvídána v rámci SEAP." sqref="B12 B26 O12 O26" xr:uid="{00000000-0002-0000-0A00-000004000000}"/>
    <dataValidation allowBlank="1" showInputMessage="1" showErrorMessage="1" prompt="Průmyslová odvětví zapojená do Evropského systému emisního obchodování (EU-ETS), jsou-li opatření zaměřená na tato odvětví předvídána v rámci SEAP. " sqref="B13 B27 O13 O27" xr:uid="{00000000-0002-0000-0A00-000005000000}"/>
    <dataValidation allowBlank="1" showInputMessage="1" showErrorMessage="1" prompt="Znamenají zpracovatelský průmysl a stavebnictví." sqref="A12:A13 A26:A27 N12:N13 N26:N27" xr:uid="{00000000-0002-0000-0A00-000006000000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7000000}">
          <x14:formula1>
            <xm:f>'C:\Users\tholasek\Desktop\práca\2022\SECAP Hradec venkova\data\[Bilance_HV_v1 – kópia.xlsx]EE Data'!#REF!</xm:f>
          </x14:formula1>
          <xm:sqref>E1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H32"/>
  <sheetViews>
    <sheetView workbookViewId="0">
      <selection activeCell="G26" sqref="G26"/>
    </sheetView>
  </sheetViews>
  <sheetFormatPr defaultRowHeight="15"/>
  <cols>
    <col min="1" max="1" width="17.140625" customWidth="1"/>
    <col min="2" max="2" width="39.7109375" customWidth="1"/>
    <col min="3" max="3" width="16" bestFit="1" customWidth="1"/>
    <col min="4" max="4" width="14.28515625" customWidth="1"/>
    <col min="5" max="5" width="12.7109375" customWidth="1"/>
    <col min="6" max="6" width="14.140625" bestFit="1" customWidth="1"/>
    <col min="9" max="9" width="10" customWidth="1"/>
    <col min="14" max="14" width="27.42578125" customWidth="1"/>
    <col min="15" max="15" width="18.28515625" customWidth="1"/>
  </cols>
  <sheetData>
    <row r="1" spans="1:34" ht="21">
      <c r="A1" s="1" t="s">
        <v>156</v>
      </c>
      <c r="C1" s="2" t="s">
        <v>115</v>
      </c>
      <c r="D1" s="99" t="str">
        <f>'EL SECAP'!D1</f>
        <v>Hněvčeves</v>
      </c>
      <c r="E1" s="3"/>
      <c r="J1" t="s">
        <v>143</v>
      </c>
      <c r="K1">
        <f>denostupně!F6</f>
        <v>3363.0317461622808</v>
      </c>
      <c r="N1" s="2" t="s">
        <v>144</v>
      </c>
      <c r="O1" s="99" t="s">
        <v>145</v>
      </c>
    </row>
    <row r="2" spans="1:34" ht="18.75">
      <c r="A2" s="5" t="s">
        <v>117</v>
      </c>
      <c r="J2" t="s">
        <v>150</v>
      </c>
      <c r="K2" s="18">
        <v>0.63500000000000001</v>
      </c>
    </row>
    <row r="3" spans="1:34" ht="18.75">
      <c r="A3" s="6" t="s">
        <v>118</v>
      </c>
      <c r="Z3">
        <f>'EL SECAP'!AA9</f>
        <v>3167.1935087719298</v>
      </c>
      <c r="AA3">
        <f>'EL SECAP'!AB9</f>
        <v>3509.0144298245614</v>
      </c>
      <c r="AB3">
        <f>'EL SECAP'!AC9</f>
        <v>3956.1</v>
      </c>
      <c r="AC3">
        <f>'EL SECAP'!AD9</f>
        <v>3551.2</v>
      </c>
      <c r="AD3">
        <f>'EL SECAP'!AE9</f>
        <v>3627.1</v>
      </c>
      <c r="AE3">
        <f>'EL SECAP'!AF9</f>
        <v>3198</v>
      </c>
      <c r="AF3">
        <f>'EL SECAP'!AG9</f>
        <v>3040.9</v>
      </c>
      <c r="AG3">
        <f>'EL SECAP'!AH9</f>
        <v>3209.4</v>
      </c>
      <c r="AH3">
        <f>'EL SECAP'!AI9</f>
        <v>3205.4</v>
      </c>
    </row>
    <row r="4" spans="1:34">
      <c r="A4" s="7"/>
      <c r="B4" s="8"/>
      <c r="C4" s="8"/>
      <c r="D4" s="8"/>
      <c r="E4" s="8"/>
      <c r="Z4">
        <f>'EL SECAP'!AA10</f>
        <v>1.0618333666218855</v>
      </c>
      <c r="AA4">
        <f>'EL SECAP'!AB10</f>
        <v>0.95839781038757965</v>
      </c>
      <c r="AB4">
        <f>'EL SECAP'!AC10</f>
        <v>0.85008764848266749</v>
      </c>
      <c r="AC4">
        <f>'EL SECAP'!AD10</f>
        <v>0.9470127692504734</v>
      </c>
      <c r="AD4">
        <f>'EL SECAP'!AE10</f>
        <v>0.9271957613967855</v>
      </c>
      <c r="AE4">
        <f>'EL SECAP'!AF10</f>
        <v>1.0516046735967106</v>
      </c>
      <c r="AF4">
        <f>'EL SECAP'!AG10</f>
        <v>1.1059330284331219</v>
      </c>
      <c r="AG4">
        <f>'EL SECAP'!AH10</f>
        <v>1.0478693045934695</v>
      </c>
      <c r="AH4">
        <f>'EL SECAP'!AI10</f>
        <v>1.0491769345985775</v>
      </c>
    </row>
    <row r="5" spans="1:34" ht="15" customHeight="1">
      <c r="A5" s="251" t="s">
        <v>120</v>
      </c>
      <c r="B5" s="251"/>
      <c r="C5" s="251" t="s">
        <v>157</v>
      </c>
      <c r="D5" s="251"/>
      <c r="E5" s="251"/>
      <c r="F5" s="251"/>
      <c r="G5" s="251"/>
      <c r="H5" s="251"/>
      <c r="I5" s="251"/>
      <c r="J5" s="251"/>
      <c r="K5" s="91"/>
      <c r="N5" s="251" t="s">
        <v>120</v>
      </c>
      <c r="O5" s="251"/>
      <c r="P5" s="251" t="s">
        <v>157</v>
      </c>
      <c r="Q5" s="251"/>
      <c r="R5" s="251"/>
      <c r="S5" s="251"/>
      <c r="T5" s="251"/>
      <c r="U5" s="251"/>
      <c r="V5" s="251"/>
      <c r="W5" s="251"/>
      <c r="X5" s="91"/>
    </row>
    <row r="6" spans="1:34">
      <c r="A6" s="239"/>
      <c r="B6" s="239"/>
      <c r="C6" s="9">
        <v>2000</v>
      </c>
      <c r="D6" s="9">
        <v>2005</v>
      </c>
      <c r="E6" s="9">
        <v>2010</v>
      </c>
      <c r="F6" s="9">
        <v>2015</v>
      </c>
      <c r="G6" s="9">
        <v>2016</v>
      </c>
      <c r="H6" s="9">
        <v>2017</v>
      </c>
      <c r="I6" s="9">
        <v>2018</v>
      </c>
      <c r="J6" s="9">
        <v>2019</v>
      </c>
      <c r="K6" s="9">
        <v>2020</v>
      </c>
      <c r="N6" s="239"/>
      <c r="O6" s="239"/>
      <c r="P6" s="9">
        <v>2000</v>
      </c>
      <c r="Q6" s="9">
        <v>2005</v>
      </c>
      <c r="R6" s="9">
        <v>2010</v>
      </c>
      <c r="S6" s="9">
        <v>2015</v>
      </c>
      <c r="T6" s="9">
        <v>2016</v>
      </c>
      <c r="U6" s="9">
        <v>2017</v>
      </c>
      <c r="V6" s="9">
        <v>2018</v>
      </c>
      <c r="W6" s="9">
        <v>2019</v>
      </c>
      <c r="X6" s="9">
        <v>2020</v>
      </c>
    </row>
    <row r="7" spans="1:34">
      <c r="A7" s="252" t="s">
        <v>123</v>
      </c>
      <c r="B7" s="253"/>
      <c r="C7" s="253"/>
      <c r="D7" s="253"/>
      <c r="E7" s="253"/>
      <c r="F7" s="253"/>
      <c r="G7" s="253"/>
      <c r="H7" s="253"/>
      <c r="I7" s="253"/>
      <c r="J7" s="253"/>
      <c r="K7" s="92"/>
      <c r="N7" s="252" t="s">
        <v>123</v>
      </c>
      <c r="O7" s="253"/>
      <c r="P7" s="253"/>
      <c r="Q7" s="253"/>
      <c r="R7" s="253"/>
      <c r="S7" s="253"/>
      <c r="T7" s="253"/>
      <c r="U7" s="253"/>
      <c r="V7" s="253"/>
      <c r="W7" s="253"/>
      <c r="X7" s="92"/>
    </row>
    <row r="8" spans="1:34">
      <c r="A8" s="250" t="s">
        <v>124</v>
      </c>
      <c r="B8" s="250"/>
      <c r="C8" s="10">
        <f>IFERROR(VLOOKUP($D$1,'Ine Paliva'!$L$229:$AG$232,'Ine Paliva'!AA183,FALSE),0)</f>
        <v>0</v>
      </c>
      <c r="D8" s="10">
        <f>IFERROR(VLOOKUP($D$1,'Ine Paliva'!$L$229:$AG$232,'Ine Paliva'!AB183,FALSE),0)</f>
        <v>0</v>
      </c>
      <c r="E8" s="10">
        <f>IFERROR(VLOOKUP($D$1,'Ine Paliva'!$L$229:$AG$232,'Ine Paliva'!AC183,FALSE),0)</f>
        <v>0</v>
      </c>
      <c r="F8" s="10">
        <f>IFERROR(VLOOKUP($D$1,'Ine Paliva'!$L$229:$AG$232,'Ine Paliva'!AD183,FALSE),0)</f>
        <v>0</v>
      </c>
      <c r="G8" s="10">
        <f>AVERAGE(F8,I8)</f>
        <v>0</v>
      </c>
      <c r="H8" s="10">
        <f>AVERAGE(F8,I8)</f>
        <v>0</v>
      </c>
      <c r="I8" s="10">
        <f>IFERROR(VLOOKUP($D$1,'Ine Paliva'!$L$229:$AG$232,'Ine Paliva'!AE183,FALSE),0)</f>
        <v>0</v>
      </c>
      <c r="J8" s="10">
        <f>IFERROR(VLOOKUP($D$1,'Ine Paliva'!$L$229:$AG$232,'Ine Paliva'!AF183,FALSE),0)</f>
        <v>0</v>
      </c>
      <c r="K8" s="10">
        <f>IFERROR(VLOOKUP($D$1,'Ine Paliva'!$L$229:$AG$232,'Ine Paliva'!AG183,FALSE),0)</f>
        <v>0</v>
      </c>
      <c r="N8" s="250" t="s">
        <v>124</v>
      </c>
      <c r="O8" s="250"/>
      <c r="P8" s="10">
        <f>SUM('Ine Paliva'!AA229:AA232)</f>
        <v>0</v>
      </c>
      <c r="Q8" s="10">
        <f>SUM('Ine Paliva'!AB229:AB232)</f>
        <v>0</v>
      </c>
      <c r="R8" s="10">
        <f>SUM('Ine Paliva'!AC229:AC232)</f>
        <v>0</v>
      </c>
      <c r="S8" s="10">
        <f>SUM('Ine Paliva'!AD229:AD232)</f>
        <v>0</v>
      </c>
      <c r="T8" s="10">
        <f>AVERAGE(S8,V8)</f>
        <v>0</v>
      </c>
      <c r="U8" s="10">
        <f>AVERAGE(S8,V8)</f>
        <v>0</v>
      </c>
      <c r="V8" s="10">
        <f>SUM('Ine Paliva'!AE229:AE232)</f>
        <v>0</v>
      </c>
      <c r="W8" s="10">
        <f>SUM('Ine Paliva'!AF229:AF232)</f>
        <v>0</v>
      </c>
      <c r="X8" s="10">
        <f>SUM('Ine Paliva'!AG229:AG232)</f>
        <v>0</v>
      </c>
    </row>
    <row r="9" spans="1:34">
      <c r="A9" s="254" t="s">
        <v>125</v>
      </c>
      <c r="B9" s="250"/>
      <c r="C9" s="10">
        <f>IFERROR(VLOOKUP($D$1,'Ine Paliva'!$L$224:$AG$226,'Ine Paliva'!AA183,FALSE),0)</f>
        <v>0</v>
      </c>
      <c r="D9" s="10">
        <f>IFERROR(VLOOKUP($D$1,'Ine Paliva'!$L$224:$AG$226,'Ine Paliva'!AB183,FALSE),0)</f>
        <v>0</v>
      </c>
      <c r="E9" s="10">
        <f>R9</f>
        <v>0</v>
      </c>
      <c r="F9" s="10">
        <f>IFERROR(VLOOKUP($D$1,'Ine Paliva'!$L$224:$AG$226,'Ine Paliva'!AD183,FALSE),0)</f>
        <v>0</v>
      </c>
      <c r="G9" s="10">
        <f>AVERAGE(F9,I9)</f>
        <v>0</v>
      </c>
      <c r="H9" s="10">
        <f>AVERAGE(F9,I9)</f>
        <v>0</v>
      </c>
      <c r="I9" s="10">
        <f>IFERROR(VLOOKUP($D$1,'Ine Paliva'!$L$224:$AG$226,'Ine Paliva'!AE183,FALSE),0)</f>
        <v>0</v>
      </c>
      <c r="J9" s="10">
        <f>IFERROR(VLOOKUP($D$1,'Ine Paliva'!$L$224:$AG$226,'Ine Paliva'!AF183,FALSE),0)</f>
        <v>0</v>
      </c>
      <c r="K9" s="10">
        <f>IFERROR(VLOOKUP($D$1,'Ine Paliva'!$L$224:$AG$226,'Ine Paliva'!AG183,FALSE),0)</f>
        <v>0</v>
      </c>
      <c r="N9" s="254" t="s">
        <v>125</v>
      </c>
      <c r="O9" s="250"/>
      <c r="P9" s="10">
        <f>SUM('Ine Paliva'!AA224:AA226)</f>
        <v>142.22243888888889</v>
      </c>
      <c r="Q9" s="10">
        <f>SUM('Ine Paliva'!AB224:AB226)</f>
        <v>0</v>
      </c>
      <c r="R9" s="10"/>
      <c r="S9" s="10">
        <f>SUM('Ine Paliva'!AD224:AD226)</f>
        <v>0</v>
      </c>
      <c r="T9" s="10">
        <f>AVERAGE(S9,V9)</f>
        <v>0</v>
      </c>
      <c r="U9" s="10">
        <f>AVERAGE(S9,V9)</f>
        <v>0</v>
      </c>
      <c r="V9" s="10">
        <f>SUM('Ine Paliva'!AE224:AE226)</f>
        <v>0</v>
      </c>
      <c r="W9" s="10">
        <f>SUM('Ine Paliva'!AF224:AF226)</f>
        <v>0</v>
      </c>
      <c r="X9" s="10">
        <f>SUM('Ine Paliva'!AG224:AG226)</f>
        <v>0</v>
      </c>
    </row>
    <row r="10" spans="1:34">
      <c r="A10" s="250" t="s">
        <v>127</v>
      </c>
      <c r="B10" s="250"/>
      <c r="C10" s="10">
        <f>IFERROR(VLOOKUP($D$1,'Ine Paliva'!$L$227:$AG$228,'Ine Paliva'!AA183,FALSE),0)+IFERROR('Ine Paliva'!V265,0)+IFERROR('Ine Paliva'!X265,0)</f>
        <v>0</v>
      </c>
      <c r="D10" s="10">
        <f>IFERROR(VLOOKUP($D$1,'Ine Paliva'!$L$227:$AG$228,'Ine Paliva'!AB183,FALSE),0)+IFERROR('Ine Paliva'!V266,0)+IFERROR('Ine Paliva'!X266,0)</f>
        <v>0</v>
      </c>
      <c r="E10" s="10">
        <f>IFERROR(VLOOKUP($D$1,'Ine Paliva'!$L$227:$AG$228,'Ine Paliva'!AC183,FALSE),0)+IFERROR('Ine Paliva'!V267,0)+IFERROR('Ine Paliva'!X267,0)</f>
        <v>0</v>
      </c>
      <c r="F10" s="10">
        <f>IFERROR(VLOOKUP($D$1,'Ine Paliva'!$L$227:$AG$228,'Ine Paliva'!AD183,FALSE),0)+IFERROR('Ine Paliva'!V268,0)+IFERROR('Ine Paliva'!X268,0)</f>
        <v>0</v>
      </c>
      <c r="G10" s="10">
        <f>AVERAGE(F10,I10)</f>
        <v>0</v>
      </c>
      <c r="H10" s="10">
        <f>AVERAGE(F10,I10)</f>
        <v>0</v>
      </c>
      <c r="I10" s="10">
        <f>IFERROR(VLOOKUP($D$1,'Ine Paliva'!$L$227:$AG$228,'Ine Paliva'!AE183,FALSE),0)+IFERROR('Ine Paliva'!V269,0)+IFERROR('Ine Paliva'!X269,0)</f>
        <v>0</v>
      </c>
      <c r="J10" s="10">
        <f>IFERROR(VLOOKUP($D$1,'Ine Paliva'!$L$227:$AG$228,'Ine Paliva'!AF183,FALSE),0)+IFERROR('Ine Paliva'!V270,0)+IFERROR('Ine Paliva'!X270,0)</f>
        <v>0</v>
      </c>
      <c r="K10" s="10">
        <f>IFERROR(VLOOKUP($D$1,'Ine Paliva'!$L$227:$AG$228,'Ine Paliva'!AG183,FALSE),0)+IFERROR('Ine Paliva'!V271,0)+IFERROR('Ine Paliva'!X271,0)</f>
        <v>0</v>
      </c>
      <c r="N10" s="250" t="s">
        <v>127</v>
      </c>
      <c r="O10" s="250"/>
      <c r="P10" s="10">
        <f>SUM('Ine Paliva'!AA227:AA228)+'Ine Paliva-dom'!U110+'Ine Paliva-dom'!V110</f>
        <v>192.68560015882758</v>
      </c>
      <c r="Q10" s="10">
        <f>SUM('Ine Paliva'!AB227:AB228)+'Ine Paliva-dom'!U111+'Ine Paliva-dom'!V111</f>
        <v>262.02117170868104</v>
      </c>
      <c r="R10" s="10">
        <f>SUM('Ine Paliva'!AC227:AC228)+'Ine Paliva-dom'!U112+'Ine Paliva-dom'!V112</f>
        <v>269.70456357484704</v>
      </c>
      <c r="S10" s="10">
        <f>SUM('Ine Paliva'!AD227:AD228)+'Ine Paliva-dom'!U113+'Ine Paliva-dom'!V113</f>
        <v>266.0844090046503</v>
      </c>
      <c r="T10" s="10">
        <f>AVERAGE(S10,V10)</f>
        <v>257.94206873989299</v>
      </c>
      <c r="U10" s="10">
        <f>AVERAGE(S10,V10)</f>
        <v>257.94206873989299</v>
      </c>
      <c r="V10" s="10">
        <f>+'Ine Paliva-dom'!U114+'Ine Paliva-dom'!V114</f>
        <v>249.79972847513568</v>
      </c>
      <c r="W10" s="10">
        <f>SUM('Ine Paliva'!AF227:AF228)+'Ine Paliva-dom'!U115+'Ine Paliva-dom'!V115</f>
        <v>263.6134640775075</v>
      </c>
      <c r="X10" s="10">
        <f>SUM('Ine Paliva'!AG227:AG228)+'Ine Paliva-dom'!U116+'Ine Paliva-dom'!V116</f>
        <v>267.57522368380802</v>
      </c>
    </row>
    <row r="11" spans="1:34">
      <c r="A11" s="250" t="s">
        <v>141</v>
      </c>
      <c r="B11" s="250"/>
      <c r="C11" s="10"/>
      <c r="D11" s="10"/>
      <c r="E11" s="10"/>
      <c r="F11" s="10"/>
      <c r="G11" s="10"/>
      <c r="H11" s="10"/>
      <c r="I11" s="10"/>
      <c r="J11" s="10"/>
      <c r="K11" s="10"/>
      <c r="N11" s="250" t="s">
        <v>141</v>
      </c>
      <c r="O11" s="250"/>
      <c r="P11" s="10"/>
      <c r="Q11" s="10"/>
      <c r="R11" s="10"/>
      <c r="S11" s="10"/>
      <c r="T11" s="10"/>
      <c r="U11" s="10"/>
      <c r="V11" s="10"/>
      <c r="W11" s="10"/>
      <c r="X11" s="10"/>
    </row>
    <row r="12" spans="1:34">
      <c r="A12" s="250" t="s">
        <v>129</v>
      </c>
      <c r="B12" s="250"/>
      <c r="C12" s="10"/>
      <c r="D12" s="10"/>
      <c r="E12" s="10"/>
      <c r="F12" s="10"/>
      <c r="G12" s="10"/>
      <c r="H12" s="10"/>
      <c r="I12" s="10"/>
      <c r="J12" s="10"/>
      <c r="K12" s="10"/>
      <c r="N12" s="250" t="s">
        <v>129</v>
      </c>
      <c r="O12" s="250"/>
      <c r="P12" s="10"/>
      <c r="Q12" s="10"/>
      <c r="R12" s="10"/>
      <c r="S12" s="10"/>
      <c r="T12" s="10"/>
      <c r="U12" s="10"/>
      <c r="V12" s="10"/>
      <c r="W12" s="10"/>
      <c r="X12" s="10"/>
    </row>
    <row r="13" spans="1:34">
      <c r="A13" s="254" t="s">
        <v>130</v>
      </c>
      <c r="B13" s="11" t="s">
        <v>131</v>
      </c>
      <c r="C13" s="10"/>
      <c r="D13" s="10"/>
      <c r="E13" s="10"/>
      <c r="F13" s="10"/>
      <c r="G13" s="10"/>
      <c r="H13" s="10"/>
      <c r="I13" s="10"/>
      <c r="J13" s="10"/>
      <c r="K13" s="10"/>
      <c r="N13" s="254" t="s">
        <v>130</v>
      </c>
      <c r="O13" s="11" t="s">
        <v>131</v>
      </c>
      <c r="P13" s="10"/>
      <c r="Q13" s="10"/>
      <c r="R13" s="10"/>
      <c r="S13" s="10"/>
      <c r="T13" s="10"/>
      <c r="U13" s="10"/>
      <c r="V13" s="10"/>
      <c r="W13" s="10"/>
      <c r="X13" s="10"/>
    </row>
    <row r="14" spans="1:34">
      <c r="A14" s="250"/>
      <c r="B14" s="13" t="s">
        <v>132</v>
      </c>
      <c r="C14" s="10"/>
      <c r="D14" s="10"/>
      <c r="E14" s="10"/>
      <c r="F14" s="10"/>
      <c r="G14" s="12"/>
      <c r="H14" s="12"/>
      <c r="I14" s="10"/>
      <c r="J14" s="10"/>
      <c r="K14" s="10"/>
      <c r="N14" s="250"/>
      <c r="O14" s="13" t="s">
        <v>132</v>
      </c>
      <c r="P14" s="10"/>
      <c r="Q14" s="10"/>
      <c r="R14" s="10"/>
      <c r="S14" s="10"/>
      <c r="T14" s="12"/>
      <c r="U14" s="12"/>
      <c r="V14" s="10"/>
      <c r="W14" s="10"/>
      <c r="X14" s="10"/>
    </row>
    <row r="15" spans="1:34">
      <c r="A15" s="14" t="s">
        <v>133</v>
      </c>
      <c r="C15" s="15">
        <f>SUM(C8:C14)</f>
        <v>0</v>
      </c>
      <c r="D15" s="15">
        <f t="shared" ref="D15:K15" si="0">SUM(D8:D14)</f>
        <v>0</v>
      </c>
      <c r="E15" s="15">
        <f t="shared" si="0"/>
        <v>0</v>
      </c>
      <c r="F15" s="15">
        <f t="shared" si="0"/>
        <v>0</v>
      </c>
      <c r="G15" s="15">
        <f t="shared" si="0"/>
        <v>0</v>
      </c>
      <c r="H15" s="15">
        <f t="shared" si="0"/>
        <v>0</v>
      </c>
      <c r="I15" s="15">
        <f t="shared" si="0"/>
        <v>0</v>
      </c>
      <c r="J15" s="15">
        <f t="shared" si="0"/>
        <v>0</v>
      </c>
      <c r="K15" s="15">
        <f t="shared" si="0"/>
        <v>0</v>
      </c>
      <c r="N15" s="14" t="s">
        <v>133</v>
      </c>
      <c r="P15" s="15">
        <f>SUM(P8:P14)</f>
        <v>334.90803904771644</v>
      </c>
      <c r="Q15" s="15">
        <f t="shared" ref="Q15:X15" si="1">SUM(Q8:Q14)</f>
        <v>262.02117170868104</v>
      </c>
      <c r="R15" s="15">
        <f t="shared" si="1"/>
        <v>269.70456357484704</v>
      </c>
      <c r="S15" s="15">
        <f t="shared" si="1"/>
        <v>266.0844090046503</v>
      </c>
      <c r="T15" s="15">
        <f t="shared" si="1"/>
        <v>257.94206873989299</v>
      </c>
      <c r="U15" s="15">
        <f t="shared" si="1"/>
        <v>257.94206873989299</v>
      </c>
      <c r="V15" s="15">
        <f t="shared" si="1"/>
        <v>249.79972847513568</v>
      </c>
      <c r="W15" s="15">
        <f t="shared" si="1"/>
        <v>263.6134640775075</v>
      </c>
      <c r="X15" s="15">
        <f t="shared" si="1"/>
        <v>267.57522368380802</v>
      </c>
    </row>
    <row r="17" spans="1:24" ht="18.75">
      <c r="A17" s="6" t="s">
        <v>134</v>
      </c>
      <c r="N17" s="6" t="s">
        <v>134</v>
      </c>
    </row>
    <row r="19" spans="1:24" ht="15" customHeight="1">
      <c r="A19" s="251" t="s">
        <v>120</v>
      </c>
      <c r="B19" s="251"/>
      <c r="C19" s="251" t="s">
        <v>158</v>
      </c>
      <c r="D19" s="251"/>
      <c r="E19" s="251"/>
      <c r="F19" s="251"/>
      <c r="G19" s="251"/>
      <c r="H19" s="251"/>
      <c r="I19" s="251"/>
      <c r="J19" s="251"/>
      <c r="K19" s="91"/>
      <c r="L19" s="93"/>
      <c r="M19" s="93"/>
      <c r="N19" s="251" t="s">
        <v>120</v>
      </c>
      <c r="O19" s="251"/>
      <c r="P19" s="251" t="s">
        <v>157</v>
      </c>
      <c r="Q19" s="251"/>
      <c r="R19" s="251"/>
      <c r="S19" s="251"/>
      <c r="T19" s="251"/>
      <c r="U19" s="251"/>
      <c r="V19" s="251"/>
      <c r="W19" s="251"/>
      <c r="X19" s="91"/>
    </row>
    <row r="20" spans="1:24">
      <c r="A20" s="239"/>
      <c r="B20" s="239"/>
      <c r="C20" s="9">
        <v>2000</v>
      </c>
      <c r="D20" s="9">
        <v>2005</v>
      </c>
      <c r="E20" s="9">
        <v>2010</v>
      </c>
      <c r="F20" s="9">
        <v>2015</v>
      </c>
      <c r="G20" s="9">
        <v>2016</v>
      </c>
      <c r="H20" s="9">
        <v>2017</v>
      </c>
      <c r="I20" s="9">
        <v>2018</v>
      </c>
      <c r="J20" s="9">
        <v>2019</v>
      </c>
      <c r="K20" s="9">
        <v>2020</v>
      </c>
      <c r="N20" s="239"/>
      <c r="O20" s="239"/>
      <c r="P20" s="9">
        <v>2000</v>
      </c>
      <c r="Q20" s="9">
        <v>2005</v>
      </c>
      <c r="R20" s="9">
        <v>2010</v>
      </c>
      <c r="S20" s="9">
        <v>2015</v>
      </c>
      <c r="T20" s="9">
        <v>2016</v>
      </c>
      <c r="U20" s="9">
        <v>2017</v>
      </c>
      <c r="V20" s="9">
        <v>2018</v>
      </c>
      <c r="W20" s="9">
        <v>2019</v>
      </c>
      <c r="X20" s="9">
        <v>2020</v>
      </c>
    </row>
    <row r="21" spans="1:24">
      <c r="A21" s="252" t="s">
        <v>138</v>
      </c>
      <c r="B21" s="253"/>
      <c r="C21" s="253"/>
      <c r="D21" s="253"/>
      <c r="E21" s="253"/>
      <c r="F21" s="253"/>
      <c r="G21" s="253"/>
      <c r="H21" s="253"/>
      <c r="I21" s="253"/>
      <c r="J21" s="253"/>
      <c r="K21" s="92"/>
      <c r="N21" s="252" t="s">
        <v>123</v>
      </c>
      <c r="O21" s="253"/>
      <c r="P21" s="253"/>
      <c r="Q21" s="253"/>
      <c r="R21" s="253"/>
      <c r="S21" s="253"/>
      <c r="T21" s="253"/>
      <c r="U21" s="253"/>
      <c r="V21" s="253"/>
      <c r="W21" s="253"/>
      <c r="X21" s="92"/>
    </row>
    <row r="22" spans="1:24">
      <c r="A22" s="250" t="s">
        <v>124</v>
      </c>
      <c r="B22" s="250"/>
      <c r="C22" s="10">
        <f t="shared" ref="C22:K24" si="2">C8*$K$2*Z$4+C8*(1-$K$2)</f>
        <v>0</v>
      </c>
      <c r="D22" s="10">
        <f t="shared" si="2"/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N22" s="250" t="s">
        <v>124</v>
      </c>
      <c r="O22" s="250"/>
      <c r="P22" s="10">
        <f t="shared" ref="P22:R24" si="3">P8*$K$2*Z$4+P8*(1-$K$2)</f>
        <v>0</v>
      </c>
      <c r="Q22" s="10">
        <f t="shared" si="3"/>
        <v>0</v>
      </c>
      <c r="R22" s="10">
        <f t="shared" si="3"/>
        <v>0</v>
      </c>
      <c r="S22" s="10">
        <f>S8*$K$2*AE$4+S8*(1-$K$2)</f>
        <v>0</v>
      </c>
      <c r="T22" s="10">
        <f>AVERAGE(S22,V22)</f>
        <v>0</v>
      </c>
      <c r="U22" s="10">
        <f>AVERAGE(S22,V22)</f>
        <v>0</v>
      </c>
      <c r="V22" s="10">
        <f t="shared" ref="V22:X24" si="4">V8*$K$2*AF$4+V8*(1-$K$2)</f>
        <v>0</v>
      </c>
      <c r="W22" s="10">
        <f t="shared" si="4"/>
        <v>0</v>
      </c>
      <c r="X22" s="10">
        <f t="shared" si="4"/>
        <v>0</v>
      </c>
    </row>
    <row r="23" spans="1:24">
      <c r="A23" s="254" t="s">
        <v>125</v>
      </c>
      <c r="B23" s="250"/>
      <c r="C23" s="10">
        <f t="shared" si="2"/>
        <v>0</v>
      </c>
      <c r="D23" s="10">
        <f t="shared" si="2"/>
        <v>0</v>
      </c>
      <c r="E23" s="10">
        <f t="shared" si="2"/>
        <v>0</v>
      </c>
      <c r="F23" s="10">
        <f t="shared" si="2"/>
        <v>0</v>
      </c>
      <c r="G23" s="10">
        <f t="shared" si="2"/>
        <v>0</v>
      </c>
      <c r="H23" s="10">
        <f t="shared" si="2"/>
        <v>0</v>
      </c>
      <c r="I23" s="10">
        <f t="shared" si="2"/>
        <v>0</v>
      </c>
      <c r="J23" s="10">
        <f t="shared" si="2"/>
        <v>0</v>
      </c>
      <c r="K23" s="10">
        <f t="shared" si="2"/>
        <v>0</v>
      </c>
      <c r="N23" s="254" t="s">
        <v>125</v>
      </c>
      <c r="O23" s="250"/>
      <c r="P23" s="10">
        <f t="shared" si="3"/>
        <v>147.80668743949275</v>
      </c>
      <c r="Q23" s="10">
        <f t="shared" si="3"/>
        <v>0</v>
      </c>
      <c r="R23" s="10">
        <f t="shared" si="3"/>
        <v>0</v>
      </c>
      <c r="S23" s="10">
        <f>S9*$K$2*AE$4+S9*(1-$K$2)</f>
        <v>0</v>
      </c>
      <c r="T23" s="10">
        <f>AVERAGE(S23,V23)</f>
        <v>0</v>
      </c>
      <c r="U23" s="10">
        <f>AVERAGE(S23,V23)</f>
        <v>0</v>
      </c>
      <c r="V23" s="10">
        <f t="shared" si="4"/>
        <v>0</v>
      </c>
      <c r="W23" s="10">
        <f t="shared" si="4"/>
        <v>0</v>
      </c>
      <c r="X23" s="10">
        <f t="shared" si="4"/>
        <v>0</v>
      </c>
    </row>
    <row r="24" spans="1:24">
      <c r="A24" s="250" t="s">
        <v>127</v>
      </c>
      <c r="B24" s="250"/>
      <c r="C24" s="10">
        <f t="shared" si="2"/>
        <v>0</v>
      </c>
      <c r="D24" s="10">
        <f t="shared" si="2"/>
        <v>0</v>
      </c>
      <c r="E24" s="10">
        <f t="shared" si="2"/>
        <v>0</v>
      </c>
      <c r="F24" s="10">
        <f t="shared" si="2"/>
        <v>0</v>
      </c>
      <c r="G24" s="10">
        <f t="shared" si="2"/>
        <v>0</v>
      </c>
      <c r="H24" s="10">
        <f t="shared" si="2"/>
        <v>0</v>
      </c>
      <c r="I24" s="10">
        <f t="shared" si="2"/>
        <v>0</v>
      </c>
      <c r="J24" s="10">
        <f t="shared" si="2"/>
        <v>0</v>
      </c>
      <c r="K24" s="10">
        <f t="shared" si="2"/>
        <v>0</v>
      </c>
      <c r="N24" s="250" t="s">
        <v>127</v>
      </c>
      <c r="O24" s="250"/>
      <c r="P24" s="10">
        <f t="shared" si="3"/>
        <v>200.25124375076314</v>
      </c>
      <c r="Q24" s="10">
        <f t="shared" si="3"/>
        <v>255.09925612156894</v>
      </c>
      <c r="R24" s="10">
        <f t="shared" si="3"/>
        <v>244.03021478365417</v>
      </c>
      <c r="S24" s="10">
        <f>S10*$K$2*AE$4+S10*(1-$K$2)</f>
        <v>274.8037204178205</v>
      </c>
      <c r="T24" s="10">
        <f>AVERAGE(S24,V24)</f>
        <v>270.70342269865591</v>
      </c>
      <c r="U24" s="10">
        <f>AVERAGE(S24,V24)</f>
        <v>270.70342269865591</v>
      </c>
      <c r="V24" s="10">
        <f t="shared" si="4"/>
        <v>266.60312497949127</v>
      </c>
      <c r="W24" s="10">
        <f t="shared" si="4"/>
        <v>271.62652476386728</v>
      </c>
      <c r="X24" s="10">
        <f t="shared" si="4"/>
        <v>275.93088977362248</v>
      </c>
    </row>
    <row r="25" spans="1:24">
      <c r="A25" s="250" t="s">
        <v>141</v>
      </c>
      <c r="B25" s="250"/>
      <c r="C25" s="10">
        <f>C11</f>
        <v>0</v>
      </c>
      <c r="D25" s="10">
        <f t="shared" ref="D25:K25" si="5">D11</f>
        <v>0</v>
      </c>
      <c r="E25" s="10">
        <f t="shared" si="5"/>
        <v>0</v>
      </c>
      <c r="F25" s="10">
        <f t="shared" si="5"/>
        <v>0</v>
      </c>
      <c r="G25" s="10">
        <f t="shared" si="5"/>
        <v>0</v>
      </c>
      <c r="H25" s="10">
        <f t="shared" si="5"/>
        <v>0</v>
      </c>
      <c r="I25" s="10">
        <f t="shared" si="5"/>
        <v>0</v>
      </c>
      <c r="J25" s="10">
        <f t="shared" si="5"/>
        <v>0</v>
      </c>
      <c r="K25" s="10">
        <f t="shared" si="5"/>
        <v>0</v>
      </c>
      <c r="N25" s="250" t="s">
        <v>141</v>
      </c>
      <c r="O25" s="250"/>
      <c r="P25" s="10">
        <f>P11</f>
        <v>0</v>
      </c>
      <c r="Q25" s="10">
        <f t="shared" ref="Q25:X25" si="6">Q11</f>
        <v>0</v>
      </c>
      <c r="R25" s="10">
        <f t="shared" si="6"/>
        <v>0</v>
      </c>
      <c r="S25" s="10">
        <f t="shared" si="6"/>
        <v>0</v>
      </c>
      <c r="T25" s="10">
        <f t="shared" si="6"/>
        <v>0</v>
      </c>
      <c r="U25" s="10">
        <f t="shared" si="6"/>
        <v>0</v>
      </c>
      <c r="V25" s="10">
        <f t="shared" si="6"/>
        <v>0</v>
      </c>
      <c r="W25" s="10">
        <f t="shared" si="6"/>
        <v>0</v>
      </c>
      <c r="X25" s="10">
        <f t="shared" si="6"/>
        <v>0</v>
      </c>
    </row>
    <row r="26" spans="1:24">
      <c r="A26" s="250" t="s">
        <v>129</v>
      </c>
      <c r="B26" s="250"/>
      <c r="C26" s="10">
        <f>C12</f>
        <v>0</v>
      </c>
      <c r="D26" s="10">
        <f t="shared" ref="D26:K26" si="7">D12</f>
        <v>0</v>
      </c>
      <c r="E26" s="10">
        <f t="shared" si="7"/>
        <v>0</v>
      </c>
      <c r="F26" s="10">
        <f t="shared" si="7"/>
        <v>0</v>
      </c>
      <c r="G26" s="10">
        <f t="shared" si="7"/>
        <v>0</v>
      </c>
      <c r="H26" s="10">
        <f t="shared" si="7"/>
        <v>0</v>
      </c>
      <c r="I26" s="10">
        <f t="shared" si="7"/>
        <v>0</v>
      </c>
      <c r="J26" s="10">
        <f t="shared" si="7"/>
        <v>0</v>
      </c>
      <c r="K26" s="10">
        <f t="shared" si="7"/>
        <v>0</v>
      </c>
      <c r="N26" s="250" t="s">
        <v>129</v>
      </c>
      <c r="O26" s="250"/>
      <c r="P26" s="10">
        <f>P12</f>
        <v>0</v>
      </c>
      <c r="Q26" s="10">
        <f t="shared" ref="Q26:X26" si="8">Q12</f>
        <v>0</v>
      </c>
      <c r="R26" s="10">
        <f t="shared" si="8"/>
        <v>0</v>
      </c>
      <c r="S26" s="10">
        <f t="shared" si="8"/>
        <v>0</v>
      </c>
      <c r="T26" s="10">
        <f t="shared" si="8"/>
        <v>0</v>
      </c>
      <c r="U26" s="10">
        <f t="shared" si="8"/>
        <v>0</v>
      </c>
      <c r="V26" s="10">
        <f t="shared" si="8"/>
        <v>0</v>
      </c>
      <c r="W26" s="10">
        <f t="shared" si="8"/>
        <v>0</v>
      </c>
      <c r="X26" s="10">
        <f t="shared" si="8"/>
        <v>0</v>
      </c>
    </row>
    <row r="27" spans="1:24">
      <c r="A27" s="254" t="s">
        <v>130</v>
      </c>
      <c r="B27" s="11" t="s">
        <v>131</v>
      </c>
      <c r="C27" s="10"/>
      <c r="D27" s="10">
        <f t="shared" ref="D27:K27" si="9">D13</f>
        <v>0</v>
      </c>
      <c r="E27" s="10">
        <f t="shared" si="9"/>
        <v>0</v>
      </c>
      <c r="F27" s="10">
        <f t="shared" si="9"/>
        <v>0</v>
      </c>
      <c r="G27" s="10">
        <f t="shared" si="9"/>
        <v>0</v>
      </c>
      <c r="H27" s="10">
        <f t="shared" si="9"/>
        <v>0</v>
      </c>
      <c r="I27" s="10">
        <f t="shared" si="9"/>
        <v>0</v>
      </c>
      <c r="J27" s="10">
        <f t="shared" si="9"/>
        <v>0</v>
      </c>
      <c r="K27" s="10">
        <f t="shared" si="9"/>
        <v>0</v>
      </c>
      <c r="N27" s="254" t="s">
        <v>130</v>
      </c>
      <c r="O27" s="11" t="s">
        <v>131</v>
      </c>
      <c r="P27" s="10">
        <f>P13</f>
        <v>0</v>
      </c>
      <c r="Q27" s="10">
        <f t="shared" ref="Q27:X27" si="10">Q13</f>
        <v>0</v>
      </c>
      <c r="R27" s="10">
        <f t="shared" si="10"/>
        <v>0</v>
      </c>
      <c r="S27" s="10">
        <f t="shared" si="10"/>
        <v>0</v>
      </c>
      <c r="T27" s="10">
        <f t="shared" si="10"/>
        <v>0</v>
      </c>
      <c r="U27" s="10">
        <f t="shared" si="10"/>
        <v>0</v>
      </c>
      <c r="V27" s="10">
        <f t="shared" si="10"/>
        <v>0</v>
      </c>
      <c r="W27" s="10">
        <f t="shared" si="10"/>
        <v>0</v>
      </c>
      <c r="X27" s="10">
        <f t="shared" si="10"/>
        <v>0</v>
      </c>
    </row>
    <row r="28" spans="1:24">
      <c r="A28" s="250"/>
      <c r="B28" s="13" t="s">
        <v>119</v>
      </c>
      <c r="C28" s="10"/>
      <c r="D28" s="10"/>
      <c r="E28" s="10"/>
      <c r="F28" s="12"/>
      <c r="G28" s="12"/>
      <c r="H28" s="12"/>
      <c r="I28" s="12"/>
      <c r="J28" s="12"/>
      <c r="K28" s="12"/>
      <c r="N28" s="250"/>
      <c r="O28" s="13" t="s">
        <v>119</v>
      </c>
      <c r="P28" s="10"/>
      <c r="Q28" s="10"/>
      <c r="R28" s="10"/>
      <c r="S28" s="12"/>
      <c r="T28" s="12"/>
      <c r="U28" s="12"/>
      <c r="V28" s="12"/>
      <c r="W28" s="12"/>
      <c r="X28" s="12"/>
    </row>
    <row r="30" spans="1:24">
      <c r="C30" s="15"/>
      <c r="D30" s="15"/>
      <c r="E30" s="15"/>
      <c r="F30" s="15"/>
      <c r="G30" s="15"/>
      <c r="H30" s="15"/>
      <c r="I30" s="15"/>
      <c r="J30" s="15"/>
    </row>
    <row r="31" spans="1:24">
      <c r="B31" s="17"/>
    </row>
    <row r="32" spans="1:24">
      <c r="B32" s="17"/>
    </row>
  </sheetData>
  <mergeCells count="36">
    <mergeCell ref="A27:A28"/>
    <mergeCell ref="A11:B11"/>
    <mergeCell ref="A12:B12"/>
    <mergeCell ref="A13:A14"/>
    <mergeCell ref="A19:B20"/>
    <mergeCell ref="A22:B22"/>
    <mergeCell ref="A23:B23"/>
    <mergeCell ref="A24:B24"/>
    <mergeCell ref="A25:B25"/>
    <mergeCell ref="A26:B26"/>
    <mergeCell ref="C19:J19"/>
    <mergeCell ref="A21:J21"/>
    <mergeCell ref="A5:B6"/>
    <mergeCell ref="C5:J5"/>
    <mergeCell ref="A7:J7"/>
    <mergeCell ref="A8:B8"/>
    <mergeCell ref="A9:B9"/>
    <mergeCell ref="A10:B10"/>
    <mergeCell ref="N5:O6"/>
    <mergeCell ref="P5:W5"/>
    <mergeCell ref="N7:W7"/>
    <mergeCell ref="N8:O8"/>
    <mergeCell ref="N9:O9"/>
    <mergeCell ref="N10:O10"/>
    <mergeCell ref="N11:O11"/>
    <mergeCell ref="N12:O12"/>
    <mergeCell ref="N13:N14"/>
    <mergeCell ref="N19:O20"/>
    <mergeCell ref="N25:O25"/>
    <mergeCell ref="N26:O26"/>
    <mergeCell ref="N27:N28"/>
    <mergeCell ref="P19:W19"/>
    <mergeCell ref="N21:W21"/>
    <mergeCell ref="N22:O22"/>
    <mergeCell ref="N23:O23"/>
    <mergeCell ref="N24:O24"/>
  </mergeCells>
  <dataValidations count="7">
    <dataValidation allowBlank="1" showInputMessage="1" showErrorMessage="1" prompt="Znamenají zpracovatelský průmysl a stavebnictví." sqref="A13:A14 A27:A28 N13:N14 N27:N28" xr:uid="{00000000-0002-0000-0B00-000000000000}"/>
    <dataValidation allowBlank="1" showInputMessage="1" showErrorMessage="1" prompt="Průmyslová odvětví zapojená do Evropského systému emisního obchodování (EU-ETS), jsou-li opatření zaměřená na tato odvětví předvídána v rámci SEAP. " sqref="B14 B28 O14 O28" xr:uid="{00000000-0002-0000-0B00-000001000000}"/>
    <dataValidation allowBlank="1" showInputMessage="1" showErrorMessage="1" prompt="Průmyslová odvětví nezapojená do Evropského systému emisního obchodování (EU-ETS), jsou-li opatření zaměřená na průmyslové odvětví předvídána v rámci SEAP." sqref="B13 B27 O13 O27" xr:uid="{00000000-0002-0000-0B00-000002000000}"/>
    <dataValidation allowBlank="1" showInputMessage="1" showErrorMessage="1" prompt="Veřejné osvětlení, které vlastní nebo provozuje orgán místní samosprávy (např. pouliční osvětlení a semafory). Neobecní veřejné osvětlení je zahrnuto v sektoru „Terciární budovy, vybavení/zařízení“." sqref="A12:B12 A26:B26 N12:O12 N26:O26" xr:uid="{00000000-0002-0000-0B00-000003000000}"/>
    <dataValidation allowBlank="1" showInputMessage="1" showErrorMessage="1" prompt="Budovy, které jsou primárně užívány jako obytné budovy. Do tohoto sektoru by mělo patřit sociální bydlení." sqref="A10:B11 A24:B25 N10:O11 N24:O25" xr:uid="{00000000-0002-0000-0B00-000004000000}"/>
    <dataValidation allowBlank="1" showInputMessage="1" showErrorMessage="1" prompt="Budovy a zařízení terciárního sektoru (služeb), například kanceláře soukromých společností, banky, komerční a retailové činnosti, nemocnice atd. " sqref="A9:B9 A23:B23 N9:O9 N23:O23" xr:uid="{00000000-0002-0000-0B00-000005000000}"/>
    <dataValidation allowBlank="1" showInputMessage="1" showErrorMessage="1" prompt="Budovy a zařízení ve vlastnictví orgánu místní samosprávy. Zařízeními se rozumí subjekty spotřebovávající energii, které nejsou budovami, jako jsou čističky odpadních vod." sqref="A8:B8 A22:B22 N8:O8 N22:O22" xr:uid="{00000000-0002-0000-0B00-000006000000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7000000}">
          <x14:formula1>
            <xm:f>'C:\Users\tholasek\Desktop\práca\2022\SECAP Hradec venkova\data\[Bilance_HV_v1 – kópia.xlsx]EE Data'!#REF!</xm:f>
          </x14:formula1>
          <xm:sqref>E1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activeCell="B15" sqref="B15"/>
    </sheetView>
  </sheetViews>
  <sheetFormatPr defaultRowHeight="15"/>
  <cols>
    <col min="1" max="1" width="35.28515625" bestFit="1" customWidth="1"/>
    <col min="2" max="4" width="16.28515625" bestFit="1" customWidth="1"/>
    <col min="5" max="5" width="9.28515625" bestFit="1" customWidth="1"/>
  </cols>
  <sheetData>
    <row r="1" spans="1:5" ht="60" customHeight="1">
      <c r="A1" t="s">
        <v>159</v>
      </c>
      <c r="B1" s="19" t="s">
        <v>160</v>
      </c>
      <c r="C1" s="19" t="s">
        <v>161</v>
      </c>
      <c r="D1" s="19" t="s">
        <v>162</v>
      </c>
      <c r="E1" s="19" t="s">
        <v>163</v>
      </c>
    </row>
    <row r="2" spans="1:5">
      <c r="A2" t="s">
        <v>164</v>
      </c>
      <c r="B2">
        <v>6171.2760000000026</v>
      </c>
      <c r="C2">
        <v>6615.6040000000039</v>
      </c>
      <c r="D2">
        <v>6410.4670000000015</v>
      </c>
      <c r="E2">
        <v>5975.1629999999941</v>
      </c>
    </row>
    <row r="3" spans="1:5">
      <c r="A3" t="s">
        <v>165</v>
      </c>
      <c r="B3">
        <v>951.02599999999973</v>
      </c>
      <c r="C3">
        <v>769.80499999999995</v>
      </c>
      <c r="D3">
        <v>923.22600000000023</v>
      </c>
      <c r="E3">
        <v>923.28600000000017</v>
      </c>
    </row>
    <row r="4" spans="1:5">
      <c r="A4" t="s">
        <v>166</v>
      </c>
      <c r="B4">
        <v>25991.97</v>
      </c>
      <c r="C4">
        <v>26114.709000000003</v>
      </c>
      <c r="D4">
        <v>28793.660000000003</v>
      </c>
      <c r="E4">
        <v>30974.250000000004</v>
      </c>
    </row>
    <row r="5" spans="1:5">
      <c r="B5">
        <v>2015</v>
      </c>
      <c r="C5">
        <v>2018</v>
      </c>
      <c r="D5">
        <v>2019</v>
      </c>
      <c r="E5">
        <v>2020</v>
      </c>
    </row>
    <row r="6" spans="1:5">
      <c r="A6" t="s">
        <v>167</v>
      </c>
      <c r="B6">
        <f>SUM(B2:B4)</f>
        <v>33114.272000000004</v>
      </c>
      <c r="C6">
        <f>SUM(C2:C4)</f>
        <v>33500.118000000009</v>
      </c>
      <c r="D6">
        <f>SUM(D2:D4)</f>
        <v>36127.353000000003</v>
      </c>
      <c r="E6">
        <f>SUM(E2:E4)</f>
        <v>37872.699000000001</v>
      </c>
    </row>
    <row r="7" spans="1:5">
      <c r="A7" t="s">
        <v>168</v>
      </c>
      <c r="B7" s="15">
        <f>Venkov!C14</f>
        <v>61935.48</v>
      </c>
      <c r="C7" s="15">
        <f>Venkov!D14</f>
        <v>70536.609999999986</v>
      </c>
      <c r="D7" s="15">
        <f>Venkov!E14</f>
        <v>72882.87000000001</v>
      </c>
      <c r="E7" s="15">
        <f>Venkov!F14</f>
        <v>72771.449999999983</v>
      </c>
    </row>
    <row r="8" spans="1:5">
      <c r="A8" t="s">
        <v>169</v>
      </c>
      <c r="B8" s="20">
        <f>B6/B7</f>
        <v>0.53465755008276361</v>
      </c>
      <c r="C8" s="20">
        <f t="shared" ref="C8:E8" si="0">C6/C7</f>
        <v>0.47493235073247803</v>
      </c>
      <c r="D8" s="20">
        <f t="shared" si="0"/>
        <v>0.49569059231613682</v>
      </c>
      <c r="E8" s="20">
        <f t="shared" si="0"/>
        <v>0.52043348043772675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G46"/>
  <sheetViews>
    <sheetView zoomScale="80" zoomScaleNormal="80" workbookViewId="0">
      <selection activeCell="N9" sqref="N9"/>
    </sheetView>
  </sheetViews>
  <sheetFormatPr defaultRowHeight="15"/>
  <cols>
    <col min="1" max="1" width="18.5703125" bestFit="1" customWidth="1"/>
    <col min="2" max="2" width="13.28515625" customWidth="1"/>
    <col min="3" max="5" width="10.7109375" customWidth="1"/>
    <col min="6" max="6" width="12.140625" customWidth="1"/>
    <col min="10" max="10" width="20.28515625" customWidth="1"/>
    <col min="11" max="11" width="20.5703125" customWidth="1"/>
    <col min="13" max="13" width="10.85546875" customWidth="1"/>
    <col min="19" max="19" width="10.28515625" customWidth="1"/>
  </cols>
  <sheetData>
    <row r="1" spans="1:33">
      <c r="A1" s="140"/>
      <c r="B1" s="255" t="s">
        <v>36</v>
      </c>
      <c r="C1" s="255"/>
      <c r="D1" s="256"/>
      <c r="E1" s="255" t="s">
        <v>38</v>
      </c>
      <c r="F1" s="255"/>
    </row>
    <row r="2" spans="1:33" ht="62.25" customHeight="1">
      <c r="A2" s="141" t="s">
        <v>170</v>
      </c>
      <c r="B2" s="38" t="s">
        <v>171</v>
      </c>
      <c r="C2" s="138" t="s">
        <v>172</v>
      </c>
      <c r="D2" s="139" t="s">
        <v>173</v>
      </c>
      <c r="E2" s="138" t="s">
        <v>172</v>
      </c>
      <c r="F2" s="138" t="s">
        <v>173</v>
      </c>
    </row>
    <row r="3" spans="1:33">
      <c r="A3" s="140" t="s">
        <v>174</v>
      </c>
      <c r="B3" s="135">
        <f ca="1">'údaje - sadzby'!C5</f>
        <v>0.10495774428476846</v>
      </c>
      <c r="C3" s="135">
        <f ca="1">'údaje - sadzby'!D5</f>
        <v>0.51641546909685709</v>
      </c>
      <c r="D3" s="137">
        <f ca="1">'údaje - sadzby'!E5</f>
        <v>0.37862678661837446</v>
      </c>
      <c r="E3" s="135">
        <f ca="1">'údaje - sadzby'!F5</f>
        <v>0.82180587296796181</v>
      </c>
      <c r="F3" s="135">
        <f ca="1">'údaje - sadzby'!G5</f>
        <v>0.17819412703203819</v>
      </c>
      <c r="H3" s="22" t="str">
        <f>'EL SECAP'!D1</f>
        <v>Hněvčeves</v>
      </c>
      <c r="J3" s="23" t="s">
        <v>120</v>
      </c>
      <c r="K3" s="23"/>
      <c r="L3" t="s">
        <v>121</v>
      </c>
      <c r="Q3">
        <v>3</v>
      </c>
      <c r="R3">
        <v>4</v>
      </c>
      <c r="S3">
        <v>5</v>
      </c>
      <c r="T3">
        <v>6</v>
      </c>
    </row>
    <row r="4" spans="1:33">
      <c r="A4" s="140" t="s">
        <v>175</v>
      </c>
      <c r="B4" s="135">
        <f ca="1">'údaje - sadzby'!C6</f>
        <v>0.13047512164686148</v>
      </c>
      <c r="C4" s="135">
        <f ca="1">'údaje - sadzby'!D6</f>
        <v>0.65607869670733043</v>
      </c>
      <c r="D4" s="137">
        <f ca="1">'údaje - sadzby'!E6</f>
        <v>0.21344618164580809</v>
      </c>
      <c r="E4" s="135">
        <f ca="1">'údaje - sadzby'!F6</f>
        <v>0.81733335494060688</v>
      </c>
      <c r="F4" s="135">
        <f ca="1">'údaje - sadzby'!G6</f>
        <v>0.18266664505939312</v>
      </c>
      <c r="H4" t="s">
        <v>176</v>
      </c>
      <c r="L4">
        <v>1</v>
      </c>
      <c r="M4">
        <v>2</v>
      </c>
      <c r="N4">
        <v>3</v>
      </c>
      <c r="O4">
        <v>4</v>
      </c>
      <c r="P4">
        <v>5</v>
      </c>
      <c r="Q4">
        <v>6</v>
      </c>
      <c r="R4">
        <v>7</v>
      </c>
      <c r="S4">
        <v>8</v>
      </c>
      <c r="T4">
        <v>9</v>
      </c>
    </row>
    <row r="5" spans="1:33">
      <c r="A5" s="140" t="s">
        <v>177</v>
      </c>
      <c r="B5" s="135">
        <f>'údaje - sadzby'!C7</f>
        <v>3.5241543160991061E-2</v>
      </c>
      <c r="C5" s="135">
        <f ca="1">'údaje - sadzby'!D7</f>
        <v>0.91539532133533419</v>
      </c>
      <c r="D5" s="137">
        <f ca="1">'údaje - sadzby'!E7</f>
        <v>4.936313550367475E-2</v>
      </c>
      <c r="E5" s="135">
        <f ca="1">'údaje - sadzby'!F7</f>
        <v>0.81040577192391572</v>
      </c>
      <c r="F5" s="135">
        <f ca="1">'údaje - sadzby'!G7</f>
        <v>0.18959422807608428</v>
      </c>
      <c r="H5" t="s">
        <v>178</v>
      </c>
      <c r="J5" s="23"/>
      <c r="K5" s="23"/>
      <c r="L5">
        <v>2000</v>
      </c>
      <c r="M5">
        <v>2005</v>
      </c>
      <c r="N5">
        <v>2010</v>
      </c>
      <c r="O5">
        <v>2012</v>
      </c>
      <c r="P5">
        <v>2013</v>
      </c>
      <c r="Q5">
        <v>2015</v>
      </c>
      <c r="R5">
        <v>2018</v>
      </c>
      <c r="S5">
        <v>2019</v>
      </c>
      <c r="T5">
        <v>2020</v>
      </c>
    </row>
    <row r="6" spans="1:33">
      <c r="A6" s="140" t="s">
        <v>179</v>
      </c>
      <c r="B6" s="135">
        <f ca="1">'údaje - sadzby'!C8</f>
        <v>2.1467544426272314E-2</v>
      </c>
      <c r="C6" s="135">
        <f ca="1">'údaje - sadzby'!D8</f>
        <v>0.83236506213100814</v>
      </c>
      <c r="D6" s="137">
        <f ca="1">'údaje - sadzby'!E8</f>
        <v>0.14616739344271956</v>
      </c>
      <c r="E6" s="135">
        <f ca="1">'údaje - sadzby'!F8</f>
        <v>0.85840317629262997</v>
      </c>
      <c r="F6" s="135">
        <f ca="1">'údaje - sadzby'!G8</f>
        <v>0.14159682370737003</v>
      </c>
      <c r="H6" t="str">
        <f>H5&amp;H3&amp;H5&amp;H4</f>
        <v>'Hněvčeves'!</v>
      </c>
      <c r="J6" s="257" t="s">
        <v>180</v>
      </c>
      <c r="K6" s="257"/>
      <c r="L6" s="257"/>
      <c r="M6" s="257"/>
      <c r="N6" s="257"/>
      <c r="O6" s="257"/>
      <c r="P6" s="257"/>
      <c r="Q6" s="257"/>
      <c r="R6" s="257"/>
      <c r="S6" s="257"/>
      <c r="T6" s="257"/>
      <c r="X6">
        <v>2000</v>
      </c>
      <c r="Y6">
        <v>2005</v>
      </c>
      <c r="Z6">
        <v>2010</v>
      </c>
      <c r="AA6">
        <v>2012</v>
      </c>
      <c r="AB6">
        <v>2013</v>
      </c>
      <c r="AC6">
        <v>2015</v>
      </c>
      <c r="AD6">
        <v>2018</v>
      </c>
      <c r="AE6">
        <v>2019</v>
      </c>
      <c r="AF6">
        <v>2020</v>
      </c>
    </row>
    <row r="7" spans="1:33">
      <c r="A7" s="140" t="s">
        <v>181</v>
      </c>
      <c r="B7" s="135">
        <f ca="1">'údaje - sadzby'!C9</f>
        <v>0.22129245052528707</v>
      </c>
      <c r="C7" s="135">
        <f ca="1">'údaje - sadzby'!D9</f>
        <v>0.59133479925075338</v>
      </c>
      <c r="D7" s="137">
        <f ca="1">'údaje - sadzby'!E9</f>
        <v>0.18737275022395955</v>
      </c>
      <c r="E7" s="135">
        <f ca="1">'údaje - sadzby'!F9</f>
        <v>0.81623548864928153</v>
      </c>
      <c r="F7" s="135">
        <f ca="1">'údaje - sadzby'!G9</f>
        <v>0.18376451135071847</v>
      </c>
      <c r="J7" s="257" t="s">
        <v>124</v>
      </c>
      <c r="K7" s="257"/>
      <c r="L7" s="24">
        <f ca="1">INDIRECT($H$6&amp;X7)</f>
        <v>26.363</v>
      </c>
      <c r="M7" s="24">
        <f ca="1">INDIRECT($H$6&amp;Y7)</f>
        <v>24.753</v>
      </c>
      <c r="N7" s="24">
        <f ca="1">INDIRECT($H$6&amp;Z7)</f>
        <v>25.509</v>
      </c>
      <c r="O7" s="24"/>
      <c r="P7" s="24"/>
      <c r="Q7" s="24">
        <f ca="1">INDIRECT($H$6&amp;AC7)</f>
        <v>23.231999999999999</v>
      </c>
      <c r="R7" s="24">
        <f ca="1">INDIRECT($H$6&amp;AD7)</f>
        <v>24.661000000000001</v>
      </c>
      <c r="S7" s="24">
        <f ca="1">INDIRECT($H$6&amp;AE7)</f>
        <v>28.730000000000004</v>
      </c>
      <c r="T7" s="24">
        <f ca="1">INDIRECT($H$6&amp;AF7)</f>
        <v>23.975000000000001</v>
      </c>
      <c r="X7" t="s">
        <v>182</v>
      </c>
      <c r="Y7" t="s">
        <v>183</v>
      </c>
      <c r="Z7" t="s">
        <v>184</v>
      </c>
      <c r="AC7" t="s">
        <v>185</v>
      </c>
      <c r="AD7" t="s">
        <v>186</v>
      </c>
      <c r="AE7" t="s">
        <v>187</v>
      </c>
      <c r="AF7" t="s">
        <v>188</v>
      </c>
      <c r="AG7" t="str">
        <f>J7</f>
        <v>Obecní budovy, vybavení/zařízení</v>
      </c>
    </row>
    <row r="8" spans="1:33">
      <c r="A8" s="140" t="s">
        <v>189</v>
      </c>
      <c r="B8" s="135">
        <f ca="1">'údaje - sadzby'!C10</f>
        <v>0.19880939105670831</v>
      </c>
      <c r="C8" s="135">
        <f ca="1">'údaje - sadzby'!D10</f>
        <v>0.6549893205465821</v>
      </c>
      <c r="D8" s="137">
        <f ca="1">'údaje - sadzby'!E10</f>
        <v>0.14620128839670959</v>
      </c>
      <c r="E8" s="135">
        <f ca="1">'údaje - sadzby'!F10</f>
        <v>0.88217443108804916</v>
      </c>
      <c r="F8" s="135">
        <f ca="1">'údaje - sadzby'!G10</f>
        <v>0.11782556891195084</v>
      </c>
      <c r="J8" s="257" t="s">
        <v>125</v>
      </c>
      <c r="K8" s="257"/>
      <c r="L8" s="24"/>
      <c r="M8" s="24"/>
      <c r="N8" s="24">
        <f ca="1">INDIRECT($H$6&amp;Z8)-N7</f>
        <v>44.257000000000005</v>
      </c>
      <c r="O8" s="24"/>
      <c r="P8" s="24"/>
      <c r="Q8" s="24">
        <f t="shared" ref="Q8:S8" ca="1" si="0">INDIRECT($H$6&amp;AC8)-Q7</f>
        <v>36.835000000000001</v>
      </c>
      <c r="R8" s="24">
        <f t="shared" ca="1" si="0"/>
        <v>41.234999999999999</v>
      </c>
      <c r="S8" s="24">
        <f t="shared" ca="1" si="0"/>
        <v>35.277000000000001</v>
      </c>
      <c r="T8" s="24">
        <f ca="1">INDIRECT($H$6&amp;AF8)-T7</f>
        <v>32.409999999999997</v>
      </c>
      <c r="Z8" t="s">
        <v>190</v>
      </c>
      <c r="AC8" t="s">
        <v>191</v>
      </c>
      <c r="AD8" t="s">
        <v>192</v>
      </c>
      <c r="AE8" t="s">
        <v>193</v>
      </c>
      <c r="AF8" t="s">
        <v>194</v>
      </c>
      <c r="AG8" t="str">
        <f>J8</f>
        <v>Terciární (neobecní) budovy, vybavení/zařízení</v>
      </c>
    </row>
    <row r="9" spans="1:33">
      <c r="A9" s="140" t="s">
        <v>2</v>
      </c>
      <c r="B9" s="135">
        <f ca="1">'údaje - sadzby'!C11</f>
        <v>0.24355768378114745</v>
      </c>
      <c r="C9" s="135">
        <f ca="1">'údaje - sadzby'!D11</f>
        <v>0.6246696816529218</v>
      </c>
      <c r="D9" s="137">
        <f ca="1">'údaje - sadzby'!E11</f>
        <v>0.13177263456593075</v>
      </c>
      <c r="E9" s="135">
        <f ca="1">'údaje - sadzby'!F11</f>
        <v>0.85414599574769667</v>
      </c>
      <c r="F9" s="135">
        <f ca="1">'údaje - sadzby'!G11</f>
        <v>0.14585400425230333</v>
      </c>
      <c r="J9" s="257" t="s">
        <v>127</v>
      </c>
      <c r="K9" s="257"/>
      <c r="L9" s="24"/>
      <c r="M9" s="24"/>
      <c r="N9" s="24">
        <f ca="1">INDIRECT($H$6&amp;Z9)</f>
        <v>308.31099999999998</v>
      </c>
      <c r="O9" s="24"/>
      <c r="P9" s="24"/>
      <c r="Q9" s="24">
        <f t="shared" ref="Q9:T9" ca="1" si="1">INDIRECT($H$6&amp;AC9)</f>
        <v>329.46899999999999</v>
      </c>
      <c r="R9" s="24">
        <f t="shared" ca="1" si="1"/>
        <v>333.11200000000002</v>
      </c>
      <c r="S9" s="24">
        <f t="shared" ca="1" si="1"/>
        <v>341.64499999999998</v>
      </c>
      <c r="T9" s="24">
        <f t="shared" ca="1" si="1"/>
        <v>338.64</v>
      </c>
      <c r="Z9" t="s">
        <v>195</v>
      </c>
      <c r="AC9" t="s">
        <v>196</v>
      </c>
      <c r="AD9" t="s">
        <v>197</v>
      </c>
      <c r="AE9" t="s">
        <v>198</v>
      </c>
      <c r="AF9" t="s">
        <v>199</v>
      </c>
      <c r="AG9" t="str">
        <f>J9</f>
        <v>Obytné budovy</v>
      </c>
    </row>
    <row r="10" spans="1:33">
      <c r="A10" s="140" t="s">
        <v>200</v>
      </c>
      <c r="B10" s="135">
        <f ca="1">'údaje - sadzby'!C12</f>
        <v>0.20808672964356104</v>
      </c>
      <c r="C10" s="135">
        <f ca="1">'údaje - sadzby'!D12</f>
        <v>0.62924495687451809</v>
      </c>
      <c r="D10" s="137">
        <f ca="1">'údaje - sadzby'!E12</f>
        <v>0.16266831348192087</v>
      </c>
      <c r="E10" s="135">
        <f ca="1">'údaje - sadzby'!F12</f>
        <v>0.79417736539638661</v>
      </c>
      <c r="F10" s="135">
        <f ca="1">'údaje - sadzby'!G12</f>
        <v>0.20582263460361339</v>
      </c>
      <c r="J10" s="257" t="s">
        <v>129</v>
      </c>
      <c r="K10" s="257"/>
      <c r="L10" s="24"/>
      <c r="M10" s="24"/>
      <c r="N10" s="24">
        <f ca="1">INDIRECT($H$6&amp;Z8)*VLOOKUP($H$3,$A$3:$B$40,2,FALSE)</f>
        <v>16.992045366675534</v>
      </c>
      <c r="O10" s="24"/>
      <c r="P10" s="24"/>
      <c r="Q10" s="24">
        <f ca="1">INDIRECT($H$6&amp;AC8)*VLOOKUP($H$3,$A$3:$B$40,2,FALSE)</f>
        <v>14.629779391682185</v>
      </c>
      <c r="R10" s="24">
        <f t="shared" ref="R10:T10" ca="1" si="2">INDIRECT($H$6&amp;AD8)*VLOOKUP($H$3,$A$3:$B$40,2,FALSE)</f>
        <v>16.049477130442494</v>
      </c>
      <c r="S10" s="24">
        <f t="shared" ca="1" si="2"/>
        <v>15.589396665779907</v>
      </c>
      <c r="T10" s="24">
        <f t="shared" ca="1" si="2"/>
        <v>13.732999999999999</v>
      </c>
      <c r="Z10" t="s">
        <v>201</v>
      </c>
      <c r="AC10" t="s">
        <v>201</v>
      </c>
      <c r="AD10" t="s">
        <v>201</v>
      </c>
      <c r="AE10" t="s">
        <v>201</v>
      </c>
      <c r="AF10" t="s">
        <v>201</v>
      </c>
    </row>
    <row r="11" spans="1:33">
      <c r="A11" s="140" t="s">
        <v>202</v>
      </c>
      <c r="B11" s="135">
        <f ca="1">'údaje - sadzby'!C13</f>
        <v>0.23762559044820214</v>
      </c>
      <c r="C11" s="135">
        <f ca="1">'údaje - sadzby'!D13</f>
        <v>0.70187558660163407</v>
      </c>
      <c r="D11" s="137">
        <f ca="1">'údaje - sadzby'!E13</f>
        <v>6.0498822950163789E-2</v>
      </c>
      <c r="E11" s="135">
        <f ca="1">'údaje - sadzby'!F13</f>
        <v>0.85680243196127293</v>
      </c>
      <c r="F11" s="135">
        <f ca="1">'údaje - sadzby'!G13</f>
        <v>0.14319756803872707</v>
      </c>
      <c r="J11" s="23"/>
      <c r="K11" s="23"/>
      <c r="Z11" t="s">
        <v>203</v>
      </c>
      <c r="AC11" t="s">
        <v>204</v>
      </c>
      <c r="AD11" t="s">
        <v>205</v>
      </c>
      <c r="AE11" t="s">
        <v>206</v>
      </c>
      <c r="AF11" t="s">
        <v>207</v>
      </c>
      <c r="AG11" t="s">
        <v>208</v>
      </c>
    </row>
    <row r="12" spans="1:33">
      <c r="A12" s="140" t="s">
        <v>209</v>
      </c>
      <c r="B12" s="135">
        <f ca="1">'údaje - sadzby'!C14</f>
        <v>0.31670598029693353</v>
      </c>
      <c r="C12" s="135">
        <f ca="1">'údaje - sadzby'!D14</f>
        <v>0.41881157208269731</v>
      </c>
      <c r="D12" s="137">
        <f ca="1">'údaje - sadzby'!E14</f>
        <v>0.26448244762036921</v>
      </c>
      <c r="E12" s="135">
        <f ca="1">'údaje - sadzby'!F14</f>
        <v>0.81431634089102778</v>
      </c>
      <c r="F12" s="135">
        <f ca="1">'údaje - sadzby'!G14</f>
        <v>0.18568365910897222</v>
      </c>
      <c r="J12" s="23"/>
      <c r="K12" s="23" t="s">
        <v>34</v>
      </c>
      <c r="N12">
        <f ca="1">INDIRECT($H$6&amp;Z11)+INDIRECT($H$6&amp;Z12)</f>
        <v>179.69900000000001</v>
      </c>
      <c r="Q12">
        <f ca="1">INDIRECT($H$6&amp;AC11)+INDIRECT($H$6&amp;AC12)</f>
        <v>124.453</v>
      </c>
      <c r="R12">
        <f ca="1">INDIRECT($H$6&amp;AD11)+INDIRECT($H$6&amp;AD12)</f>
        <v>138.80699999999999</v>
      </c>
      <c r="S12">
        <f ca="1">INDIRECT($H$6&amp;AE11)+INDIRECT($H$6&amp;AE12)</f>
        <v>136.03800000000001</v>
      </c>
      <c r="T12">
        <f ca="1">INDIRECT($H$6&amp;AF11)+INDIRECT($H$6&amp;AF12)</f>
        <v>122.694</v>
      </c>
      <c r="Z12" t="s">
        <v>210</v>
      </c>
      <c r="AC12" t="s">
        <v>211</v>
      </c>
      <c r="AD12" t="s">
        <v>212</v>
      </c>
      <c r="AE12" t="s">
        <v>213</v>
      </c>
      <c r="AF12" t="s">
        <v>214</v>
      </c>
      <c r="AG12" t="s">
        <v>208</v>
      </c>
    </row>
    <row r="13" spans="1:33">
      <c r="A13" s="140" t="s">
        <v>215</v>
      </c>
      <c r="B13" s="135">
        <f ca="1">'údaje - sadzby'!C15</f>
        <v>0.10246206446837385</v>
      </c>
      <c r="C13" s="135">
        <f ca="1">'údaje - sadzby'!D15</f>
        <v>0.76408240954512618</v>
      </c>
      <c r="D13" s="137">
        <f ca="1">'údaje - sadzby'!E15</f>
        <v>0.13345552598649996</v>
      </c>
      <c r="E13" s="135">
        <f ca="1">'údaje - sadzby'!F15</f>
        <v>0.85915183301546916</v>
      </c>
      <c r="F13" s="135">
        <f ca="1">'údaje - sadzby'!G15</f>
        <v>0.14084816698453084</v>
      </c>
      <c r="K13" t="s">
        <v>36</v>
      </c>
      <c r="N13">
        <f ca="1">INDIRECT($H$6&amp;Z8)</f>
        <v>69.766000000000005</v>
      </c>
      <c r="Q13">
        <f ca="1">INDIRECT($H$6&amp;AC8)</f>
        <v>60.067</v>
      </c>
      <c r="R13">
        <f ca="1">INDIRECT($H$6&amp;AD8)</f>
        <v>65.896000000000001</v>
      </c>
      <c r="S13">
        <f ca="1">INDIRECT($H$6&amp;AE8)</f>
        <v>64.007000000000005</v>
      </c>
      <c r="T13">
        <f ca="1">INDIRECT($H$6&amp;AF8)</f>
        <v>56.384999999999998</v>
      </c>
      <c r="U13" s="24"/>
    </row>
    <row r="14" spans="1:33">
      <c r="A14" s="140" t="s">
        <v>216</v>
      </c>
      <c r="B14" s="135">
        <f ca="1">'údaje - sadzby'!C16</f>
        <v>6.6059070493021871E-2</v>
      </c>
      <c r="C14" s="135">
        <f ca="1">'údaje - sadzby'!D16</f>
        <v>0.88453927737585436</v>
      </c>
      <c r="D14" s="137">
        <f ca="1">'údaje - sadzby'!E16</f>
        <v>4.9401652131123769E-2</v>
      </c>
      <c r="E14" s="135">
        <f ca="1">'údaje - sadzby'!F16</f>
        <v>0.73780054885910329</v>
      </c>
      <c r="F14" s="135">
        <f ca="1">'údaje - sadzby'!G16</f>
        <v>0.26219945114089671</v>
      </c>
      <c r="K14" t="s">
        <v>38</v>
      </c>
      <c r="N14" s="24">
        <f ca="1">N9</f>
        <v>308.31099999999998</v>
      </c>
      <c r="O14" s="24"/>
      <c r="P14" s="24"/>
      <c r="Q14" s="24">
        <f ca="1">Q9</f>
        <v>329.46899999999999</v>
      </c>
      <c r="R14" s="24">
        <f ca="1">R9</f>
        <v>333.11200000000002</v>
      </c>
      <c r="S14" s="24">
        <f ca="1">S9</f>
        <v>341.64499999999998</v>
      </c>
      <c r="T14" s="24">
        <f ca="1">T9</f>
        <v>338.64</v>
      </c>
    </row>
    <row r="15" spans="1:33">
      <c r="A15" s="140" t="s">
        <v>217</v>
      </c>
      <c r="B15" s="135">
        <f ca="1">'údaje - sadzby'!C17</f>
        <v>0.1299530030612685</v>
      </c>
      <c r="C15" s="135">
        <f ca="1">'údaje - sadzby'!D17</f>
        <v>0.66302332600353564</v>
      </c>
      <c r="D15" s="137">
        <f ca="1">'údaje - sadzby'!E17</f>
        <v>0.20702367093519586</v>
      </c>
      <c r="E15" s="135">
        <f ca="1">'údaje - sadzby'!F17</f>
        <v>0.84070341809442861</v>
      </c>
      <c r="F15" s="135">
        <f ca="1">'údaje - sadzby'!G17</f>
        <v>0.15929658190557139</v>
      </c>
    </row>
    <row r="16" spans="1:33">
      <c r="A16" s="140" t="s">
        <v>218</v>
      </c>
      <c r="B16" s="135">
        <f>'údaje - sadzby'!C18</f>
        <v>0.12368627341470177</v>
      </c>
      <c r="C16" s="135">
        <f ca="1">'údaje - sadzby'!D18</f>
        <v>0.79765070082039968</v>
      </c>
      <c r="D16" s="137">
        <f ca="1">'údaje - sadzby'!E18</f>
        <v>7.8663025764898545E-2</v>
      </c>
      <c r="E16" s="135">
        <f ca="1">'údaje - sadzby'!F18</f>
        <v>0.83665458746352783</v>
      </c>
      <c r="F16" s="135">
        <f ca="1">'údaje - sadzby'!G18</f>
        <v>0.16334541253647217</v>
      </c>
    </row>
    <row r="17" spans="1:25">
      <c r="A17" s="140" t="s">
        <v>219</v>
      </c>
      <c r="B17" s="135">
        <f ca="1">'údaje - sadzby'!C19</f>
        <v>0.141718334809566</v>
      </c>
      <c r="C17" s="135">
        <f ca="1">'údaje - sadzby'!D19</f>
        <v>0.72566984056687334</v>
      </c>
      <c r="D17" s="137">
        <f ca="1">'údaje - sadzby'!E19</f>
        <v>0.13261182462356066</v>
      </c>
      <c r="E17" s="135">
        <f ca="1">'údaje - sadzby'!F19</f>
        <v>0.91820771716480254</v>
      </c>
      <c r="F17" s="135">
        <f ca="1">'údaje - sadzby'!G19</f>
        <v>8.1792282835197461E-2</v>
      </c>
      <c r="J17" t="s">
        <v>220</v>
      </c>
      <c r="K17" s="121" t="str">
        <f>H5&amp;J17&amp;H5&amp;H4</f>
        <v>'Venkov'!</v>
      </c>
      <c r="Y17" s="24"/>
    </row>
    <row r="18" spans="1:25">
      <c r="A18" s="140" t="s">
        <v>221</v>
      </c>
      <c r="B18" s="135">
        <f ca="1">'údaje - sadzby'!C20</f>
        <v>8.3410997740916148E-2</v>
      </c>
      <c r="C18" s="135">
        <f ca="1">'údaje - sadzby'!D20</f>
        <v>0.81491525267524612</v>
      </c>
      <c r="D18" s="137">
        <f ca="1">'údaje - sadzby'!E20</f>
        <v>0.10167374958383774</v>
      </c>
      <c r="E18" s="135">
        <f ca="1">'údaje - sadzby'!F20</f>
        <v>0.97609795971725066</v>
      </c>
      <c r="F18" s="135">
        <f ca="1">'údaje - sadzby'!G20</f>
        <v>2.3902040282749337E-2</v>
      </c>
      <c r="K18" t="str">
        <f>K12</f>
        <v>VO</v>
      </c>
      <c r="N18">
        <f ca="1">INDIRECT($K$17&amp;Z11)+INDIRECT($K$17&amp;Z12)</f>
        <v>12485.485000000002</v>
      </c>
      <c r="Q18">
        <f ca="1">INDIRECT($K$17&amp;AC11)+INDIRECT($K$17&amp;AC12)</f>
        <v>13729.756000000001</v>
      </c>
      <c r="R18">
        <f ca="1">INDIRECT($K$17&amp;AD11)+INDIRECT($K$17&amp;AD12)</f>
        <v>18243.023000000001</v>
      </c>
      <c r="S18">
        <f ca="1">INDIRECT($K$17&amp;AE11)+INDIRECT($K$17&amp;AE12)</f>
        <v>20331.612000000005</v>
      </c>
      <c r="T18">
        <f ca="1">INDIRECT($K$17&amp;AF11)+INDIRECT($K$17&amp;AF12)</f>
        <v>20764.859000000004</v>
      </c>
      <c r="U18" s="20"/>
    </row>
    <row r="19" spans="1:25">
      <c r="A19" s="140" t="s">
        <v>222</v>
      </c>
      <c r="B19" s="135">
        <f ca="1">'údaje - sadzby'!C21</f>
        <v>6.2801085485488295E-2</v>
      </c>
      <c r="C19" s="135">
        <f ca="1">'údaje - sadzby'!D21</f>
        <v>0.72814011270910917</v>
      </c>
      <c r="D19" s="137">
        <f ca="1">'údaje - sadzby'!E21</f>
        <v>0.20905880180540254</v>
      </c>
      <c r="E19" s="135">
        <f ca="1">'údaje - sadzby'!F21</f>
        <v>0.8023667259643269</v>
      </c>
      <c r="F19" s="135">
        <f ca="1">'údaje - sadzby'!G21</f>
        <v>0.1976332740356731</v>
      </c>
      <c r="K19" t="str">
        <f>K13</f>
        <v>MOP</v>
      </c>
      <c r="N19">
        <f ca="1">INDIRECT($K$17&amp;Z8)</f>
        <v>13005.256999999998</v>
      </c>
      <c r="Q19">
        <f t="shared" ref="Q19:T20" ca="1" si="3">INDIRECT($K$17&amp;AC8)</f>
        <v>11655.865</v>
      </c>
      <c r="R19">
        <f t="shared" ca="1" si="3"/>
        <v>12642.465</v>
      </c>
      <c r="S19">
        <f t="shared" ca="1" si="3"/>
        <v>12735.031999999999</v>
      </c>
      <c r="T19">
        <f t="shared" ca="1" si="3"/>
        <v>11480.377000000002</v>
      </c>
      <c r="U19" s="20"/>
    </row>
    <row r="20" spans="1:25">
      <c r="A20" s="140" t="s">
        <v>223</v>
      </c>
      <c r="B20" s="135">
        <f ca="1">'údaje - sadzby'!C22</f>
        <v>0.23282336578581361</v>
      </c>
      <c r="C20" s="135">
        <f ca="1">'údaje - sadzby'!D22</f>
        <v>0.66768660176170602</v>
      </c>
      <c r="D20" s="137">
        <f ca="1">'údaje - sadzby'!E22</f>
        <v>9.9490032452480365E-2</v>
      </c>
      <c r="E20" s="135">
        <f ca="1">'údaje - sadzby'!F22</f>
        <v>0.83814981102155384</v>
      </c>
      <c r="F20" s="135">
        <f ca="1">'údaje - sadzby'!G22</f>
        <v>0.16185018897844616</v>
      </c>
      <c r="K20" t="str">
        <f>K14</f>
        <v>MOO</v>
      </c>
      <c r="N20" s="24">
        <f ca="1">INDIRECT($K$17&amp;Z9)</f>
        <v>39308.236999999986</v>
      </c>
      <c r="O20" s="24"/>
      <c r="P20" s="24"/>
      <c r="Q20" s="24">
        <f t="shared" ca="1" si="3"/>
        <v>36549.859000000004</v>
      </c>
      <c r="R20" s="24">
        <f t="shared" ca="1" si="3"/>
        <v>39651.121999999996</v>
      </c>
      <c r="S20" s="24">
        <f t="shared" ca="1" si="3"/>
        <v>39816.226000000002</v>
      </c>
      <c r="T20" s="24">
        <f t="shared" ca="1" si="3"/>
        <v>40526.213999999985</v>
      </c>
      <c r="U20" s="20"/>
    </row>
    <row r="21" spans="1:25">
      <c r="A21" s="140" t="s">
        <v>224</v>
      </c>
      <c r="B21" s="135">
        <f ca="1">'údaje - sadzby'!C23</f>
        <v>0.3239293840250505</v>
      </c>
      <c r="C21" s="135">
        <f ca="1">'údaje - sadzby'!D23</f>
        <v>0.27525512311238942</v>
      </c>
      <c r="D21" s="137">
        <f ca="1">'údaje - sadzby'!E23</f>
        <v>0.40081549286256007</v>
      </c>
      <c r="E21" s="135">
        <f ca="1">'údaje - sadzby'!F23</f>
        <v>0.74897850638247099</v>
      </c>
      <c r="F21" s="135">
        <f ca="1">'údaje - sadzby'!G23</f>
        <v>0.25102149361752901</v>
      </c>
      <c r="K21" t="str">
        <f>J10</f>
        <v>Veřejné osvětlení</v>
      </c>
      <c r="N21">
        <f ca="1">N19*$B$41</f>
        <v>1441.1469939486301</v>
      </c>
      <c r="Q21">
        <f t="shared" ref="Q21:T21" ca="1" si="4">Q19*$B$41</f>
        <v>1291.6172903481302</v>
      </c>
      <c r="R21">
        <f t="shared" ca="1" si="4"/>
        <v>1400.9450509782905</v>
      </c>
      <c r="S21">
        <f t="shared" ca="1" si="4"/>
        <v>1411.2026455639909</v>
      </c>
      <c r="T21">
        <f t="shared" ca="1" si="4"/>
        <v>1272.1709999999998</v>
      </c>
    </row>
    <row r="22" spans="1:25">
      <c r="A22" s="140" t="s">
        <v>225</v>
      </c>
      <c r="B22" s="135">
        <f ca="1">'údaje - sadzby'!C24</f>
        <v>0.14115276691948431</v>
      </c>
      <c r="C22" s="135">
        <f ca="1">'údaje - sadzby'!D24</f>
        <v>0.71110637611178928</v>
      </c>
      <c r="D22" s="137">
        <f ca="1">'údaje - sadzby'!E24</f>
        <v>0.14774085696872641</v>
      </c>
      <c r="E22" s="135">
        <f ca="1">'údaje - sadzby'!F24</f>
        <v>0.87631974402158663</v>
      </c>
      <c r="F22" s="135">
        <f ca="1">'údaje - sadzby'!G24</f>
        <v>0.12368025597841337</v>
      </c>
      <c r="N22" s="15"/>
      <c r="O22" s="15"/>
      <c r="P22" s="15"/>
      <c r="Q22" s="15"/>
      <c r="R22" s="15"/>
      <c r="S22" s="15"/>
      <c r="T22" s="15"/>
    </row>
    <row r="23" spans="1:25">
      <c r="A23" s="140" t="s">
        <v>226</v>
      </c>
      <c r="B23" s="135">
        <f ca="1">'údaje - sadzby'!C25</f>
        <v>5.7907757158125246E-2</v>
      </c>
      <c r="C23" s="135">
        <f ca="1">'údaje - sadzby'!D25</f>
        <v>0.56300869214269156</v>
      </c>
      <c r="D23" s="137">
        <f ca="1">'údaje - sadzby'!E25</f>
        <v>0.3790835506991832</v>
      </c>
      <c r="E23" s="135">
        <f ca="1">'údaje - sadzby'!F25</f>
        <v>0.7996993310560776</v>
      </c>
      <c r="F23" s="135">
        <f ca="1">'údaje - sadzby'!G25</f>
        <v>0.2003006689439224</v>
      </c>
    </row>
    <row r="24" spans="1:25">
      <c r="A24" s="140" t="s">
        <v>227</v>
      </c>
      <c r="B24" s="135">
        <f ca="1">'údaje - sadzby'!C26</f>
        <v>0.13280450698236804</v>
      </c>
      <c r="C24" s="135">
        <f ca="1">'údaje - sadzby'!D26</f>
        <v>0.75733779779699983</v>
      </c>
      <c r="D24" s="137">
        <f ca="1">'údaje - sadzby'!E26</f>
        <v>0.10985769522063213</v>
      </c>
      <c r="E24" s="135">
        <f ca="1">'údaje - sadzby'!F26</f>
        <v>0.80799886444082714</v>
      </c>
      <c r="F24" s="135">
        <f ca="1">'údaje - sadzby'!G26</f>
        <v>0.19200113555917286</v>
      </c>
    </row>
    <row r="25" spans="1:25">
      <c r="A25" s="140" t="s">
        <v>228</v>
      </c>
      <c r="B25" s="135">
        <f ca="1">'údaje - sadzby'!C27</f>
        <v>0.10622658683511187</v>
      </c>
      <c r="C25" s="135">
        <f ca="1">'údaje - sadzby'!D27</f>
        <v>0.73584003805568399</v>
      </c>
      <c r="D25" s="137">
        <f ca="1">'údaje - sadzby'!E27</f>
        <v>0.15793337510920413</v>
      </c>
      <c r="E25" s="135">
        <f ca="1">'údaje - sadzby'!F27</f>
        <v>0.8723244135415178</v>
      </c>
      <c r="F25" s="135">
        <f ca="1">'údaje - sadzby'!G27</f>
        <v>0.1276755864584822</v>
      </c>
      <c r="T25" s="24"/>
    </row>
    <row r="26" spans="1:25">
      <c r="A26" s="140" t="s">
        <v>229</v>
      </c>
      <c r="B26" s="135">
        <f ca="1">'údaje - sadzby'!C28</f>
        <v>3.6909409502708289E-2</v>
      </c>
      <c r="C26" s="135">
        <f ca="1">'údaje - sadzby'!D28</f>
        <v>0.64459381008431116</v>
      </c>
      <c r="D26" s="137">
        <f ca="1">'údaje - sadzby'!E28</f>
        <v>0.31849678041298057</v>
      </c>
      <c r="E26" s="135">
        <f ca="1">'údaje - sadzby'!F28</f>
        <v>0.83694574514578257</v>
      </c>
      <c r="F26" s="135">
        <f ca="1">'údaje - sadzby'!G28</f>
        <v>0.16305425485421743</v>
      </c>
    </row>
    <row r="27" spans="1:25">
      <c r="A27" s="140" t="s">
        <v>230</v>
      </c>
      <c r="B27" s="135">
        <f ca="1">'údaje - sadzby'!C29</f>
        <v>0.31953048581675908</v>
      </c>
      <c r="C27" s="135">
        <f ca="1">'údaje - sadzby'!D29</f>
        <v>0.65202151940006525</v>
      </c>
      <c r="D27" s="137">
        <f ca="1">'údaje - sadzby'!E29</f>
        <v>2.8447994783175667E-2</v>
      </c>
      <c r="E27" s="135">
        <f ca="1">'údaje - sadzby'!F29</f>
        <v>0.87807759823558551</v>
      </c>
      <c r="F27" s="135">
        <f ca="1">'údaje - sadzby'!G29</f>
        <v>0.12192240176441449</v>
      </c>
    </row>
    <row r="28" spans="1:25">
      <c r="A28" s="140" t="s">
        <v>231</v>
      </c>
      <c r="B28" s="135">
        <f ca="1">'údaje - sadzby'!C30</f>
        <v>0.1101333808985869</v>
      </c>
      <c r="C28" s="135">
        <f ca="1">'údaje - sadzby'!D30</f>
        <v>0.87817349426244118</v>
      </c>
      <c r="D28" s="137">
        <f ca="1">'údaje - sadzby'!E30</f>
        <v>1.1693124838971919E-2</v>
      </c>
      <c r="E28" s="135">
        <f ca="1">'údaje - sadzby'!F30</f>
        <v>0.78165004716345499</v>
      </c>
      <c r="F28" s="135">
        <f ca="1">'údaje - sadzby'!G30</f>
        <v>0.21834995283654501</v>
      </c>
    </row>
    <row r="29" spans="1:25">
      <c r="A29" s="140" t="s">
        <v>232</v>
      </c>
      <c r="B29" s="135">
        <f ca="1">'údaje - sadzby'!C31</f>
        <v>7.2205438066465247E-2</v>
      </c>
      <c r="C29" s="135">
        <f ca="1">'údaje - sadzby'!D31</f>
        <v>0.86083122397321787</v>
      </c>
      <c r="D29" s="137">
        <f ca="1">'údaje - sadzby'!E31</f>
        <v>6.6963337960316879E-2</v>
      </c>
      <c r="E29" s="135">
        <f ca="1">'údaje - sadzby'!F31</f>
        <v>0.84843278711657533</v>
      </c>
      <c r="F29" s="135">
        <f ca="1">'údaje - sadzby'!G31</f>
        <v>0.15156721288342467</v>
      </c>
    </row>
    <row r="30" spans="1:25">
      <c r="A30" s="140" t="s">
        <v>233</v>
      </c>
      <c r="B30" s="135">
        <f>'údaje - sadzby'!C32</f>
        <v>0.16273627005692298</v>
      </c>
      <c r="C30" s="135">
        <f ca="1">'údaje - sadzby'!D32</f>
        <v>0</v>
      </c>
      <c r="D30" s="137">
        <f ca="1">'údaje - sadzby'!E32</f>
        <v>0.83726372994307696</v>
      </c>
      <c r="E30" s="135">
        <f ca="1">'údaje - sadzby'!F32</f>
        <v>0.71021747932211243</v>
      </c>
      <c r="F30" s="135">
        <f ca="1">'údaje - sadzby'!G32</f>
        <v>0.28978252067788757</v>
      </c>
    </row>
    <row r="31" spans="1:25">
      <c r="A31" s="140" t="s">
        <v>234</v>
      </c>
      <c r="B31" s="135">
        <f ca="1">'údaje - sadzby'!C33</f>
        <v>6.4645870836056663E-2</v>
      </c>
      <c r="C31" s="135">
        <f ca="1">'údaje - sadzby'!D33</f>
        <v>0.79838535942366617</v>
      </c>
      <c r="D31" s="137">
        <f ca="1">'údaje - sadzby'!E33</f>
        <v>0.13696876974027716</v>
      </c>
      <c r="E31" s="135">
        <f ca="1">'údaje - sadzby'!F33</f>
        <v>0.93356722396535052</v>
      </c>
      <c r="F31" s="135">
        <f ca="1">'údaje - sadzby'!G33</f>
        <v>6.6432776034649477E-2</v>
      </c>
    </row>
    <row r="32" spans="1:25">
      <c r="A32" s="140" t="s">
        <v>235</v>
      </c>
      <c r="B32" s="135">
        <f ca="1">'údaje - sadzby'!C34</f>
        <v>0.12911665392182975</v>
      </c>
      <c r="C32" s="135">
        <f ca="1">'údaje - sadzby'!D34</f>
        <v>0.52939116911682571</v>
      </c>
      <c r="D32" s="137">
        <f ca="1">'údaje - sadzby'!E34</f>
        <v>0.34149217696134454</v>
      </c>
      <c r="E32" s="135">
        <f ca="1">'údaje - sadzby'!F34</f>
        <v>0.83070195764411769</v>
      </c>
      <c r="F32" s="135">
        <f ca="1">'údaje - sadzby'!G34</f>
        <v>0.16929804235588231</v>
      </c>
    </row>
    <row r="33" spans="1:6">
      <c r="A33" s="140" t="s">
        <v>236</v>
      </c>
      <c r="B33" s="135">
        <f ca="1">'údaje - sadzby'!C35</f>
        <v>0.22570903124605596</v>
      </c>
      <c r="C33" s="135">
        <f ca="1">'údaje - sadzby'!D35</f>
        <v>0.59468474478481148</v>
      </c>
      <c r="D33" s="137">
        <f ca="1">'údaje - sadzby'!E35</f>
        <v>0.17960622396913256</v>
      </c>
      <c r="E33" s="135">
        <f ca="1">'údaje - sadzby'!F35</f>
        <v>0.91370010036894711</v>
      </c>
      <c r="F33" s="135">
        <f ca="1">'údaje - sadzby'!G35</f>
        <v>8.629989963105289E-2</v>
      </c>
    </row>
    <row r="34" spans="1:6">
      <c r="A34" s="140" t="s">
        <v>237</v>
      </c>
      <c r="B34" s="135">
        <f ca="1">'údaje - sadzby'!C36</f>
        <v>0.186748529035559</v>
      </c>
      <c r="C34" s="135">
        <f ca="1">'údaje - sadzby'!D36</f>
        <v>0.70105775968500794</v>
      </c>
      <c r="D34" s="137">
        <f ca="1">'údaje - sadzby'!E36</f>
        <v>0.11219371127943306</v>
      </c>
      <c r="E34" s="135">
        <f ca="1">'údaje - sadzby'!F36</f>
        <v>0.85874897957534169</v>
      </c>
      <c r="F34" s="135">
        <f ca="1">'údaje - sadzby'!G36</f>
        <v>0.14125102042465831</v>
      </c>
    </row>
    <row r="35" spans="1:6">
      <c r="A35" s="140" t="s">
        <v>238</v>
      </c>
      <c r="B35" s="135">
        <f ca="1">'údaje - sadzby'!C37</f>
        <v>0.16773467933299319</v>
      </c>
      <c r="C35" s="135">
        <f ca="1">'údaje - sadzby'!D37</f>
        <v>0.52015861253512785</v>
      </c>
      <c r="D35" s="137">
        <f ca="1">'údaje - sadzby'!E37</f>
        <v>0.31210670813187896</v>
      </c>
      <c r="E35" s="135">
        <f ca="1">'údaje - sadzby'!F37</f>
        <v>0.76763053655120628</v>
      </c>
      <c r="F35" s="135">
        <f ca="1">'údaje - sadzby'!G37</f>
        <v>0.23236946344879372</v>
      </c>
    </row>
    <row r="36" spans="1:6">
      <c r="A36" s="140" t="s">
        <v>239</v>
      </c>
      <c r="B36" s="135">
        <f ca="1">'údaje - sadzby'!C38</f>
        <v>3.8447135748929842E-2</v>
      </c>
      <c r="C36" s="135">
        <f ca="1">'údaje - sadzby'!D38</f>
        <v>0.90769413606061489</v>
      </c>
      <c r="D36" s="137">
        <f ca="1">'údaje - sadzby'!E38</f>
        <v>5.3858728190455271E-2</v>
      </c>
      <c r="E36" s="135">
        <f ca="1">'údaje - sadzby'!F38</f>
        <v>0.87650260160730065</v>
      </c>
      <c r="F36" s="135">
        <f ca="1">'údaje - sadzby'!G38</f>
        <v>0.12349739839269935</v>
      </c>
    </row>
    <row r="37" spans="1:6">
      <c r="A37" s="140" t="s">
        <v>240</v>
      </c>
      <c r="B37" s="135">
        <f ca="1">'údaje - sadzby'!C39</f>
        <v>0.2693542781677904</v>
      </c>
      <c r="C37" s="135">
        <f ca="1">'údaje - sadzby'!D39</f>
        <v>0.60083408632793489</v>
      </c>
      <c r="D37" s="137">
        <f ca="1">'údaje - sadzby'!E39</f>
        <v>0.12981163550427471</v>
      </c>
      <c r="E37" s="135">
        <f ca="1">'údaje - sadzby'!F39</f>
        <v>0.78335948104889697</v>
      </c>
      <c r="F37" s="135">
        <f ca="1">'údaje - sadzby'!G39</f>
        <v>0.21664051895110303</v>
      </c>
    </row>
    <row r="38" spans="1:6">
      <c r="A38" s="140" t="s">
        <v>241</v>
      </c>
      <c r="B38" s="135">
        <f ca="1">'údaje - sadzby'!C40</f>
        <v>6.7765909272528707E-2</v>
      </c>
      <c r="C38" s="135">
        <f ca="1">'údaje - sadzby'!D40</f>
        <v>0.75035294744412784</v>
      </c>
      <c r="D38" s="137">
        <f ca="1">'údaje - sadzby'!E40</f>
        <v>0.18188114328334345</v>
      </c>
      <c r="E38" s="135">
        <f ca="1">'údaje - sadzby'!F40</f>
        <v>0.90988898300043342</v>
      </c>
      <c r="F38" s="135">
        <f ca="1">'údaje - sadzby'!G40</f>
        <v>9.0111016999566584E-2</v>
      </c>
    </row>
    <row r="39" spans="1:6">
      <c r="A39" s="140" t="s">
        <v>242</v>
      </c>
      <c r="B39" s="135">
        <f ca="1">'údaje - sadzby'!C41</f>
        <v>0.13116873384044667</v>
      </c>
      <c r="C39" s="135">
        <f ca="1">'údaje - sadzby'!D41</f>
        <v>0.78125117098212615</v>
      </c>
      <c r="D39" s="137">
        <f ca="1">'údaje - sadzby'!E41</f>
        <v>8.7580095177427181E-2</v>
      </c>
      <c r="E39" s="135">
        <f ca="1">'údaje - sadzby'!F41</f>
        <v>0.74811287303647334</v>
      </c>
      <c r="F39" s="135">
        <f ca="1">'údaje - sadzby'!G41</f>
        <v>0.25188712696352666</v>
      </c>
    </row>
    <row r="40" spans="1:6">
      <c r="A40" s="140" t="s">
        <v>243</v>
      </c>
      <c r="B40" s="135">
        <f ca="1">'údaje - sadzby'!C42</f>
        <v>0.29103327153868669</v>
      </c>
      <c r="C40" s="135">
        <f ca="1">'údaje - sadzby'!D42</f>
        <v>0.38680846911893846</v>
      </c>
      <c r="D40" s="137">
        <f ca="1">'údaje - sadzby'!E42</f>
        <v>0.32215825934237491</v>
      </c>
      <c r="E40" s="135">
        <f ca="1">'údaje - sadzby'!F42</f>
        <v>0.8660742452077419</v>
      </c>
      <c r="F40" s="135">
        <f ca="1">'údaje - sadzby'!G42</f>
        <v>0.1339257547922581</v>
      </c>
    </row>
    <row r="41" spans="1:6">
      <c r="A41" s="21" t="s">
        <v>144</v>
      </c>
      <c r="B41" s="150">
        <f ca="1">'údaje - sadzby'!C43</f>
        <v>0.11081265014206411</v>
      </c>
      <c r="C41" s="150">
        <f ca="1">'údaje - sadzby'!D43</f>
        <v>0.71631976894138583</v>
      </c>
      <c r="D41" s="150">
        <f ca="1">'údaje - sadzby'!E43</f>
        <v>0.17286758091655008</v>
      </c>
      <c r="E41" s="150">
        <f ca="1">'údaje - sadzby'!F43</f>
        <v>0.84433932071720286</v>
      </c>
      <c r="F41" s="150">
        <f ca="1">'údaje - sadzby'!G43</f>
        <v>0.15566067928279714</v>
      </c>
    </row>
    <row r="43" spans="1:6">
      <c r="A43" t="str">
        <f>H3</f>
        <v>Hněvčeves</v>
      </c>
    </row>
    <row r="44" spans="1:6">
      <c r="A44" t="s">
        <v>244</v>
      </c>
      <c r="B44" t="str">
        <f>C2</f>
        <v>Zmena dennostupňami</v>
      </c>
      <c r="C44" t="str">
        <f>D2</f>
        <v>bez zmeny dennostupňami</v>
      </c>
    </row>
    <row r="45" spans="1:6">
      <c r="A45" t="s">
        <v>245</v>
      </c>
      <c r="B45" s="136">
        <f ca="1">VLOOKUP($H$3,A3:F40,3,FALSE)</f>
        <v>0.6246696816529218</v>
      </c>
      <c r="C45" s="136">
        <f ca="1">VLOOKUP($H$3,A3:F40,4,FALSE)</f>
        <v>0.13177263456593075</v>
      </c>
    </row>
    <row r="46" spans="1:6">
      <c r="A46" t="s">
        <v>246</v>
      </c>
      <c r="B46" s="136">
        <f ca="1">VLOOKUP($H$3,A3:F40,5,FALSE)</f>
        <v>0.85414599574769667</v>
      </c>
      <c r="C46" s="136">
        <f ca="1">VLOOKUP($H$3,A3:F40,6,FALSE)</f>
        <v>0.14585400425230333</v>
      </c>
    </row>
  </sheetData>
  <mergeCells count="7">
    <mergeCell ref="B1:D1"/>
    <mergeCell ref="J10:K10"/>
    <mergeCell ref="E1:F1"/>
    <mergeCell ref="J6:T6"/>
    <mergeCell ref="J7:K7"/>
    <mergeCell ref="J8:K8"/>
    <mergeCell ref="J9:K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73"/>
  <sheetViews>
    <sheetView topLeftCell="H34" zoomScale="80" zoomScaleNormal="80" workbookViewId="0">
      <selection activeCell="AG33" sqref="AG33"/>
    </sheetView>
  </sheetViews>
  <sheetFormatPr defaultRowHeight="15"/>
  <cols>
    <col min="2" max="2" width="12" customWidth="1"/>
    <col min="3" max="3" width="16.28515625" bestFit="1" customWidth="1"/>
    <col min="4" max="4" width="17.5703125" customWidth="1"/>
    <col min="5" max="5" width="17.85546875" customWidth="1"/>
    <col min="6" max="6" width="16.5703125" customWidth="1"/>
    <col min="7" max="7" width="18.28515625" customWidth="1"/>
    <col min="8" max="8" width="10.85546875" customWidth="1"/>
    <col min="10" max="10" width="13" customWidth="1"/>
  </cols>
  <sheetData>
    <row r="1" spans="1:34">
      <c r="A1" t="s">
        <v>178</v>
      </c>
      <c r="B1" t="s">
        <v>176</v>
      </c>
      <c r="C1" t="s">
        <v>247</v>
      </c>
      <c r="D1" t="s">
        <v>201</v>
      </c>
      <c r="E1" t="s">
        <v>248</v>
      </c>
      <c r="F1" t="s">
        <v>249</v>
      </c>
    </row>
    <row r="2" spans="1:34" ht="15.75" thickBot="1">
      <c r="H2" t="s">
        <v>250</v>
      </c>
      <c r="I2" t="s">
        <v>251</v>
      </c>
      <c r="J2" t="s">
        <v>252</v>
      </c>
      <c r="K2" t="s">
        <v>253</v>
      </c>
      <c r="L2" t="s">
        <v>254</v>
      </c>
      <c r="M2" t="s">
        <v>255</v>
      </c>
      <c r="N2" t="s">
        <v>256</v>
      </c>
      <c r="O2" t="s">
        <v>257</v>
      </c>
      <c r="P2" t="s">
        <v>258</v>
      </c>
      <c r="Q2" t="s">
        <v>259</v>
      </c>
      <c r="R2" t="s">
        <v>260</v>
      </c>
      <c r="S2" t="s">
        <v>261</v>
      </c>
      <c r="T2" t="s">
        <v>262</v>
      </c>
      <c r="U2" t="s">
        <v>201</v>
      </c>
      <c r="V2" t="s">
        <v>263</v>
      </c>
      <c r="W2" t="s">
        <v>264</v>
      </c>
      <c r="X2" t="s">
        <v>265</v>
      </c>
      <c r="Y2" t="s">
        <v>266</v>
      </c>
      <c r="Z2" t="s">
        <v>267</v>
      </c>
      <c r="AA2" t="s">
        <v>268</v>
      </c>
      <c r="AB2" t="s">
        <v>269</v>
      </c>
      <c r="AC2" t="s">
        <v>270</v>
      </c>
      <c r="AD2" t="s">
        <v>271</v>
      </c>
      <c r="AE2" t="s">
        <v>272</v>
      </c>
      <c r="AF2" t="s">
        <v>273</v>
      </c>
      <c r="AG2" t="s">
        <v>274</v>
      </c>
      <c r="AH2" t="s">
        <v>275</v>
      </c>
    </row>
    <row r="3" spans="1:34" ht="15.75" thickBot="1">
      <c r="D3" s="255" t="s">
        <v>36</v>
      </c>
      <c r="E3" s="255"/>
      <c r="F3" s="255" t="s">
        <v>38</v>
      </c>
      <c r="G3" s="255"/>
      <c r="H3" s="258" t="s">
        <v>36</v>
      </c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W3" s="258" t="s">
        <v>38</v>
      </c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128"/>
    </row>
    <row r="4" spans="1:34" ht="31.5" customHeight="1" thickBot="1">
      <c r="C4" t="s">
        <v>68</v>
      </c>
      <c r="D4" s="19" t="s">
        <v>172</v>
      </c>
      <c r="E4" s="19" t="s">
        <v>173</v>
      </c>
      <c r="F4" s="19" t="s">
        <v>172</v>
      </c>
      <c r="G4" s="19" t="s">
        <v>173</v>
      </c>
      <c r="H4" s="125" t="s">
        <v>44</v>
      </c>
      <c r="I4" s="125" t="s">
        <v>46</v>
      </c>
      <c r="J4" s="125" t="s">
        <v>48</v>
      </c>
      <c r="K4" s="132" t="s">
        <v>50</v>
      </c>
      <c r="L4" s="132" t="s">
        <v>52</v>
      </c>
      <c r="M4" s="125" t="s">
        <v>54</v>
      </c>
      <c r="N4" s="132" t="s">
        <v>56</v>
      </c>
      <c r="O4" s="132" t="s">
        <v>58</v>
      </c>
      <c r="P4" s="132" t="s">
        <v>60</v>
      </c>
      <c r="Q4" s="132" t="s">
        <v>62</v>
      </c>
      <c r="R4" s="132" t="s">
        <v>64</v>
      </c>
      <c r="S4" s="125" t="s">
        <v>66</v>
      </c>
      <c r="T4" s="125" t="s">
        <v>67</v>
      </c>
      <c r="U4" s="125" t="s">
        <v>68</v>
      </c>
      <c r="V4" s="125"/>
      <c r="W4" s="125" t="s">
        <v>45</v>
      </c>
      <c r="X4" s="125" t="s">
        <v>47</v>
      </c>
      <c r="Y4" s="132" t="s">
        <v>49</v>
      </c>
      <c r="Z4" s="132" t="s">
        <v>51</v>
      </c>
      <c r="AA4" s="125" t="s">
        <v>53</v>
      </c>
      <c r="AB4" s="132" t="s">
        <v>55</v>
      </c>
      <c r="AC4" s="132" t="s">
        <v>57</v>
      </c>
      <c r="AD4" s="132" t="s">
        <v>59</v>
      </c>
      <c r="AE4" s="132" t="s">
        <v>61</v>
      </c>
      <c r="AF4" s="132" t="s">
        <v>63</v>
      </c>
      <c r="AG4" s="125" t="s">
        <v>65</v>
      </c>
    </row>
    <row r="5" spans="1:34">
      <c r="B5" s="17" t="s">
        <v>174</v>
      </c>
      <c r="C5" s="20">
        <f ca="1">INDIRECT(B5&amp;$B$1&amp;$D$1)/SUM(INDIRECT(B5&amp;$B$1&amp;$C$1))</f>
        <v>0.10495774428476846</v>
      </c>
      <c r="D5" s="134">
        <f ca="1">(INDIRECT($A$1&amp;B5&amp;$A$1&amp;$B$1&amp;$B$51)+INDIRECT($A$1&amp;B5&amp;$A$1&amp;$B$1&amp;$B$53)+INDIRECT($A$1&amp;B5&amp;$A$1&amp;$B$1&amp;$B$54)+INDIRECT($A$1&amp;B5&amp;$A$1&amp;$B$1&amp;$B$55)+INDIRECT($A$1&amp;B5&amp;$A$1&amp;$B$1&amp;$B$56)+INDIRECT($A$1&amp;B5&amp;$A$1&amp;$B$1&amp;$B$57)+INDIRECT($A$1&amp;B5&amp;$A$1&amp;$B$1&amp;$B$50))/SUM(INDIRECT($A$1&amp;B5&amp;$A$1&amp;$B$1&amp;$C$1))</f>
        <v>0.51641546909685709</v>
      </c>
      <c r="E5" s="134">
        <f ca="1">1-D5-C5</f>
        <v>0.37862678661837446</v>
      </c>
      <c r="F5" s="134">
        <f t="shared" ref="F5:F43" ca="1" si="0">(INDIRECT($A$1&amp;B5&amp;$A$1&amp;$B$1&amp;$B$65)+INDIRECT($A$1&amp;B5&amp;$A$1&amp;$B$1&amp;$B$67)+INDIRECT($A$1&amp;B5&amp;$A$1&amp;$B$1&amp;$B$68)+INDIRECT($A$1&amp;B5&amp;$A$1&amp;$B$1&amp;$B$69)+INDIRECT($A$1&amp;B5&amp;$A$1&amp;$B$1&amp;$B$70)+INDIRECT($A$1&amp;B5&amp;$A$1&amp;$B$1&amp;$B$71)+INDIRECT($A$1&amp;B5&amp;$A$1&amp;$B$1&amp;$B$64))/SUM(INDIRECT($A$1&amp;B5&amp;$A$1&amp;$B$1&amp;$F$1))</f>
        <v>0.82180587296796181</v>
      </c>
      <c r="G5" s="134">
        <f ca="1">1-F5</f>
        <v>0.17819412703203819</v>
      </c>
      <c r="H5">
        <f ca="1">INDIRECT($A$1&amp;$B5&amp;$A$1&amp;$B$1&amp;H$2)</f>
        <v>7.7309999999999999</v>
      </c>
      <c r="I5">
        <f ca="1">INDIRECT($A$1&amp;$B5&amp;$A$1&amp;$B$1&amp;I$2)</f>
        <v>1.9910000000000001</v>
      </c>
      <c r="J5">
        <f t="shared" ref="J5:AG16" ca="1" si="1">INDIRECT($A$1&amp;$B5&amp;$A$1&amp;$B$1&amp;J$2)</f>
        <v>0</v>
      </c>
      <c r="K5">
        <f t="shared" ca="1" si="1"/>
        <v>4.7E-2</v>
      </c>
      <c r="L5">
        <f t="shared" ca="1" si="1"/>
        <v>0</v>
      </c>
      <c r="M5">
        <f t="shared" ca="1" si="1"/>
        <v>0</v>
      </c>
      <c r="N5">
        <f t="shared" ca="1" si="1"/>
        <v>0</v>
      </c>
      <c r="O5">
        <f t="shared" ca="1" si="1"/>
        <v>13.212999999999999</v>
      </c>
      <c r="P5">
        <f t="shared" ca="1" si="1"/>
        <v>0</v>
      </c>
      <c r="Q5">
        <f t="shared" ca="1" si="1"/>
        <v>0</v>
      </c>
      <c r="R5">
        <f t="shared" ca="1" si="1"/>
        <v>0</v>
      </c>
      <c r="S5">
        <f t="shared" ca="1" si="1"/>
        <v>0</v>
      </c>
      <c r="T5">
        <f t="shared" ca="1" si="1"/>
        <v>0</v>
      </c>
      <c r="U5">
        <f t="shared" ca="1" si="1"/>
        <v>2.6949999999999998</v>
      </c>
      <c r="W5">
        <f t="shared" ca="1" si="1"/>
        <v>13.183999999999999</v>
      </c>
      <c r="X5">
        <f t="shared" ca="1" si="1"/>
        <v>36.405999999999999</v>
      </c>
      <c r="Y5">
        <f t="shared" ca="1" si="1"/>
        <v>80.587000000000003</v>
      </c>
      <c r="Z5">
        <f t="shared" ca="1" si="1"/>
        <v>0</v>
      </c>
      <c r="AA5">
        <f t="shared" ca="1" si="1"/>
        <v>0</v>
      </c>
      <c r="AB5">
        <f t="shared" ca="1" si="1"/>
        <v>2.92</v>
      </c>
      <c r="AC5">
        <f t="shared" ca="1" si="1"/>
        <v>119.88200000000001</v>
      </c>
      <c r="AD5">
        <f t="shared" ca="1" si="1"/>
        <v>0</v>
      </c>
      <c r="AE5">
        <f t="shared" ca="1" si="1"/>
        <v>0</v>
      </c>
      <c r="AF5">
        <f t="shared" ca="1" si="1"/>
        <v>25.312999999999999</v>
      </c>
      <c r="AG5">
        <f t="shared" ca="1" si="1"/>
        <v>0</v>
      </c>
    </row>
    <row r="6" spans="1:34">
      <c r="B6" s="17" t="s">
        <v>175</v>
      </c>
      <c r="C6" s="20">
        <f t="shared" ref="C6:C42" ca="1" si="2">INDIRECT(B6&amp;$B$1&amp;$D$1)/SUM(INDIRECT(B6&amp;$B$1&amp;$C$1))</f>
        <v>0.13047512164686148</v>
      </c>
      <c r="D6" s="134">
        <f t="shared" ref="D6:D43" ca="1" si="3">(INDIRECT($A$1&amp;B6&amp;$A$1&amp;$B$1&amp;$B$51)+INDIRECT($A$1&amp;B6&amp;$A$1&amp;$B$1&amp;$B$53)+INDIRECT($A$1&amp;B6&amp;$A$1&amp;$B$1&amp;$B$54)+INDIRECT($A$1&amp;B6&amp;$A$1&amp;$B$1&amp;$B$55)+INDIRECT($A$1&amp;B6&amp;$A$1&amp;$B$1&amp;$B$56)+INDIRECT($A$1&amp;B6&amp;$A$1&amp;$B$1&amp;$B$57)+INDIRECT($A$1&amp;B6&amp;$A$1&amp;$B$1&amp;$B$50))/SUM(INDIRECT($A$1&amp;B6&amp;$A$1&amp;$B$1&amp;$C$1))</f>
        <v>0.65607869670733043</v>
      </c>
      <c r="E6" s="134">
        <f t="shared" ref="E6:E42" ca="1" si="4">1-D6-C6</f>
        <v>0.21344618164580809</v>
      </c>
      <c r="F6" s="134">
        <f t="shared" ca="1" si="0"/>
        <v>0.81733335494060688</v>
      </c>
      <c r="G6" s="134">
        <f t="shared" ref="G6:G42" ca="1" si="5">1-F6</f>
        <v>0.18266664505939312</v>
      </c>
      <c r="H6">
        <f t="shared" ref="H6:W32" ca="1" si="6">INDIRECT($A$1&amp;$B6&amp;$A$1&amp;$B$1&amp;H$2)</f>
        <v>47.720999999999997</v>
      </c>
      <c r="I6">
        <f t="shared" ca="1" si="6"/>
        <v>4.9619999999999997</v>
      </c>
      <c r="J6">
        <f t="shared" ca="1" si="1"/>
        <v>0</v>
      </c>
      <c r="K6">
        <f t="shared" ca="1" si="1"/>
        <v>88.004999999999995</v>
      </c>
      <c r="L6">
        <f t="shared" ca="1" si="1"/>
        <v>0</v>
      </c>
      <c r="M6">
        <f t="shared" ca="1" si="1"/>
        <v>0</v>
      </c>
      <c r="N6">
        <f t="shared" ca="1" si="1"/>
        <v>0</v>
      </c>
      <c r="O6">
        <f t="shared" ca="1" si="1"/>
        <v>73.929000000000002</v>
      </c>
      <c r="P6">
        <f t="shared" ca="1" si="1"/>
        <v>0</v>
      </c>
      <c r="Q6">
        <f t="shared" ca="1" si="1"/>
        <v>0</v>
      </c>
      <c r="R6">
        <f t="shared" ca="1" si="1"/>
        <v>0</v>
      </c>
      <c r="S6">
        <f t="shared" ca="1" si="1"/>
        <v>0</v>
      </c>
      <c r="T6">
        <f t="shared" ca="1" si="1"/>
        <v>0</v>
      </c>
      <c r="U6">
        <f t="shared" ca="1" si="1"/>
        <v>32.204000000000001</v>
      </c>
      <c r="W6">
        <f t="shared" ca="1" si="1"/>
        <v>11.624000000000001</v>
      </c>
      <c r="X6">
        <f t="shared" ca="1" si="1"/>
        <v>134.911</v>
      </c>
      <c r="Y6">
        <f t="shared" ca="1" si="1"/>
        <v>316.10500000000002</v>
      </c>
      <c r="Z6">
        <f t="shared" ca="1" si="1"/>
        <v>28.183</v>
      </c>
      <c r="AA6">
        <f t="shared" ca="1" si="1"/>
        <v>0</v>
      </c>
      <c r="AB6">
        <f t="shared" ca="1" si="1"/>
        <v>0</v>
      </c>
      <c r="AC6">
        <f t="shared" ca="1" si="1"/>
        <v>244.13800000000001</v>
      </c>
      <c r="AD6">
        <f t="shared" ca="1" si="1"/>
        <v>0</v>
      </c>
      <c r="AE6">
        <f t="shared" ca="1" si="1"/>
        <v>19.465</v>
      </c>
      <c r="AF6">
        <f t="shared" ca="1" si="1"/>
        <v>47.773000000000003</v>
      </c>
      <c r="AG6">
        <f t="shared" ca="1" si="1"/>
        <v>0</v>
      </c>
    </row>
    <row r="7" spans="1:34">
      <c r="B7" s="17" t="s">
        <v>177</v>
      </c>
      <c r="C7" s="20">
        <f>'[3]Dolní Přím'!D20</f>
        <v>3.5241543160991061E-2</v>
      </c>
      <c r="D7" s="134">
        <f t="shared" ca="1" si="3"/>
        <v>0.91539532133533419</v>
      </c>
      <c r="E7" s="134">
        <f t="shared" ca="1" si="4"/>
        <v>4.936313550367475E-2</v>
      </c>
      <c r="F7" s="134">
        <f t="shared" ca="1" si="0"/>
        <v>0.81040577192391572</v>
      </c>
      <c r="G7" s="134">
        <f t="shared" ca="1" si="5"/>
        <v>0.18959422807608428</v>
      </c>
      <c r="H7">
        <f t="shared" ca="1" si="6"/>
        <v>1.3839999999999999</v>
      </c>
      <c r="I7">
        <f t="shared" ca="1" si="6"/>
        <v>44.866</v>
      </c>
      <c r="J7">
        <f t="shared" ca="1" si="1"/>
        <v>0</v>
      </c>
      <c r="K7">
        <f t="shared" ca="1" si="1"/>
        <v>141.16900000000001</v>
      </c>
      <c r="L7">
        <f t="shared" ca="1" si="1"/>
        <v>611.38400000000001</v>
      </c>
      <c r="M7">
        <f t="shared" ca="1" si="1"/>
        <v>0</v>
      </c>
      <c r="N7">
        <f t="shared" ca="1" si="1"/>
        <v>0</v>
      </c>
      <c r="O7">
        <f t="shared" ca="1" si="1"/>
        <v>105.11199999999999</v>
      </c>
      <c r="P7">
        <f t="shared" ca="1" si="1"/>
        <v>0</v>
      </c>
      <c r="Q7">
        <f t="shared" ca="1" si="1"/>
        <v>0</v>
      </c>
      <c r="R7">
        <f t="shared" ca="1" si="1"/>
        <v>0</v>
      </c>
      <c r="S7">
        <f t="shared" ca="1" si="1"/>
        <v>0</v>
      </c>
      <c r="T7">
        <f t="shared" ca="1" si="1"/>
        <v>0</v>
      </c>
      <c r="U7">
        <f t="shared" ca="1" si="1"/>
        <v>33.018999999999998</v>
      </c>
      <c r="W7">
        <f t="shared" ca="1" si="1"/>
        <v>41.247999999999998</v>
      </c>
      <c r="X7">
        <f t="shared" ca="1" si="1"/>
        <v>279.51900000000001</v>
      </c>
      <c r="Y7">
        <f t="shared" ca="1" si="1"/>
        <v>528.85</v>
      </c>
      <c r="Z7">
        <f t="shared" ca="1" si="1"/>
        <v>47.234000000000002</v>
      </c>
      <c r="AA7">
        <f t="shared" ca="1" si="1"/>
        <v>0</v>
      </c>
      <c r="AB7">
        <f t="shared" ca="1" si="1"/>
        <v>5.0890000000000004</v>
      </c>
      <c r="AC7">
        <f t="shared" ca="1" si="1"/>
        <v>476.01</v>
      </c>
      <c r="AD7">
        <f t="shared" ca="1" si="1"/>
        <v>0</v>
      </c>
      <c r="AE7">
        <f t="shared" ca="1" si="1"/>
        <v>84.326999999999998</v>
      </c>
      <c r="AF7">
        <f t="shared" ca="1" si="1"/>
        <v>229.964</v>
      </c>
      <c r="AG7">
        <f t="shared" ca="1" si="1"/>
        <v>8.8999999999999996E-2</v>
      </c>
    </row>
    <row r="8" spans="1:34">
      <c r="B8" s="17" t="s">
        <v>179</v>
      </c>
      <c r="C8" s="20">
        <f t="shared" ca="1" si="2"/>
        <v>2.1467544426272314E-2</v>
      </c>
      <c r="D8" s="134">
        <f t="shared" ca="1" si="3"/>
        <v>0.83236506213100814</v>
      </c>
      <c r="E8" s="134">
        <f t="shared" ca="1" si="4"/>
        <v>0.14616739344271956</v>
      </c>
      <c r="F8" s="134">
        <f t="shared" ca="1" si="0"/>
        <v>0.85840317629262997</v>
      </c>
      <c r="G8" s="134">
        <f t="shared" ca="1" si="5"/>
        <v>0.14159682370737003</v>
      </c>
      <c r="H8">
        <f t="shared" ca="1" si="6"/>
        <v>0.251</v>
      </c>
      <c r="I8">
        <f t="shared" ca="1" si="6"/>
        <v>74.195999999999998</v>
      </c>
      <c r="J8">
        <f t="shared" ca="1" si="1"/>
        <v>0</v>
      </c>
      <c r="K8">
        <f t="shared" ca="1" si="1"/>
        <v>270.14100000000002</v>
      </c>
      <c r="L8">
        <f t="shared" ca="1" si="1"/>
        <v>0</v>
      </c>
      <c r="M8">
        <f t="shared" ca="1" si="1"/>
        <v>0</v>
      </c>
      <c r="N8">
        <f t="shared" ca="1" si="1"/>
        <v>-0.51</v>
      </c>
      <c r="O8">
        <f t="shared" ca="1" si="1"/>
        <v>103.43300000000001</v>
      </c>
      <c r="P8">
        <f t="shared" ca="1" si="1"/>
        <v>0</v>
      </c>
      <c r="Q8">
        <f t="shared" ca="1" si="1"/>
        <v>0</v>
      </c>
      <c r="R8">
        <f t="shared" ca="1" si="1"/>
        <v>50.881999999999998</v>
      </c>
      <c r="S8">
        <f t="shared" ca="1" si="1"/>
        <v>0</v>
      </c>
      <c r="T8">
        <f t="shared" ca="1" si="1"/>
        <v>0</v>
      </c>
      <c r="U8">
        <f t="shared" ca="1" si="1"/>
        <v>10.933999999999999</v>
      </c>
      <c r="W8">
        <f t="shared" ca="1" si="1"/>
        <v>38.517000000000003</v>
      </c>
      <c r="X8">
        <f t="shared" ca="1" si="1"/>
        <v>176.60300000000001</v>
      </c>
      <c r="Y8">
        <f t="shared" ca="1" si="1"/>
        <v>653.31100000000004</v>
      </c>
      <c r="Z8">
        <f t="shared" ca="1" si="1"/>
        <v>85.194000000000003</v>
      </c>
      <c r="AA8">
        <f t="shared" ca="1" si="1"/>
        <v>0</v>
      </c>
      <c r="AB8">
        <f t="shared" ca="1" si="1"/>
        <v>4.8529999999999998</v>
      </c>
      <c r="AC8">
        <f t="shared" ca="1" si="1"/>
        <v>285.375</v>
      </c>
      <c r="AD8">
        <f t="shared" ca="1" si="1"/>
        <v>0</v>
      </c>
      <c r="AE8">
        <f t="shared" ca="1" si="1"/>
        <v>10.27</v>
      </c>
      <c r="AF8">
        <f t="shared" ca="1" si="1"/>
        <v>270.75200000000001</v>
      </c>
      <c r="AG8">
        <f t="shared" ca="1" si="1"/>
        <v>0.92900000000000005</v>
      </c>
    </row>
    <row r="9" spans="1:34">
      <c r="B9" s="17" t="s">
        <v>181</v>
      </c>
      <c r="C9" s="20">
        <f t="shared" ca="1" si="2"/>
        <v>0.22129245052528707</v>
      </c>
      <c r="D9" s="134">
        <f t="shared" ca="1" si="3"/>
        <v>0.59133479925075338</v>
      </c>
      <c r="E9" s="134">
        <f t="shared" ca="1" si="4"/>
        <v>0.18737275022395955</v>
      </c>
      <c r="F9" s="134">
        <f t="shared" ca="1" si="0"/>
        <v>0.81623548864928153</v>
      </c>
      <c r="G9" s="134">
        <f t="shared" ca="1" si="5"/>
        <v>0.18376451135071847</v>
      </c>
      <c r="H9">
        <f t="shared" ca="1" si="6"/>
        <v>0.85299999999999998</v>
      </c>
      <c r="I9">
        <f t="shared" ca="1" si="6"/>
        <v>8.35</v>
      </c>
      <c r="J9">
        <f t="shared" ca="1" si="1"/>
        <v>0</v>
      </c>
      <c r="K9">
        <f t="shared" ca="1" si="1"/>
        <v>29.044</v>
      </c>
      <c r="L9">
        <f t="shared" ca="1" si="1"/>
        <v>0</v>
      </c>
      <c r="M9">
        <f t="shared" ca="1" si="1"/>
        <v>0</v>
      </c>
      <c r="N9">
        <f t="shared" ca="1" si="1"/>
        <v>0</v>
      </c>
      <c r="O9">
        <f t="shared" ca="1" si="1"/>
        <v>0</v>
      </c>
      <c r="P9">
        <f t="shared" ca="1" si="1"/>
        <v>0</v>
      </c>
      <c r="Q9">
        <f t="shared" ca="1" si="1"/>
        <v>0</v>
      </c>
      <c r="R9">
        <f t="shared" ca="1" si="1"/>
        <v>0</v>
      </c>
      <c r="S9">
        <f t="shared" ca="1" si="1"/>
        <v>0</v>
      </c>
      <c r="T9">
        <f t="shared" ca="1" si="1"/>
        <v>0</v>
      </c>
      <c r="U9">
        <f t="shared" ca="1" si="1"/>
        <v>10.869</v>
      </c>
      <c r="W9">
        <f t="shared" ca="1" si="1"/>
        <v>12.327999999999999</v>
      </c>
      <c r="X9">
        <f t="shared" ca="1" si="1"/>
        <v>105.03100000000001</v>
      </c>
      <c r="Y9">
        <f t="shared" ca="1" si="1"/>
        <v>252.815</v>
      </c>
      <c r="Z9">
        <f t="shared" ca="1" si="1"/>
        <v>14.891</v>
      </c>
      <c r="AA9">
        <f t="shared" ca="1" si="1"/>
        <v>0</v>
      </c>
      <c r="AB9">
        <f t="shared" ca="1" si="1"/>
        <v>0</v>
      </c>
      <c r="AC9">
        <f t="shared" ca="1" si="1"/>
        <v>158.58600000000001</v>
      </c>
      <c r="AD9">
        <f t="shared" ca="1" si="1"/>
        <v>0</v>
      </c>
      <c r="AE9">
        <f t="shared" ca="1" si="1"/>
        <v>19.675999999999998</v>
      </c>
      <c r="AF9">
        <f t="shared" ca="1" si="1"/>
        <v>75.311000000000007</v>
      </c>
      <c r="AG9">
        <f t="shared" ca="1" si="1"/>
        <v>0</v>
      </c>
    </row>
    <row r="10" spans="1:34">
      <c r="B10" s="17" t="s">
        <v>189</v>
      </c>
      <c r="C10" s="20">
        <f t="shared" ca="1" si="2"/>
        <v>0.19880939105670831</v>
      </c>
      <c r="D10" s="134">
        <f t="shared" ca="1" si="3"/>
        <v>0.6549893205465821</v>
      </c>
      <c r="E10" s="134">
        <f t="shared" ca="1" si="4"/>
        <v>0.14620128839670959</v>
      </c>
      <c r="F10" s="134">
        <f t="shared" ca="1" si="0"/>
        <v>0.88217443108804916</v>
      </c>
      <c r="G10" s="134">
        <f t="shared" ca="1" si="5"/>
        <v>0.11782556891195084</v>
      </c>
      <c r="H10">
        <f t="shared" ca="1" si="6"/>
        <v>3.4239999999999999</v>
      </c>
      <c r="I10">
        <f t="shared" ca="1" si="6"/>
        <v>13.62</v>
      </c>
      <c r="J10">
        <f t="shared" ca="1" si="1"/>
        <v>0</v>
      </c>
      <c r="K10">
        <f t="shared" ca="1" si="1"/>
        <v>76.358000000000004</v>
      </c>
      <c r="L10">
        <f t="shared" ca="1" si="1"/>
        <v>0</v>
      </c>
      <c r="M10">
        <f t="shared" ca="1" si="1"/>
        <v>0</v>
      </c>
      <c r="N10">
        <f t="shared" ca="1" si="1"/>
        <v>0</v>
      </c>
      <c r="O10">
        <f t="shared" ca="1" si="1"/>
        <v>0</v>
      </c>
      <c r="P10">
        <f t="shared" ca="1" si="1"/>
        <v>0</v>
      </c>
      <c r="Q10">
        <f t="shared" ca="1" si="1"/>
        <v>0</v>
      </c>
      <c r="R10">
        <f t="shared" ca="1" si="1"/>
        <v>0</v>
      </c>
      <c r="S10">
        <f t="shared" ca="1" si="1"/>
        <v>0</v>
      </c>
      <c r="T10">
        <f t="shared" ca="1" si="1"/>
        <v>0</v>
      </c>
      <c r="U10">
        <f t="shared" ca="1" si="1"/>
        <v>23.177</v>
      </c>
      <c r="W10">
        <f t="shared" ca="1" si="1"/>
        <v>13.673999999999999</v>
      </c>
      <c r="X10">
        <f t="shared" ca="1" si="1"/>
        <v>102.223</v>
      </c>
      <c r="Y10">
        <f t="shared" ca="1" si="1"/>
        <v>424.32</v>
      </c>
      <c r="Z10">
        <f t="shared" ca="1" si="1"/>
        <v>13.500999999999999</v>
      </c>
      <c r="AA10">
        <f t="shared" ca="1" si="1"/>
        <v>0</v>
      </c>
      <c r="AB10">
        <f t="shared" ca="1" si="1"/>
        <v>0</v>
      </c>
      <c r="AC10">
        <f t="shared" ca="1" si="1"/>
        <v>273.48599999999999</v>
      </c>
      <c r="AD10">
        <f t="shared" ca="1" si="1"/>
        <v>0</v>
      </c>
      <c r="AE10">
        <f t="shared" ca="1" si="1"/>
        <v>32.615000000000002</v>
      </c>
      <c r="AF10">
        <f t="shared" ca="1" si="1"/>
        <v>123.813</v>
      </c>
      <c r="AG10">
        <f t="shared" ca="1" si="1"/>
        <v>0</v>
      </c>
    </row>
    <row r="11" spans="1:34">
      <c r="B11" s="17" t="s">
        <v>2</v>
      </c>
      <c r="C11" s="20">
        <f t="shared" ca="1" si="2"/>
        <v>0.24355768378114745</v>
      </c>
      <c r="D11" s="134">
        <f t="shared" ca="1" si="3"/>
        <v>0.6246696816529218</v>
      </c>
      <c r="E11" s="134">
        <f t="shared" ca="1" si="4"/>
        <v>0.13177263456593075</v>
      </c>
      <c r="F11" s="134">
        <f t="shared" ca="1" si="0"/>
        <v>0.85414599574769667</v>
      </c>
      <c r="G11" s="134">
        <f t="shared" ca="1" si="5"/>
        <v>0.14585400425230333</v>
      </c>
      <c r="H11">
        <f t="shared" ca="1" si="6"/>
        <v>0.78600000000000003</v>
      </c>
      <c r="I11">
        <f t="shared" ca="1" si="6"/>
        <v>6.6440000000000001</v>
      </c>
      <c r="J11">
        <f t="shared" ca="1" si="1"/>
        <v>0</v>
      </c>
      <c r="K11">
        <f t="shared" ca="1" si="1"/>
        <v>32.176000000000002</v>
      </c>
      <c r="L11">
        <f t="shared" ca="1" si="1"/>
        <v>0</v>
      </c>
      <c r="M11">
        <f t="shared" ca="1" si="1"/>
        <v>0</v>
      </c>
      <c r="N11">
        <f t="shared" ca="1" si="1"/>
        <v>0</v>
      </c>
      <c r="O11">
        <f t="shared" ca="1" si="1"/>
        <v>3.0459999999999998</v>
      </c>
      <c r="P11">
        <f t="shared" ca="1" si="1"/>
        <v>0</v>
      </c>
      <c r="Q11">
        <f t="shared" ca="1" si="1"/>
        <v>0</v>
      </c>
      <c r="R11">
        <f t="shared" ca="1" si="1"/>
        <v>0</v>
      </c>
      <c r="S11">
        <f t="shared" ca="1" si="1"/>
        <v>0</v>
      </c>
      <c r="T11">
        <f t="shared" ca="1" si="1"/>
        <v>0</v>
      </c>
      <c r="U11">
        <f t="shared" ca="1" si="1"/>
        <v>13.733000000000001</v>
      </c>
      <c r="W11">
        <f t="shared" ca="1" si="1"/>
        <v>4.9800000000000004</v>
      </c>
      <c r="X11">
        <f t="shared" ca="1" si="1"/>
        <v>44.411999999999999</v>
      </c>
      <c r="Y11">
        <f t="shared" ca="1" si="1"/>
        <v>152.655</v>
      </c>
      <c r="Z11">
        <f t="shared" ca="1" si="1"/>
        <v>13.968</v>
      </c>
      <c r="AA11">
        <f t="shared" ca="1" si="1"/>
        <v>0</v>
      </c>
      <c r="AB11">
        <f t="shared" ca="1" si="1"/>
        <v>0</v>
      </c>
      <c r="AC11">
        <f t="shared" ca="1" si="1"/>
        <v>103.404</v>
      </c>
      <c r="AD11">
        <f t="shared" ca="1" si="1"/>
        <v>0</v>
      </c>
      <c r="AE11">
        <f t="shared" ca="1" si="1"/>
        <v>0</v>
      </c>
      <c r="AF11">
        <f t="shared" ca="1" si="1"/>
        <v>19.221</v>
      </c>
      <c r="AG11">
        <f t="shared" ca="1" si="1"/>
        <v>0</v>
      </c>
    </row>
    <row r="12" spans="1:34">
      <c r="B12" s="17" t="s">
        <v>200</v>
      </c>
      <c r="C12" s="20">
        <f t="shared" ca="1" si="2"/>
        <v>0.20808672964356104</v>
      </c>
      <c r="D12" s="134">
        <f t="shared" ca="1" si="3"/>
        <v>0.62924495687451809</v>
      </c>
      <c r="E12" s="134">
        <f t="shared" ca="1" si="4"/>
        <v>0.16266831348192087</v>
      </c>
      <c r="F12" s="134">
        <f t="shared" ca="1" si="0"/>
        <v>0.79417736539638661</v>
      </c>
      <c r="G12" s="134">
        <f t="shared" ca="1" si="5"/>
        <v>0.20582263460361339</v>
      </c>
      <c r="H12">
        <f t="shared" ca="1" si="6"/>
        <v>16.440000000000001</v>
      </c>
      <c r="I12">
        <f t="shared" ca="1" si="6"/>
        <v>38.612000000000002</v>
      </c>
      <c r="J12">
        <f t="shared" ca="1" si="1"/>
        <v>0</v>
      </c>
      <c r="K12">
        <f t="shared" ca="1" si="1"/>
        <v>142.25700000000001</v>
      </c>
      <c r="L12">
        <f t="shared" ca="1" si="1"/>
        <v>0.313</v>
      </c>
      <c r="M12">
        <f t="shared" ca="1" si="1"/>
        <v>0</v>
      </c>
      <c r="N12">
        <f t="shared" ca="1" si="1"/>
        <v>0</v>
      </c>
      <c r="O12">
        <f t="shared" ca="1" si="1"/>
        <v>50.485999999999997</v>
      </c>
      <c r="P12">
        <f t="shared" ca="1" si="1"/>
        <v>0</v>
      </c>
      <c r="Q12">
        <f t="shared" ca="1" si="1"/>
        <v>0</v>
      </c>
      <c r="R12">
        <f t="shared" ca="1" si="1"/>
        <v>19.899999999999999</v>
      </c>
      <c r="S12">
        <f t="shared" ca="1" si="1"/>
        <v>0</v>
      </c>
      <c r="T12">
        <f t="shared" ca="1" si="1"/>
        <v>0</v>
      </c>
      <c r="U12">
        <f t="shared" ca="1" si="1"/>
        <v>70.423000000000002</v>
      </c>
      <c r="W12">
        <f t="shared" ca="1" si="1"/>
        <v>28.166</v>
      </c>
      <c r="X12">
        <f t="shared" ca="1" si="1"/>
        <v>233.59299999999999</v>
      </c>
      <c r="Y12">
        <f t="shared" ca="1" si="1"/>
        <v>468.78399999999999</v>
      </c>
      <c r="Z12">
        <f t="shared" ca="1" si="1"/>
        <v>35.043999999999997</v>
      </c>
      <c r="AA12">
        <f t="shared" ca="1" si="1"/>
        <v>0</v>
      </c>
      <c r="AB12">
        <f t="shared" ca="1" si="1"/>
        <v>0</v>
      </c>
      <c r="AC12">
        <f t="shared" ca="1" si="1"/>
        <v>283.80700000000002</v>
      </c>
      <c r="AD12">
        <f t="shared" ca="1" si="1"/>
        <v>0</v>
      </c>
      <c r="AE12">
        <f t="shared" ca="1" si="1"/>
        <v>116.76900000000001</v>
      </c>
      <c r="AF12">
        <f t="shared" ca="1" si="1"/>
        <v>110.21</v>
      </c>
      <c r="AG12">
        <f t="shared" ca="1" si="1"/>
        <v>1.1930000000000001</v>
      </c>
    </row>
    <row r="13" spans="1:34">
      <c r="B13" s="17" t="s">
        <v>202</v>
      </c>
      <c r="C13" s="20">
        <f t="shared" ca="1" si="2"/>
        <v>0.23762559044820214</v>
      </c>
      <c r="D13" s="134">
        <f t="shared" ca="1" si="3"/>
        <v>0.70187558660163407</v>
      </c>
      <c r="E13" s="134">
        <f t="shared" ca="1" si="4"/>
        <v>6.0498822950163789E-2</v>
      </c>
      <c r="F13" s="134">
        <f t="shared" ca="1" si="0"/>
        <v>0.85680243196127293</v>
      </c>
      <c r="G13" s="134">
        <f t="shared" ca="1" si="5"/>
        <v>0.14319756803872707</v>
      </c>
      <c r="H13">
        <f t="shared" ca="1" si="6"/>
        <v>3.4609999999999999</v>
      </c>
      <c r="I13">
        <f t="shared" ca="1" si="6"/>
        <v>0.47099999999999997</v>
      </c>
      <c r="J13">
        <f t="shared" ca="1" si="1"/>
        <v>0</v>
      </c>
      <c r="K13">
        <f t="shared" ca="1" si="1"/>
        <v>45.616999999999997</v>
      </c>
      <c r="L13">
        <f t="shared" ca="1" si="1"/>
        <v>0</v>
      </c>
      <c r="M13">
        <f t="shared" ca="1" si="1"/>
        <v>0</v>
      </c>
      <c r="N13">
        <f t="shared" ca="1" si="1"/>
        <v>0</v>
      </c>
      <c r="O13">
        <f t="shared" ca="1" si="1"/>
        <v>0</v>
      </c>
      <c r="P13">
        <f t="shared" ca="1" si="1"/>
        <v>0</v>
      </c>
      <c r="Q13">
        <f t="shared" ca="1" si="1"/>
        <v>0</v>
      </c>
      <c r="R13">
        <f t="shared" ca="1" si="1"/>
        <v>0</v>
      </c>
      <c r="S13">
        <f t="shared" ca="1" si="1"/>
        <v>0</v>
      </c>
      <c r="T13">
        <f t="shared" ca="1" si="1"/>
        <v>0</v>
      </c>
      <c r="U13">
        <f t="shared" ca="1" si="1"/>
        <v>15.444000000000001</v>
      </c>
      <c r="W13">
        <f t="shared" ca="1" si="1"/>
        <v>12.121</v>
      </c>
      <c r="X13">
        <f t="shared" ca="1" si="1"/>
        <v>37.575000000000003</v>
      </c>
      <c r="Y13">
        <f t="shared" ca="1" si="1"/>
        <v>218.898</v>
      </c>
      <c r="Z13">
        <f t="shared" ca="1" si="1"/>
        <v>33.112000000000002</v>
      </c>
      <c r="AA13">
        <f t="shared" ca="1" si="1"/>
        <v>0</v>
      </c>
      <c r="AB13">
        <f t="shared" ca="1" si="1"/>
        <v>0</v>
      </c>
      <c r="AC13">
        <f t="shared" ca="1" si="1"/>
        <v>19.361999999999998</v>
      </c>
      <c r="AD13">
        <f t="shared" ca="1" si="1"/>
        <v>0</v>
      </c>
      <c r="AE13">
        <f t="shared" ca="1" si="1"/>
        <v>0</v>
      </c>
      <c r="AF13">
        <f t="shared" ca="1" si="1"/>
        <v>25.977</v>
      </c>
      <c r="AG13">
        <f t="shared" ca="1" si="1"/>
        <v>0</v>
      </c>
    </row>
    <row r="14" spans="1:34">
      <c r="B14" s="17" t="s">
        <v>209</v>
      </c>
      <c r="C14" s="20">
        <f t="shared" ca="1" si="2"/>
        <v>0.31670598029693353</v>
      </c>
      <c r="D14" s="134">
        <f t="shared" ca="1" si="3"/>
        <v>0.41881157208269731</v>
      </c>
      <c r="E14" s="134">
        <f t="shared" ca="1" si="4"/>
        <v>0.26448244762036921</v>
      </c>
      <c r="F14" s="134">
        <f t="shared" ca="1" si="0"/>
        <v>0.81431634089102778</v>
      </c>
      <c r="G14" s="134">
        <f t="shared" ca="1" si="5"/>
        <v>0.18568365910897222</v>
      </c>
      <c r="H14">
        <f t="shared" ca="1" si="6"/>
        <v>0.16300000000000001</v>
      </c>
      <c r="I14">
        <f t="shared" ca="1" si="6"/>
        <v>15.086</v>
      </c>
      <c r="J14">
        <f t="shared" ca="1" si="1"/>
        <v>0</v>
      </c>
      <c r="K14">
        <f t="shared" ca="1" si="1"/>
        <v>24.146999999999998</v>
      </c>
      <c r="L14">
        <f t="shared" ca="1" si="1"/>
        <v>0</v>
      </c>
      <c r="M14">
        <f t="shared" ca="1" si="1"/>
        <v>0</v>
      </c>
      <c r="N14">
        <f t="shared" ca="1" si="1"/>
        <v>0</v>
      </c>
      <c r="O14">
        <f t="shared" ca="1" si="1"/>
        <v>0</v>
      </c>
      <c r="P14">
        <f t="shared" ca="1" si="1"/>
        <v>0</v>
      </c>
      <c r="Q14">
        <f t="shared" ca="1" si="1"/>
        <v>0</v>
      </c>
      <c r="R14">
        <f t="shared" ca="1" si="1"/>
        <v>0</v>
      </c>
      <c r="S14">
        <f t="shared" ca="1" si="1"/>
        <v>0</v>
      </c>
      <c r="T14">
        <f t="shared" ca="1" si="1"/>
        <v>0</v>
      </c>
      <c r="U14">
        <f t="shared" ca="1" si="1"/>
        <v>18.260000000000002</v>
      </c>
      <c r="W14">
        <f t="shared" ca="1" si="1"/>
        <v>17.622</v>
      </c>
      <c r="X14">
        <f t="shared" ca="1" si="1"/>
        <v>81.201999999999998</v>
      </c>
      <c r="Y14">
        <f t="shared" ca="1" si="1"/>
        <v>195.43600000000001</v>
      </c>
      <c r="Z14">
        <f t="shared" ca="1" si="1"/>
        <v>16.779</v>
      </c>
      <c r="AA14">
        <f t="shared" ca="1" si="1"/>
        <v>0</v>
      </c>
      <c r="AB14">
        <f t="shared" ca="1" si="1"/>
        <v>0</v>
      </c>
      <c r="AC14">
        <f t="shared" ca="1" si="1"/>
        <v>133.66999999999999</v>
      </c>
      <c r="AD14">
        <f t="shared" ca="1" si="1"/>
        <v>0</v>
      </c>
      <c r="AE14">
        <f t="shared" ca="1" si="1"/>
        <v>37.430999999999997</v>
      </c>
      <c r="AF14">
        <f t="shared" ca="1" si="1"/>
        <v>50.076999999999998</v>
      </c>
      <c r="AG14">
        <f t="shared" ca="1" si="1"/>
        <v>0</v>
      </c>
    </row>
    <row r="15" spans="1:34">
      <c r="B15" s="17" t="s">
        <v>215</v>
      </c>
      <c r="C15" s="20">
        <f t="shared" ca="1" si="2"/>
        <v>0.10246206446837385</v>
      </c>
      <c r="D15" s="134">
        <f t="shared" ca="1" si="3"/>
        <v>0.76408240954512618</v>
      </c>
      <c r="E15" s="134">
        <f t="shared" ca="1" si="4"/>
        <v>0.13345552598649996</v>
      </c>
      <c r="F15" s="134">
        <f t="shared" ca="1" si="0"/>
        <v>0.85915183301546916</v>
      </c>
      <c r="G15" s="134">
        <f t="shared" ca="1" si="5"/>
        <v>0.14084816698453084</v>
      </c>
      <c r="H15">
        <f t="shared" ca="1" si="6"/>
        <v>12.182</v>
      </c>
      <c r="I15">
        <f t="shared" ca="1" si="6"/>
        <v>25.68</v>
      </c>
      <c r="J15">
        <f t="shared" ca="1" si="1"/>
        <v>0</v>
      </c>
      <c r="K15">
        <f t="shared" ca="1" si="1"/>
        <v>187.726</v>
      </c>
      <c r="L15">
        <f t="shared" ca="1" si="1"/>
        <v>0</v>
      </c>
      <c r="M15">
        <f t="shared" ca="1" si="1"/>
        <v>0</v>
      </c>
      <c r="N15">
        <f t="shared" ca="1" si="1"/>
        <v>0</v>
      </c>
      <c r="O15">
        <f t="shared" ca="1" si="1"/>
        <v>29.047999999999998</v>
      </c>
      <c r="P15">
        <f t="shared" ca="1" si="1"/>
        <v>0</v>
      </c>
      <c r="Q15">
        <f t="shared" ca="1" si="1"/>
        <v>0</v>
      </c>
      <c r="R15">
        <f t="shared" ca="1" si="1"/>
        <v>0</v>
      </c>
      <c r="S15">
        <f t="shared" ca="1" si="1"/>
        <v>0</v>
      </c>
      <c r="T15">
        <f t="shared" ca="1" si="1"/>
        <v>0</v>
      </c>
      <c r="U15">
        <f t="shared" ca="1" si="1"/>
        <v>29.068999999999999</v>
      </c>
      <c r="W15">
        <f t="shared" ca="1" si="1"/>
        <v>18.692</v>
      </c>
      <c r="X15">
        <f t="shared" ca="1" si="1"/>
        <v>140.827</v>
      </c>
      <c r="Y15">
        <f t="shared" ca="1" si="1"/>
        <v>486.06599999999997</v>
      </c>
      <c r="Z15">
        <f t="shared" ca="1" si="1"/>
        <v>55.64</v>
      </c>
      <c r="AA15">
        <f t="shared" ca="1" si="1"/>
        <v>0</v>
      </c>
      <c r="AB15">
        <f t="shared" ca="1" si="1"/>
        <v>0</v>
      </c>
      <c r="AC15">
        <f t="shared" ca="1" si="1"/>
        <v>281.98200000000003</v>
      </c>
      <c r="AD15">
        <f t="shared" ca="1" si="1"/>
        <v>0</v>
      </c>
      <c r="AE15">
        <f t="shared" ca="1" si="1"/>
        <v>39.563000000000002</v>
      </c>
      <c r="AF15">
        <f t="shared" ca="1" si="1"/>
        <v>109.79</v>
      </c>
      <c r="AG15">
        <f t="shared" ca="1" si="1"/>
        <v>0</v>
      </c>
    </row>
    <row r="16" spans="1:34">
      <c r="B16" s="17" t="s">
        <v>216</v>
      </c>
      <c r="C16" s="20">
        <f t="shared" ca="1" si="2"/>
        <v>6.6059070493021871E-2</v>
      </c>
      <c r="D16" s="134">
        <f t="shared" ca="1" si="3"/>
        <v>0.88453927737585436</v>
      </c>
      <c r="E16" s="134">
        <f t="shared" ca="1" si="4"/>
        <v>4.9401652131123769E-2</v>
      </c>
      <c r="F16" s="134">
        <f t="shared" ca="1" si="0"/>
        <v>0.73780054885910329</v>
      </c>
      <c r="G16" s="134">
        <f t="shared" ca="1" si="5"/>
        <v>0.26219945114089671</v>
      </c>
      <c r="H16">
        <f t="shared" ca="1" si="6"/>
        <v>0</v>
      </c>
      <c r="I16">
        <f t="shared" ca="1" si="6"/>
        <v>9.4369999999999994</v>
      </c>
      <c r="J16">
        <f t="shared" ca="1" si="1"/>
        <v>0</v>
      </c>
      <c r="K16">
        <f t="shared" ca="1" si="1"/>
        <v>134.65</v>
      </c>
      <c r="L16">
        <f t="shared" ref="L16:U16" ca="1" si="7">INDIRECT($A$1&amp;$B16&amp;$A$1&amp;$B$1&amp;L$2)</f>
        <v>0</v>
      </c>
      <c r="M16">
        <f t="shared" ca="1" si="7"/>
        <v>0</v>
      </c>
      <c r="N16">
        <f t="shared" ca="1" si="7"/>
        <v>0</v>
      </c>
      <c r="O16">
        <f t="shared" ca="1" si="7"/>
        <v>16.573</v>
      </c>
      <c r="P16">
        <f t="shared" ca="1" si="7"/>
        <v>0</v>
      </c>
      <c r="Q16">
        <f t="shared" ca="1" si="7"/>
        <v>0</v>
      </c>
      <c r="R16">
        <f t="shared" ca="1" si="7"/>
        <v>17.747</v>
      </c>
      <c r="S16">
        <f t="shared" ca="1" si="7"/>
        <v>0</v>
      </c>
      <c r="T16">
        <f t="shared" ca="1" si="7"/>
        <v>0</v>
      </c>
      <c r="U16">
        <f t="shared" ca="1" si="7"/>
        <v>12.619</v>
      </c>
      <c r="W16">
        <f ca="1">INDIRECT($A$1&amp;$B16&amp;$A$1&amp;$B$1&amp;W$2)</f>
        <v>36.628</v>
      </c>
      <c r="X16">
        <f ca="1">INDIRECT($A$1&amp;$B16&amp;$A$1&amp;$B$1&amp;X$2)</f>
        <v>154.471</v>
      </c>
      <c r="Y16">
        <f ca="1">INDIRECT($A$1&amp;$B16&amp;$A$1&amp;$B$1&amp;Y$2)</f>
        <v>225.053</v>
      </c>
      <c r="Z16">
        <f ca="1">INDIRECT($A$1&amp;$B16&amp;$A$1&amp;$B$1&amp;Z$2)</f>
        <v>5.4669999999999996</v>
      </c>
      <c r="AA16">
        <f ca="1">INDIRECT($A$1&amp;$B16&amp;$A$1&amp;$B$1&amp;AA$2)</f>
        <v>0</v>
      </c>
      <c r="AB16">
        <f t="shared" ref="AA16:AG41" ca="1" si="8">INDIRECT($A$1&amp;$B16&amp;$A$1&amp;$B$1&amp;AB$2)</f>
        <v>0</v>
      </c>
      <c r="AC16">
        <f t="shared" ca="1" si="8"/>
        <v>83.551000000000002</v>
      </c>
      <c r="AD16">
        <f t="shared" ca="1" si="8"/>
        <v>0</v>
      </c>
      <c r="AE16">
        <f t="shared" ca="1" si="8"/>
        <v>97.069000000000003</v>
      </c>
      <c r="AF16">
        <f t="shared" ca="1" si="8"/>
        <v>136.505</v>
      </c>
      <c r="AG16">
        <f t="shared" ca="1" si="8"/>
        <v>3.5230000000000001</v>
      </c>
    </row>
    <row r="17" spans="2:33">
      <c r="B17" s="17" t="s">
        <v>217</v>
      </c>
      <c r="C17" s="20">
        <f t="shared" ca="1" si="2"/>
        <v>0.1299530030612685</v>
      </c>
      <c r="D17" s="134">
        <f t="shared" ca="1" si="3"/>
        <v>0.66302332600353564</v>
      </c>
      <c r="E17" s="134">
        <f t="shared" ca="1" si="4"/>
        <v>0.20702367093519586</v>
      </c>
      <c r="F17" s="134">
        <f t="shared" ca="1" si="0"/>
        <v>0.84070341809442861</v>
      </c>
      <c r="G17" s="134">
        <f t="shared" ca="1" si="5"/>
        <v>0.15929658190557139</v>
      </c>
      <c r="H17">
        <f t="shared" ca="1" si="6"/>
        <v>1.204</v>
      </c>
      <c r="I17">
        <f t="shared" ca="1" si="6"/>
        <v>8.3989999999999991</v>
      </c>
      <c r="J17">
        <f t="shared" ca="1" si="6"/>
        <v>0</v>
      </c>
      <c r="K17">
        <f t="shared" ca="1" si="6"/>
        <v>30.754999999999999</v>
      </c>
      <c r="L17">
        <f t="shared" ca="1" si="6"/>
        <v>0</v>
      </c>
      <c r="M17">
        <f t="shared" ca="1" si="6"/>
        <v>0</v>
      </c>
      <c r="N17">
        <f t="shared" ca="1" si="6"/>
        <v>0</v>
      </c>
      <c r="O17">
        <f t="shared" ca="1" si="6"/>
        <v>0</v>
      </c>
      <c r="P17">
        <f t="shared" ca="1" si="6"/>
        <v>0</v>
      </c>
      <c r="Q17">
        <f t="shared" ca="1" si="6"/>
        <v>0</v>
      </c>
      <c r="R17">
        <f t="shared" ca="1" si="6"/>
        <v>0</v>
      </c>
      <c r="S17">
        <f t="shared" ca="1" si="6"/>
        <v>0</v>
      </c>
      <c r="T17">
        <f t="shared" ca="1" si="6"/>
        <v>0</v>
      </c>
      <c r="U17">
        <f t="shared" ca="1" si="6"/>
        <v>6.0279999999999996</v>
      </c>
      <c r="W17">
        <f t="shared" ca="1" si="6"/>
        <v>37.277999999999999</v>
      </c>
      <c r="X17">
        <f t="shared" ref="X17:Z31" ca="1" si="9">INDIRECT($A$1&amp;$B17&amp;$A$1&amp;$B$1&amp;X$2)</f>
        <v>55.848999999999997</v>
      </c>
      <c r="Y17">
        <f t="shared" ca="1" si="9"/>
        <v>159.251</v>
      </c>
      <c r="Z17">
        <f t="shared" ca="1" si="9"/>
        <v>39.968000000000004</v>
      </c>
      <c r="AA17">
        <f t="shared" ca="1" si="8"/>
        <v>0</v>
      </c>
      <c r="AB17">
        <f t="shared" ca="1" si="8"/>
        <v>2.7029999999999998</v>
      </c>
      <c r="AC17">
        <f t="shared" ca="1" si="8"/>
        <v>175.26400000000001</v>
      </c>
      <c r="AD17">
        <f t="shared" ca="1" si="8"/>
        <v>0</v>
      </c>
      <c r="AE17">
        <f t="shared" ca="1" si="8"/>
        <v>27.687999999999999</v>
      </c>
      <c r="AF17">
        <f t="shared" ca="1" si="8"/>
        <v>87.679000000000002</v>
      </c>
      <c r="AG17">
        <f t="shared" ca="1" si="8"/>
        <v>0.20200000000000001</v>
      </c>
    </row>
    <row r="18" spans="2:33">
      <c r="B18" s="17" t="s">
        <v>218</v>
      </c>
      <c r="C18" s="20">
        <f>'[3]Lhota pod Libčany'!D20</f>
        <v>0.12368627341470177</v>
      </c>
      <c r="D18" s="134">
        <f t="shared" ca="1" si="3"/>
        <v>0.79765070082039968</v>
      </c>
      <c r="E18" s="134">
        <f t="shared" ca="1" si="4"/>
        <v>7.8663025764898545E-2</v>
      </c>
      <c r="F18" s="134">
        <f t="shared" ca="1" si="0"/>
        <v>0.83665458746352783</v>
      </c>
      <c r="G18" s="134">
        <f t="shared" ca="1" si="5"/>
        <v>0.16334541253647217</v>
      </c>
      <c r="H18">
        <f t="shared" ca="1" si="6"/>
        <v>3.617</v>
      </c>
      <c r="I18">
        <f t="shared" ca="1" si="6"/>
        <v>35.82</v>
      </c>
      <c r="J18">
        <f t="shared" ca="1" si="6"/>
        <v>0</v>
      </c>
      <c r="K18">
        <f t="shared" ca="1" si="6"/>
        <v>269.173</v>
      </c>
      <c r="L18">
        <f t="shared" ca="1" si="6"/>
        <v>0</v>
      </c>
      <c r="M18">
        <f t="shared" ca="1" si="6"/>
        <v>0</v>
      </c>
      <c r="N18">
        <f t="shared" ca="1" si="6"/>
        <v>0</v>
      </c>
      <c r="O18">
        <f t="shared" ca="1" si="6"/>
        <v>118.056</v>
      </c>
      <c r="P18">
        <f t="shared" ca="1" si="6"/>
        <v>0</v>
      </c>
      <c r="Q18">
        <f t="shared" ca="1" si="6"/>
        <v>0</v>
      </c>
      <c r="R18">
        <f t="shared" ca="1" si="6"/>
        <v>12.666</v>
      </c>
      <c r="S18">
        <f t="shared" ca="1" si="6"/>
        <v>0</v>
      </c>
      <c r="T18">
        <f t="shared" ca="1" si="6"/>
        <v>0</v>
      </c>
      <c r="U18">
        <f t="shared" ca="1" si="6"/>
        <v>62.009</v>
      </c>
      <c r="W18">
        <f t="shared" ca="1" si="6"/>
        <v>39</v>
      </c>
      <c r="X18">
        <f t="shared" ca="1" si="9"/>
        <v>292.51900000000001</v>
      </c>
      <c r="Y18">
        <f t="shared" ca="1" si="9"/>
        <v>748.50699999999995</v>
      </c>
      <c r="Z18">
        <f t="shared" ca="1" si="9"/>
        <v>88.346000000000004</v>
      </c>
      <c r="AA18">
        <f t="shared" ca="1" si="8"/>
        <v>4.4340000000000002</v>
      </c>
      <c r="AB18">
        <f t="shared" ca="1" si="8"/>
        <v>17.353999999999999</v>
      </c>
      <c r="AC18">
        <f t="shared" ca="1" si="8"/>
        <v>561.78099999999995</v>
      </c>
      <c r="AD18">
        <f t="shared" ca="1" si="8"/>
        <v>0</v>
      </c>
      <c r="AE18">
        <f t="shared" ca="1" si="8"/>
        <v>124.18300000000001</v>
      </c>
      <c r="AF18">
        <f t="shared" ca="1" si="8"/>
        <v>180.57900000000001</v>
      </c>
      <c r="AG18">
        <f t="shared" ca="1" si="8"/>
        <v>0</v>
      </c>
    </row>
    <row r="19" spans="2:33">
      <c r="B19" s="17" t="s">
        <v>219</v>
      </c>
      <c r="C19" s="20">
        <f t="shared" ca="1" si="2"/>
        <v>0.141718334809566</v>
      </c>
      <c r="D19" s="134">
        <f t="shared" ca="1" si="3"/>
        <v>0.72566984056687334</v>
      </c>
      <c r="E19" s="134">
        <f t="shared" ca="1" si="4"/>
        <v>0.13261182462356066</v>
      </c>
      <c r="F19" s="134">
        <f t="shared" ca="1" si="0"/>
        <v>0.91820771716480254</v>
      </c>
      <c r="G19" s="134">
        <f t="shared" ca="1" si="5"/>
        <v>8.1792282835197461E-2</v>
      </c>
      <c r="H19">
        <f t="shared" ca="1" si="6"/>
        <v>0</v>
      </c>
      <c r="I19">
        <f t="shared" ca="1" si="6"/>
        <v>4.7910000000000004</v>
      </c>
      <c r="J19">
        <f t="shared" ca="1" si="6"/>
        <v>0</v>
      </c>
      <c r="K19">
        <f t="shared" ca="1" si="6"/>
        <v>26.216999999999999</v>
      </c>
      <c r="L19">
        <f t="shared" ca="1" si="6"/>
        <v>0</v>
      </c>
      <c r="M19">
        <f t="shared" ca="1" si="6"/>
        <v>0</v>
      </c>
      <c r="N19">
        <f t="shared" ca="1" si="6"/>
        <v>0</v>
      </c>
      <c r="O19">
        <f t="shared" ca="1" si="6"/>
        <v>0</v>
      </c>
      <c r="P19">
        <f t="shared" ca="1" si="6"/>
        <v>0</v>
      </c>
      <c r="Q19">
        <f t="shared" ca="1" si="6"/>
        <v>0</v>
      </c>
      <c r="R19">
        <f t="shared" ca="1" si="6"/>
        <v>0</v>
      </c>
      <c r="S19">
        <f t="shared" ca="1" si="6"/>
        <v>0</v>
      </c>
      <c r="T19">
        <f t="shared" ca="1" si="6"/>
        <v>0</v>
      </c>
      <c r="U19">
        <f t="shared" ca="1" si="6"/>
        <v>5.12</v>
      </c>
      <c r="W19">
        <f t="shared" ca="1" si="6"/>
        <v>12.269</v>
      </c>
      <c r="X19">
        <f t="shared" ca="1" si="9"/>
        <v>28.356000000000002</v>
      </c>
      <c r="Y19">
        <f t="shared" ca="1" si="9"/>
        <v>160.054</v>
      </c>
      <c r="Z19">
        <f t="shared" ca="1" si="9"/>
        <v>4.8979999999999997</v>
      </c>
      <c r="AA19">
        <f t="shared" ca="1" si="8"/>
        <v>0</v>
      </c>
      <c r="AB19">
        <f t="shared" ca="1" si="8"/>
        <v>0</v>
      </c>
      <c r="AC19">
        <f t="shared" ca="1" si="8"/>
        <v>124.973</v>
      </c>
      <c r="AD19">
        <f t="shared" ca="1" si="8"/>
        <v>0</v>
      </c>
      <c r="AE19">
        <f t="shared" ca="1" si="8"/>
        <v>15.721</v>
      </c>
      <c r="AF19">
        <f t="shared" ca="1" si="8"/>
        <v>150.41399999999999</v>
      </c>
      <c r="AG19">
        <f t="shared" ca="1" si="8"/>
        <v>0</v>
      </c>
    </row>
    <row r="20" spans="2:33">
      <c r="B20" s="17" t="s">
        <v>221</v>
      </c>
      <c r="C20" s="20">
        <f t="shared" ca="1" si="2"/>
        <v>8.3410997740916148E-2</v>
      </c>
      <c r="D20" s="134">
        <f t="shared" ca="1" si="3"/>
        <v>0.81491525267524612</v>
      </c>
      <c r="E20" s="134">
        <f t="shared" ca="1" si="4"/>
        <v>0.10167374958383774</v>
      </c>
      <c r="F20" s="134">
        <f t="shared" ca="1" si="0"/>
        <v>0.97609795971725066</v>
      </c>
      <c r="G20" s="134">
        <f t="shared" ca="1" si="5"/>
        <v>2.3902040282749337E-2</v>
      </c>
      <c r="H20">
        <f t="shared" ca="1" si="6"/>
        <v>3.5270000000000001</v>
      </c>
      <c r="I20">
        <f t="shared" ca="1" si="6"/>
        <v>84.730999999999995</v>
      </c>
      <c r="J20">
        <f t="shared" ca="1" si="6"/>
        <v>0</v>
      </c>
      <c r="K20">
        <f t="shared" ca="1" si="6"/>
        <v>386.18</v>
      </c>
      <c r="L20">
        <f t="shared" ca="1" si="6"/>
        <v>0</v>
      </c>
      <c r="M20">
        <f t="shared" ca="1" si="6"/>
        <v>0</v>
      </c>
      <c r="N20">
        <f t="shared" ca="1" si="6"/>
        <v>0</v>
      </c>
      <c r="O20">
        <f t="shared" ca="1" si="6"/>
        <v>321.20800000000003</v>
      </c>
      <c r="P20">
        <f t="shared" ca="1" si="6"/>
        <v>0</v>
      </c>
      <c r="Q20">
        <f t="shared" ca="1" si="6"/>
        <v>0</v>
      </c>
      <c r="R20">
        <f t="shared" ca="1" si="6"/>
        <v>0</v>
      </c>
      <c r="S20">
        <f t="shared" ca="1" si="6"/>
        <v>0</v>
      </c>
      <c r="T20">
        <f t="shared" ca="1" si="6"/>
        <v>0</v>
      </c>
      <c r="U20">
        <f t="shared" ca="1" si="6"/>
        <v>72.405000000000001</v>
      </c>
      <c r="W20">
        <f t="shared" ca="1" si="6"/>
        <v>6.093</v>
      </c>
      <c r="X20">
        <f t="shared" ca="1" si="9"/>
        <v>56.804000000000002</v>
      </c>
      <c r="Y20">
        <f t="shared" ca="1" si="9"/>
        <v>614.03099999999995</v>
      </c>
      <c r="Z20">
        <f t="shared" ca="1" si="9"/>
        <v>137.166</v>
      </c>
      <c r="AA20">
        <f t="shared" ca="1" si="8"/>
        <v>0</v>
      </c>
      <c r="AB20">
        <f t="shared" ca="1" si="8"/>
        <v>0</v>
      </c>
      <c r="AC20">
        <f t="shared" ca="1" si="8"/>
        <v>1464.2819999999999</v>
      </c>
      <c r="AD20">
        <f t="shared" ca="1" si="8"/>
        <v>0</v>
      </c>
      <c r="AE20">
        <f t="shared" ca="1" si="8"/>
        <v>112.495</v>
      </c>
      <c r="AF20">
        <f t="shared" ca="1" si="8"/>
        <v>240.578</v>
      </c>
      <c r="AG20">
        <f t="shared" ca="1" si="8"/>
        <v>0</v>
      </c>
    </row>
    <row r="21" spans="2:33">
      <c r="B21" s="17" t="s">
        <v>222</v>
      </c>
      <c r="C21" s="20">
        <f t="shared" ca="1" si="2"/>
        <v>6.2801085485488295E-2</v>
      </c>
      <c r="D21" s="134">
        <f t="shared" ca="1" si="3"/>
        <v>0.72814011270910917</v>
      </c>
      <c r="E21" s="134">
        <f t="shared" ca="1" si="4"/>
        <v>0.20905880180540254</v>
      </c>
      <c r="F21" s="134">
        <f t="shared" ca="1" si="0"/>
        <v>0.8023667259643269</v>
      </c>
      <c r="G21" s="134">
        <f t="shared" ca="1" si="5"/>
        <v>0.1976332740356731</v>
      </c>
      <c r="H21">
        <f t="shared" ca="1" si="6"/>
        <v>36.826999999999998</v>
      </c>
      <c r="I21">
        <f t="shared" ca="1" si="6"/>
        <v>52.613999999999997</v>
      </c>
      <c r="J21">
        <f t="shared" ca="1" si="6"/>
        <v>0</v>
      </c>
      <c r="K21">
        <f t="shared" ca="1" si="6"/>
        <v>131.197</v>
      </c>
      <c r="L21">
        <f t="shared" ca="1" si="6"/>
        <v>35.645000000000003</v>
      </c>
      <c r="M21">
        <f t="shared" ca="1" si="6"/>
        <v>0</v>
      </c>
      <c r="N21">
        <f t="shared" ca="1" si="6"/>
        <v>0</v>
      </c>
      <c r="O21">
        <f t="shared" ca="1" si="6"/>
        <v>144.67599999999999</v>
      </c>
      <c r="P21">
        <f t="shared" ca="1" si="6"/>
        <v>0</v>
      </c>
      <c r="Q21">
        <f t="shared" ca="1" si="6"/>
        <v>0</v>
      </c>
      <c r="R21">
        <f t="shared" ca="1" si="6"/>
        <v>0</v>
      </c>
      <c r="S21">
        <f t="shared" ca="1" si="6"/>
        <v>0</v>
      </c>
      <c r="T21">
        <f t="shared" ca="1" si="6"/>
        <v>0</v>
      </c>
      <c r="U21">
        <f t="shared" ca="1" si="6"/>
        <v>26.867999999999999</v>
      </c>
      <c r="W21">
        <f t="shared" ca="1" si="6"/>
        <v>18.119</v>
      </c>
      <c r="X21">
        <f t="shared" ca="1" si="9"/>
        <v>195.14400000000001</v>
      </c>
      <c r="Y21">
        <f t="shared" ca="1" si="9"/>
        <v>412.50400000000002</v>
      </c>
      <c r="Z21">
        <f t="shared" ca="1" si="9"/>
        <v>48.781999999999996</v>
      </c>
      <c r="AA21">
        <f t="shared" ca="1" si="8"/>
        <v>0</v>
      </c>
      <c r="AB21">
        <f t="shared" ca="1" si="8"/>
        <v>6.2489999999999997</v>
      </c>
      <c r="AC21">
        <f t="shared" ca="1" si="8"/>
        <v>260.51299999999998</v>
      </c>
      <c r="AD21">
        <f t="shared" ca="1" si="8"/>
        <v>0</v>
      </c>
      <c r="AE21">
        <f t="shared" ca="1" si="8"/>
        <v>56.859000000000002</v>
      </c>
      <c r="AF21">
        <f t="shared" ca="1" si="8"/>
        <v>82.441000000000003</v>
      </c>
      <c r="AG21">
        <f t="shared" ca="1" si="8"/>
        <v>0.376</v>
      </c>
    </row>
    <row r="22" spans="2:33">
      <c r="B22" s="17" t="s">
        <v>223</v>
      </c>
      <c r="C22" s="20">
        <f t="shared" ca="1" si="2"/>
        <v>0.23282336578581361</v>
      </c>
      <c r="D22" s="134">
        <f t="shared" ca="1" si="3"/>
        <v>0.66768660176170602</v>
      </c>
      <c r="E22" s="134">
        <f t="shared" ca="1" si="4"/>
        <v>9.9490032452480365E-2</v>
      </c>
      <c r="F22" s="134">
        <f t="shared" ca="1" si="0"/>
        <v>0.83814981102155384</v>
      </c>
      <c r="G22" s="134">
        <f t="shared" ca="1" si="5"/>
        <v>0.16185018897844616</v>
      </c>
      <c r="H22">
        <f t="shared" ca="1" si="6"/>
        <v>6.4379999999999997</v>
      </c>
      <c r="I22">
        <f t="shared" ca="1" si="6"/>
        <v>0</v>
      </c>
      <c r="J22">
        <f t="shared" ca="1" si="6"/>
        <v>0</v>
      </c>
      <c r="K22">
        <f t="shared" ca="1" si="6"/>
        <v>41.905000000000001</v>
      </c>
      <c r="L22">
        <f t="shared" ca="1" si="6"/>
        <v>0</v>
      </c>
      <c r="M22">
        <f t="shared" ca="1" si="6"/>
        <v>0</v>
      </c>
      <c r="N22">
        <f t="shared" ca="1" si="6"/>
        <v>0</v>
      </c>
      <c r="O22">
        <f t="shared" ca="1" si="6"/>
        <v>1.3009999999999999</v>
      </c>
      <c r="P22">
        <f t="shared" ca="1" si="6"/>
        <v>0</v>
      </c>
      <c r="Q22">
        <f t="shared" ca="1" si="6"/>
        <v>0</v>
      </c>
      <c r="R22">
        <f t="shared" ca="1" si="6"/>
        <v>0</v>
      </c>
      <c r="S22">
        <f t="shared" ca="1" si="6"/>
        <v>0</v>
      </c>
      <c r="T22">
        <f t="shared" ca="1" si="6"/>
        <v>0</v>
      </c>
      <c r="U22">
        <f t="shared" ca="1" si="6"/>
        <v>15.066000000000001</v>
      </c>
      <c r="W22">
        <f t="shared" ca="1" si="6"/>
        <v>10.324999999999999</v>
      </c>
      <c r="X22">
        <f t="shared" ca="1" si="9"/>
        <v>89.494</v>
      </c>
      <c r="Y22">
        <f t="shared" ca="1" si="9"/>
        <v>335.76799999999997</v>
      </c>
      <c r="Z22">
        <f t="shared" ca="1" si="9"/>
        <v>53.835999999999999</v>
      </c>
      <c r="AA22">
        <f t="shared" ca="1" si="8"/>
        <v>0</v>
      </c>
      <c r="AB22">
        <f t="shared" ca="1" si="8"/>
        <v>0</v>
      </c>
      <c r="AC22">
        <f t="shared" ca="1" si="8"/>
        <v>85.754999999999995</v>
      </c>
      <c r="AD22">
        <f t="shared" ca="1" si="8"/>
        <v>0</v>
      </c>
      <c r="AE22">
        <f t="shared" ca="1" si="8"/>
        <v>0</v>
      </c>
      <c r="AF22">
        <f t="shared" ca="1" si="8"/>
        <v>41.558999999999997</v>
      </c>
      <c r="AG22">
        <f t="shared" ca="1" si="8"/>
        <v>0</v>
      </c>
    </row>
    <row r="23" spans="2:33">
      <c r="B23" s="17" t="s">
        <v>224</v>
      </c>
      <c r="C23" s="20">
        <f ca="1">INDIRECT(B23&amp;$B$1&amp;$D$1)/SUM(INDIRECT(B23&amp;$B$1&amp;$C$1))</f>
        <v>0.3239293840250505</v>
      </c>
      <c r="D23" s="134">
        <f t="shared" ca="1" si="3"/>
        <v>0.27525512311238942</v>
      </c>
      <c r="E23" s="134">
        <f t="shared" ca="1" si="4"/>
        <v>0.40081549286256007</v>
      </c>
      <c r="F23" s="134">
        <f t="shared" ca="1" si="0"/>
        <v>0.74897850638247099</v>
      </c>
      <c r="G23" s="134">
        <f t="shared" ca="1" si="5"/>
        <v>0.25102149361752901</v>
      </c>
      <c r="H23">
        <f t="shared" ca="1" si="6"/>
        <v>0.157</v>
      </c>
      <c r="I23">
        <f t="shared" ca="1" si="6"/>
        <v>36.270000000000003</v>
      </c>
      <c r="J23">
        <f t="shared" ca="1" si="6"/>
        <v>16.95</v>
      </c>
      <c r="K23">
        <f t="shared" ca="1" si="6"/>
        <v>0.56899999999999995</v>
      </c>
      <c r="L23">
        <f t="shared" ca="1" si="6"/>
        <v>22.056000000000001</v>
      </c>
      <c r="M23">
        <f t="shared" ca="1" si="6"/>
        <v>0</v>
      </c>
      <c r="N23">
        <f t="shared" ca="1" si="6"/>
        <v>0</v>
      </c>
      <c r="O23">
        <f t="shared" ca="1" si="6"/>
        <v>14.031000000000001</v>
      </c>
      <c r="P23">
        <f t="shared" ca="1" si="6"/>
        <v>0</v>
      </c>
      <c r="Q23">
        <f t="shared" ca="1" si="6"/>
        <v>0</v>
      </c>
      <c r="R23">
        <f t="shared" ca="1" si="6"/>
        <v>0</v>
      </c>
      <c r="S23">
        <f t="shared" ca="1" si="6"/>
        <v>0</v>
      </c>
      <c r="T23">
        <f t="shared" ca="1" si="6"/>
        <v>0</v>
      </c>
      <c r="U23">
        <f t="shared" ca="1" si="6"/>
        <v>43.137999999999998</v>
      </c>
      <c r="W23">
        <f t="shared" ca="1" si="6"/>
        <v>20.044</v>
      </c>
      <c r="X23">
        <f t="shared" ca="1" si="9"/>
        <v>80.885000000000005</v>
      </c>
      <c r="Y23">
        <f t="shared" ca="1" si="9"/>
        <v>118.578</v>
      </c>
      <c r="Z23">
        <f t="shared" ca="1" si="9"/>
        <v>18.62</v>
      </c>
      <c r="AA23">
        <f t="shared" ca="1" si="8"/>
        <v>0</v>
      </c>
      <c r="AB23">
        <f t="shared" ca="1" si="8"/>
        <v>6.1319999999999997</v>
      </c>
      <c r="AC23">
        <f t="shared" ca="1" si="8"/>
        <v>56.018999999999998</v>
      </c>
      <c r="AD23">
        <f t="shared" ca="1" si="8"/>
        <v>0</v>
      </c>
      <c r="AE23">
        <f t="shared" ca="1" si="8"/>
        <v>0</v>
      </c>
      <c r="AF23">
        <f t="shared" ca="1" si="8"/>
        <v>102.004</v>
      </c>
      <c r="AG23">
        <f t="shared" ca="1" si="8"/>
        <v>7.0000000000000007E-2</v>
      </c>
    </row>
    <row r="24" spans="2:33">
      <c r="B24" s="17" t="s">
        <v>225</v>
      </c>
      <c r="C24" s="20">
        <f t="shared" ca="1" si="2"/>
        <v>0.14115276691948431</v>
      </c>
      <c r="D24" s="134">
        <f t="shared" ca="1" si="3"/>
        <v>0.71110637611178928</v>
      </c>
      <c r="E24" s="134">
        <f t="shared" ca="1" si="4"/>
        <v>0.14774085696872641</v>
      </c>
      <c r="F24" s="134">
        <f t="shared" ca="1" si="0"/>
        <v>0.87631974402158663</v>
      </c>
      <c r="G24" s="134">
        <f t="shared" ca="1" si="5"/>
        <v>0.12368025597841337</v>
      </c>
      <c r="H24">
        <f t="shared" ca="1" si="6"/>
        <v>30.553999999999998</v>
      </c>
      <c r="I24">
        <f t="shared" ca="1" si="6"/>
        <v>138.904</v>
      </c>
      <c r="J24">
        <f t="shared" ca="1" si="6"/>
        <v>19.14</v>
      </c>
      <c r="K24">
        <f t="shared" ca="1" si="6"/>
        <v>387.86399999999998</v>
      </c>
      <c r="L24">
        <f t="shared" ca="1" si="6"/>
        <v>0</v>
      </c>
      <c r="M24">
        <f t="shared" ca="1" si="6"/>
        <v>0</v>
      </c>
      <c r="N24">
        <f t="shared" ca="1" si="6"/>
        <v>0</v>
      </c>
      <c r="O24">
        <f t="shared" ca="1" si="6"/>
        <v>517.86300000000006</v>
      </c>
      <c r="P24">
        <f t="shared" ca="1" si="6"/>
        <v>2.0329999999999999</v>
      </c>
      <c r="Q24">
        <f t="shared" ca="1" si="6"/>
        <v>0</v>
      </c>
      <c r="R24">
        <f t="shared" ca="1" si="6"/>
        <v>0</v>
      </c>
      <c r="S24">
        <f t="shared" ca="1" si="6"/>
        <v>0</v>
      </c>
      <c r="T24">
        <f t="shared" ca="1" si="6"/>
        <v>0</v>
      </c>
      <c r="U24">
        <f t="shared" ca="1" si="6"/>
        <v>180.18799999999999</v>
      </c>
      <c r="W24">
        <f t="shared" ca="1" si="6"/>
        <v>102.64</v>
      </c>
      <c r="X24">
        <f t="shared" ca="1" si="9"/>
        <v>495.05399999999997</v>
      </c>
      <c r="Y24">
        <f t="shared" ca="1" si="9"/>
        <v>1817.2619999999999</v>
      </c>
      <c r="Z24">
        <f t="shared" ca="1" si="9"/>
        <v>249.05099999999999</v>
      </c>
      <c r="AA24">
        <f t="shared" ca="1" si="8"/>
        <v>1.4E-2</v>
      </c>
      <c r="AB24">
        <f t="shared" ca="1" si="8"/>
        <v>6.4000000000000001E-2</v>
      </c>
      <c r="AC24">
        <f t="shared" ca="1" si="8"/>
        <v>1611.0640000000001</v>
      </c>
      <c r="AD24">
        <f t="shared" ca="1" si="8"/>
        <v>0</v>
      </c>
      <c r="AE24">
        <f t="shared" ca="1" si="8"/>
        <v>116.44199999999999</v>
      </c>
      <c r="AF24">
        <f t="shared" ca="1" si="8"/>
        <v>446.21899999999999</v>
      </c>
      <c r="AG24">
        <f t="shared" ca="1" si="8"/>
        <v>0.72299999999999998</v>
      </c>
    </row>
    <row r="25" spans="2:33">
      <c r="B25" s="17" t="s">
        <v>226</v>
      </c>
      <c r="C25" s="20">
        <f t="shared" ca="1" si="2"/>
        <v>5.7907757158125246E-2</v>
      </c>
      <c r="D25" s="134">
        <f t="shared" ca="1" si="3"/>
        <v>0.56300869214269156</v>
      </c>
      <c r="E25" s="134">
        <f t="shared" ca="1" si="4"/>
        <v>0.3790835506991832</v>
      </c>
      <c r="F25" s="134">
        <f t="shared" ca="1" si="0"/>
        <v>0.7996993310560776</v>
      </c>
      <c r="G25" s="134">
        <f t="shared" ca="1" si="5"/>
        <v>0.2003006689439224</v>
      </c>
      <c r="H25">
        <f t="shared" ca="1" si="6"/>
        <v>1.24</v>
      </c>
      <c r="I25">
        <f t="shared" ca="1" si="6"/>
        <v>100.202</v>
      </c>
      <c r="J25">
        <f t="shared" ca="1" si="6"/>
        <v>0</v>
      </c>
      <c r="K25">
        <f t="shared" ca="1" si="6"/>
        <v>122.599</v>
      </c>
      <c r="L25">
        <f t="shared" ca="1" si="6"/>
        <v>0</v>
      </c>
      <c r="M25">
        <f t="shared" ca="1" si="6"/>
        <v>0</v>
      </c>
      <c r="N25">
        <f t="shared" ca="1" si="6"/>
        <v>0</v>
      </c>
      <c r="O25">
        <f t="shared" ca="1" si="6"/>
        <v>28.061</v>
      </c>
      <c r="P25">
        <f t="shared" ca="1" si="6"/>
        <v>0</v>
      </c>
      <c r="Q25">
        <f t="shared" ca="1" si="6"/>
        <v>0</v>
      </c>
      <c r="R25">
        <f t="shared" ca="1" si="6"/>
        <v>0</v>
      </c>
      <c r="S25">
        <f t="shared" ca="1" si="6"/>
        <v>0</v>
      </c>
      <c r="T25">
        <f t="shared" ca="1" si="6"/>
        <v>0</v>
      </c>
      <c r="U25">
        <f t="shared" ca="1" si="6"/>
        <v>15.496</v>
      </c>
      <c r="W25">
        <f t="shared" ca="1" si="6"/>
        <v>19.771999999999998</v>
      </c>
      <c r="X25">
        <f t="shared" ca="1" si="9"/>
        <v>115.33</v>
      </c>
      <c r="Y25">
        <f t="shared" ca="1" si="9"/>
        <v>250.95699999999999</v>
      </c>
      <c r="Z25">
        <f t="shared" ca="1" si="9"/>
        <v>51.17</v>
      </c>
      <c r="AA25">
        <f t="shared" ca="1" si="8"/>
        <v>0</v>
      </c>
      <c r="AB25">
        <f t="shared" ca="1" si="8"/>
        <v>0</v>
      </c>
      <c r="AC25">
        <f t="shared" ca="1" si="8"/>
        <v>176.316</v>
      </c>
      <c r="AD25">
        <f t="shared" ca="1" si="8"/>
        <v>0</v>
      </c>
      <c r="AE25">
        <f t="shared" ca="1" si="8"/>
        <v>15.853</v>
      </c>
      <c r="AF25">
        <f t="shared" ca="1" si="8"/>
        <v>45.097999999999999</v>
      </c>
      <c r="AG25">
        <f t="shared" ca="1" si="8"/>
        <v>0</v>
      </c>
    </row>
    <row r="26" spans="2:33">
      <c r="B26" s="17" t="s">
        <v>227</v>
      </c>
      <c r="C26" s="20">
        <f t="shared" ca="1" si="2"/>
        <v>0.13280450698236804</v>
      </c>
      <c r="D26" s="134">
        <f t="shared" ca="1" si="3"/>
        <v>0.75733779779699983</v>
      </c>
      <c r="E26" s="134">
        <f t="shared" ca="1" si="4"/>
        <v>0.10985769522063213</v>
      </c>
      <c r="F26" s="134">
        <f t="shared" ca="1" si="0"/>
        <v>0.80799886444082714</v>
      </c>
      <c r="G26" s="134">
        <f t="shared" ca="1" si="5"/>
        <v>0.19200113555917286</v>
      </c>
      <c r="H26">
        <f t="shared" ca="1" si="6"/>
        <v>0</v>
      </c>
      <c r="I26">
        <f t="shared" ca="1" si="6"/>
        <v>16.536000000000001</v>
      </c>
      <c r="J26">
        <f t="shared" ca="1" si="6"/>
        <v>0</v>
      </c>
      <c r="K26">
        <f t="shared" ca="1" si="6"/>
        <v>113.996</v>
      </c>
      <c r="L26">
        <f t="shared" ca="1" si="6"/>
        <v>0</v>
      </c>
      <c r="M26">
        <f t="shared" ca="1" si="6"/>
        <v>0</v>
      </c>
      <c r="N26">
        <f t="shared" ca="1" si="6"/>
        <v>0</v>
      </c>
      <c r="O26">
        <f t="shared" ca="1" si="6"/>
        <v>0</v>
      </c>
      <c r="P26">
        <f t="shared" ca="1" si="6"/>
        <v>0</v>
      </c>
      <c r="Q26">
        <f t="shared" ca="1" si="6"/>
        <v>0</v>
      </c>
      <c r="R26">
        <f t="shared" ca="1" si="6"/>
        <v>0</v>
      </c>
      <c r="S26">
        <f t="shared" ca="1" si="6"/>
        <v>0</v>
      </c>
      <c r="T26">
        <f t="shared" ca="1" si="6"/>
        <v>0</v>
      </c>
      <c r="U26">
        <f t="shared" ca="1" si="6"/>
        <v>19.989999999999998</v>
      </c>
      <c r="W26">
        <f t="shared" ca="1" si="6"/>
        <v>23.515999999999998</v>
      </c>
      <c r="X26">
        <f t="shared" ca="1" si="9"/>
        <v>83.343000000000004</v>
      </c>
      <c r="Y26">
        <f t="shared" ca="1" si="9"/>
        <v>240.166</v>
      </c>
      <c r="Z26">
        <f t="shared" ca="1" si="9"/>
        <v>47.905000000000001</v>
      </c>
      <c r="AA26">
        <f t="shared" ca="1" si="8"/>
        <v>0</v>
      </c>
      <c r="AB26">
        <f t="shared" ca="1" si="8"/>
        <v>22.756</v>
      </c>
      <c r="AC26">
        <f t="shared" ca="1" si="8"/>
        <v>92.938999999999993</v>
      </c>
      <c r="AD26">
        <f t="shared" ca="1" si="8"/>
        <v>0</v>
      </c>
      <c r="AE26">
        <f t="shared" ca="1" si="8"/>
        <v>0</v>
      </c>
      <c r="AF26">
        <f t="shared" ca="1" si="8"/>
        <v>45.929000000000002</v>
      </c>
      <c r="AG26">
        <f t="shared" ca="1" si="8"/>
        <v>0</v>
      </c>
    </row>
    <row r="27" spans="2:33">
      <c r="B27" s="17" t="s">
        <v>228</v>
      </c>
      <c r="C27" s="20">
        <f t="shared" ca="1" si="2"/>
        <v>0.10622658683511187</v>
      </c>
      <c r="D27" s="134">
        <f t="shared" ca="1" si="3"/>
        <v>0.73584003805568399</v>
      </c>
      <c r="E27" s="134">
        <f t="shared" ca="1" si="4"/>
        <v>0.15793337510920413</v>
      </c>
      <c r="F27" s="134">
        <f t="shared" ca="1" si="0"/>
        <v>0.8723244135415178</v>
      </c>
      <c r="G27" s="134">
        <f t="shared" ca="1" si="5"/>
        <v>0.1276755864584822</v>
      </c>
      <c r="H27">
        <f t="shared" ca="1" si="6"/>
        <v>0.71599999999999997</v>
      </c>
      <c r="I27">
        <f t="shared" ca="1" si="6"/>
        <v>68.340999999999994</v>
      </c>
      <c r="J27">
        <f t="shared" ca="1" si="6"/>
        <v>0</v>
      </c>
      <c r="K27">
        <f t="shared" ca="1" si="6"/>
        <v>89.016000000000005</v>
      </c>
      <c r="L27">
        <f t="shared" ca="1" si="6"/>
        <v>0</v>
      </c>
      <c r="M27">
        <f t="shared" ca="1" si="6"/>
        <v>0</v>
      </c>
      <c r="N27">
        <f t="shared" ca="1" si="6"/>
        <v>0</v>
      </c>
      <c r="O27">
        <f t="shared" ca="1" si="6"/>
        <v>232.733</v>
      </c>
      <c r="P27">
        <f t="shared" ca="1" si="6"/>
        <v>0</v>
      </c>
      <c r="Q27">
        <f t="shared" ca="1" si="6"/>
        <v>0</v>
      </c>
      <c r="R27">
        <f t="shared" ca="1" si="6"/>
        <v>0</v>
      </c>
      <c r="S27">
        <f t="shared" ca="1" si="6"/>
        <v>0</v>
      </c>
      <c r="T27">
        <f t="shared" ca="1" si="6"/>
        <v>0</v>
      </c>
      <c r="U27">
        <f t="shared" ca="1" si="6"/>
        <v>46.448</v>
      </c>
      <c r="W27">
        <f t="shared" ca="1" si="6"/>
        <v>19.856999999999999</v>
      </c>
      <c r="X27">
        <f t="shared" ca="1" si="9"/>
        <v>134.69800000000001</v>
      </c>
      <c r="Y27">
        <f t="shared" ca="1" si="9"/>
        <v>452.77199999999999</v>
      </c>
      <c r="Z27">
        <f t="shared" ca="1" si="9"/>
        <v>76.156000000000006</v>
      </c>
      <c r="AA27">
        <f t="shared" ca="1" si="8"/>
        <v>0</v>
      </c>
      <c r="AB27">
        <f t="shared" ca="1" si="8"/>
        <v>9.3360000000000003</v>
      </c>
      <c r="AC27">
        <f t="shared" ca="1" si="8"/>
        <v>288.80599999999998</v>
      </c>
      <c r="AD27">
        <f t="shared" ca="1" si="8"/>
        <v>0</v>
      </c>
      <c r="AE27">
        <f t="shared" ca="1" si="8"/>
        <v>44.658000000000001</v>
      </c>
      <c r="AF27">
        <f t="shared" ca="1" si="8"/>
        <v>184.24600000000001</v>
      </c>
      <c r="AG27">
        <f t="shared" ca="1" si="8"/>
        <v>0</v>
      </c>
    </row>
    <row r="28" spans="2:33">
      <c r="B28" s="17" t="s">
        <v>229</v>
      </c>
      <c r="C28" s="20">
        <f t="shared" ca="1" si="2"/>
        <v>3.6909409502708289E-2</v>
      </c>
      <c r="D28" s="134">
        <f t="shared" ca="1" si="3"/>
        <v>0.64459381008431116</v>
      </c>
      <c r="E28" s="134">
        <f t="shared" ca="1" si="4"/>
        <v>0.31849678041298057</v>
      </c>
      <c r="F28" s="134">
        <f t="shared" ca="1" si="0"/>
        <v>0.83694574514578257</v>
      </c>
      <c r="G28" s="134">
        <f t="shared" ca="1" si="5"/>
        <v>0.16305425485421743</v>
      </c>
      <c r="H28">
        <f t="shared" ca="1" si="6"/>
        <v>34.433</v>
      </c>
      <c r="I28">
        <f t="shared" ca="1" si="6"/>
        <v>144.96700000000001</v>
      </c>
      <c r="J28">
        <f t="shared" ca="1" si="6"/>
        <v>0</v>
      </c>
      <c r="K28">
        <f t="shared" ca="1" si="6"/>
        <v>231.113</v>
      </c>
      <c r="L28">
        <f t="shared" ca="1" si="6"/>
        <v>0</v>
      </c>
      <c r="M28">
        <f t="shared" ca="1" si="6"/>
        <v>0</v>
      </c>
      <c r="N28">
        <f t="shared" ca="1" si="6"/>
        <v>0</v>
      </c>
      <c r="O28">
        <f t="shared" ca="1" si="6"/>
        <v>131.96799999999999</v>
      </c>
      <c r="P28">
        <f t="shared" ca="1" si="6"/>
        <v>0</v>
      </c>
      <c r="Q28">
        <f t="shared" ca="1" si="6"/>
        <v>0</v>
      </c>
      <c r="R28">
        <f t="shared" ca="1" si="6"/>
        <v>0</v>
      </c>
      <c r="S28">
        <f t="shared" ca="1" si="6"/>
        <v>0</v>
      </c>
      <c r="T28">
        <f t="shared" ca="1" si="6"/>
        <v>0</v>
      </c>
      <c r="U28">
        <f t="shared" ca="1" si="6"/>
        <v>20.79</v>
      </c>
      <c r="W28">
        <f t="shared" ca="1" si="6"/>
        <v>24.535</v>
      </c>
      <c r="X28">
        <f t="shared" ca="1" si="9"/>
        <v>362.95499999999998</v>
      </c>
      <c r="Y28">
        <f t="shared" ca="1" si="9"/>
        <v>896.40099999999995</v>
      </c>
      <c r="Z28">
        <f t="shared" ca="1" si="9"/>
        <v>158.768</v>
      </c>
      <c r="AA28">
        <f t="shared" ca="1" si="8"/>
        <v>4.2560000000000002</v>
      </c>
      <c r="AB28">
        <f t="shared" ca="1" si="8"/>
        <v>43.027000000000001</v>
      </c>
      <c r="AC28">
        <f t="shared" ca="1" si="8"/>
        <v>530.755</v>
      </c>
      <c r="AD28">
        <f t="shared" ca="1" si="8"/>
        <v>0</v>
      </c>
      <c r="AE28">
        <f t="shared" ca="1" si="8"/>
        <v>76.816999999999993</v>
      </c>
      <c r="AF28">
        <f t="shared" ca="1" si="8"/>
        <v>305.036</v>
      </c>
      <c r="AG28">
        <f t="shared" ca="1" si="8"/>
        <v>0</v>
      </c>
    </row>
    <row r="29" spans="2:33">
      <c r="B29" s="17" t="s">
        <v>230</v>
      </c>
      <c r="C29" s="20">
        <f t="shared" ca="1" si="2"/>
        <v>0.31953048581675908</v>
      </c>
      <c r="D29" s="134">
        <f t="shared" ca="1" si="3"/>
        <v>0.65202151940006525</v>
      </c>
      <c r="E29" s="134">
        <f t="shared" ca="1" si="4"/>
        <v>2.8447994783175667E-2</v>
      </c>
      <c r="F29" s="134">
        <f t="shared" ca="1" si="0"/>
        <v>0.87807759823558551</v>
      </c>
      <c r="G29" s="134">
        <f t="shared" ca="1" si="5"/>
        <v>0.12192240176441449</v>
      </c>
      <c r="H29">
        <f t="shared" ca="1" si="6"/>
        <v>0</v>
      </c>
      <c r="I29">
        <f t="shared" ca="1" si="6"/>
        <v>0.34899999999999998</v>
      </c>
      <c r="J29">
        <f t="shared" ca="1" si="6"/>
        <v>0</v>
      </c>
      <c r="K29">
        <f t="shared" ca="1" si="6"/>
        <v>7.9989999999999997</v>
      </c>
      <c r="L29">
        <f t="shared" ca="1" si="6"/>
        <v>0</v>
      </c>
      <c r="M29">
        <f t="shared" ca="1" si="6"/>
        <v>0</v>
      </c>
      <c r="N29">
        <f t="shared" ca="1" si="6"/>
        <v>0</v>
      </c>
      <c r="O29">
        <f t="shared" ca="1" si="6"/>
        <v>0</v>
      </c>
      <c r="P29">
        <f t="shared" ca="1" si="6"/>
        <v>0</v>
      </c>
      <c r="Q29">
        <f t="shared" ca="1" si="6"/>
        <v>0</v>
      </c>
      <c r="R29">
        <f t="shared" ca="1" si="6"/>
        <v>0</v>
      </c>
      <c r="S29">
        <f t="shared" ca="1" si="6"/>
        <v>0</v>
      </c>
      <c r="T29">
        <f t="shared" ca="1" si="6"/>
        <v>0</v>
      </c>
      <c r="U29">
        <f t="shared" ca="1" si="6"/>
        <v>3.92</v>
      </c>
      <c r="W29">
        <f t="shared" ca="1" si="6"/>
        <v>6.72</v>
      </c>
      <c r="X29">
        <f t="shared" ca="1" si="9"/>
        <v>25.785</v>
      </c>
      <c r="Y29">
        <f t="shared" ca="1" si="9"/>
        <v>144.05600000000001</v>
      </c>
      <c r="Z29">
        <f t="shared" ca="1" si="9"/>
        <v>4.6580000000000004</v>
      </c>
      <c r="AA29">
        <f t="shared" ca="1" si="8"/>
        <v>0</v>
      </c>
      <c r="AB29">
        <f t="shared" ca="1" si="8"/>
        <v>0</v>
      </c>
      <c r="AC29">
        <f t="shared" ca="1" si="8"/>
        <v>36.706000000000003</v>
      </c>
      <c r="AD29">
        <f t="shared" ca="1" si="8"/>
        <v>0</v>
      </c>
      <c r="AE29">
        <f t="shared" ca="1" si="8"/>
        <v>25.094000000000001</v>
      </c>
      <c r="AF29">
        <f t="shared" ca="1" si="8"/>
        <v>23.585000000000001</v>
      </c>
      <c r="AG29">
        <f t="shared" ca="1" si="8"/>
        <v>0</v>
      </c>
    </row>
    <row r="30" spans="2:33">
      <c r="B30" s="17" t="s">
        <v>231</v>
      </c>
      <c r="C30" s="20">
        <f t="shared" ca="1" si="2"/>
        <v>0.1101333808985869</v>
      </c>
      <c r="D30" s="134">
        <f t="shared" ca="1" si="3"/>
        <v>0.87817349426244118</v>
      </c>
      <c r="E30" s="134">
        <f t="shared" ca="1" si="4"/>
        <v>1.1693124838971919E-2</v>
      </c>
      <c r="F30" s="134">
        <f t="shared" ca="1" si="0"/>
        <v>0.78165004716345499</v>
      </c>
      <c r="G30" s="134">
        <f t="shared" ca="1" si="5"/>
        <v>0.21834995283654501</v>
      </c>
      <c r="H30">
        <f t="shared" ca="1" si="6"/>
        <v>0.59</v>
      </c>
      <c r="I30">
        <f t="shared" ca="1" si="6"/>
        <v>0</v>
      </c>
      <c r="J30">
        <f t="shared" ca="1" si="6"/>
        <v>0</v>
      </c>
      <c r="K30">
        <f t="shared" ca="1" si="6"/>
        <v>37.978000000000002</v>
      </c>
      <c r="L30">
        <f t="shared" ca="1" si="6"/>
        <v>0</v>
      </c>
      <c r="M30">
        <f t="shared" ca="1" si="6"/>
        <v>0</v>
      </c>
      <c r="N30">
        <f t="shared" ca="1" si="6"/>
        <v>0</v>
      </c>
      <c r="O30">
        <f t="shared" ca="1" si="6"/>
        <v>0</v>
      </c>
      <c r="P30">
        <f t="shared" ca="1" si="6"/>
        <v>0</v>
      </c>
      <c r="Q30">
        <f t="shared" ca="1" si="6"/>
        <v>0</v>
      </c>
      <c r="R30">
        <f t="shared" ca="1" si="6"/>
        <v>6.3319999999999999</v>
      </c>
      <c r="S30">
        <f t="shared" ca="1" si="6"/>
        <v>0</v>
      </c>
      <c r="T30">
        <f t="shared" ca="1" si="6"/>
        <v>0</v>
      </c>
      <c r="U30">
        <f t="shared" ca="1" si="6"/>
        <v>5.5570000000000004</v>
      </c>
      <c r="W30">
        <f t="shared" ca="1" si="6"/>
        <v>7.8380000000000001</v>
      </c>
      <c r="X30">
        <f t="shared" ca="1" si="9"/>
        <v>31.050999999999998</v>
      </c>
      <c r="Y30">
        <f t="shared" ca="1" si="9"/>
        <v>47.713999999999999</v>
      </c>
      <c r="Z30">
        <f t="shared" ca="1" si="9"/>
        <v>17.797999999999998</v>
      </c>
      <c r="AA30">
        <f t="shared" ca="1" si="8"/>
        <v>0</v>
      </c>
      <c r="AB30">
        <f t="shared" ca="1" si="8"/>
        <v>0</v>
      </c>
      <c r="AC30">
        <f t="shared" ca="1" si="8"/>
        <v>31.57</v>
      </c>
      <c r="AD30">
        <f t="shared" ca="1" si="8"/>
        <v>0</v>
      </c>
      <c r="AE30">
        <f t="shared" ca="1" si="8"/>
        <v>25.359000000000002</v>
      </c>
      <c r="AF30">
        <f t="shared" ca="1" si="8"/>
        <v>16.774000000000001</v>
      </c>
      <c r="AG30">
        <f t="shared" ca="1" si="8"/>
        <v>0</v>
      </c>
    </row>
    <row r="31" spans="2:33">
      <c r="B31" s="17" t="s">
        <v>232</v>
      </c>
      <c r="C31" s="20">
        <f t="shared" ca="1" si="2"/>
        <v>7.2205438066465247E-2</v>
      </c>
      <c r="D31" s="134">
        <f t="shared" ca="1" si="3"/>
        <v>0.86083122397321787</v>
      </c>
      <c r="E31" s="134">
        <f t="shared" ca="1" si="4"/>
        <v>6.6963337960316879E-2</v>
      </c>
      <c r="F31" s="134">
        <f t="shared" ca="1" si="0"/>
        <v>0.84843278711657533</v>
      </c>
      <c r="G31" s="134">
        <f t="shared" ca="1" si="5"/>
        <v>0.15156721288342467</v>
      </c>
      <c r="H31">
        <f t="shared" ca="1" si="6"/>
        <v>0</v>
      </c>
      <c r="I31">
        <f t="shared" ca="1" si="6"/>
        <v>8.2010000000000005</v>
      </c>
      <c r="J31">
        <f t="shared" ca="1" si="6"/>
        <v>0</v>
      </c>
      <c r="K31">
        <f t="shared" ca="1" si="6"/>
        <v>105.426</v>
      </c>
      <c r="L31">
        <f t="shared" ca="1" si="6"/>
        <v>0</v>
      </c>
      <c r="M31">
        <f t="shared" ca="1" si="6"/>
        <v>0</v>
      </c>
      <c r="N31">
        <f t="shared" ca="1" si="6"/>
        <v>0</v>
      </c>
      <c r="O31">
        <f t="shared" ca="1" si="6"/>
        <v>0</v>
      </c>
      <c r="P31">
        <f t="shared" ca="1" si="6"/>
        <v>0</v>
      </c>
      <c r="Q31">
        <f t="shared" ca="1" si="6"/>
        <v>0</v>
      </c>
      <c r="R31">
        <f t="shared" ca="1" si="6"/>
        <v>0</v>
      </c>
      <c r="S31">
        <f t="shared" ca="1" si="6"/>
        <v>0</v>
      </c>
      <c r="T31">
        <f t="shared" ca="1" si="6"/>
        <v>0</v>
      </c>
      <c r="U31">
        <f t="shared" ca="1" si="6"/>
        <v>8.843</v>
      </c>
      <c r="W31">
        <f t="shared" ca="1" si="6"/>
        <v>14.379</v>
      </c>
      <c r="X31">
        <f t="shared" ca="1" si="9"/>
        <v>28.585000000000001</v>
      </c>
      <c r="Y31">
        <f t="shared" ca="1" si="9"/>
        <v>98.989000000000004</v>
      </c>
      <c r="Z31">
        <f t="shared" ca="1" si="9"/>
        <v>22.88</v>
      </c>
      <c r="AA31">
        <f t="shared" ca="1" si="8"/>
        <v>0</v>
      </c>
      <c r="AB31">
        <f t="shared" ca="1" si="8"/>
        <v>0</v>
      </c>
      <c r="AC31">
        <f t="shared" ca="1" si="8"/>
        <v>54.441000000000003</v>
      </c>
      <c r="AD31">
        <f t="shared" ca="1" si="8"/>
        <v>0</v>
      </c>
      <c r="AE31">
        <f t="shared" ca="1" si="8"/>
        <v>36.957000000000001</v>
      </c>
      <c r="AF31">
        <f t="shared" ca="1" si="8"/>
        <v>27.234000000000002</v>
      </c>
      <c r="AG31">
        <f t="shared" ca="1" si="8"/>
        <v>0</v>
      </c>
    </row>
    <row r="32" spans="2:33">
      <c r="B32" s="17" t="s">
        <v>233</v>
      </c>
      <c r="C32" s="20">
        <f>'[3]Račice nad Trotinou'!D20</f>
        <v>0.16273627005692298</v>
      </c>
      <c r="D32" s="134">
        <f t="shared" ca="1" si="3"/>
        <v>0</v>
      </c>
      <c r="E32" s="134">
        <f t="shared" ca="1" si="4"/>
        <v>0.83726372994307696</v>
      </c>
      <c r="F32" s="134">
        <f t="shared" ca="1" si="0"/>
        <v>0.71021747932211243</v>
      </c>
      <c r="G32" s="134">
        <f t="shared" ca="1" si="5"/>
        <v>0.28978252067788757</v>
      </c>
      <c r="H32">
        <f t="shared" ca="1" si="6"/>
        <v>1.9410000000000001</v>
      </c>
      <c r="I32">
        <f t="shared" ca="1" si="6"/>
        <v>4.194</v>
      </c>
      <c r="J32">
        <f t="shared" ca="1" si="6"/>
        <v>78.293000000000006</v>
      </c>
      <c r="K32">
        <f t="shared" ca="1" si="6"/>
        <v>0</v>
      </c>
      <c r="L32">
        <f t="shared" ca="1" si="6"/>
        <v>0</v>
      </c>
      <c r="M32">
        <f t="shared" ca="1" si="6"/>
        <v>0</v>
      </c>
      <c r="N32">
        <f t="shared" ca="1" si="6"/>
        <v>0</v>
      </c>
      <c r="O32">
        <f t="shared" ca="1" si="6"/>
        <v>0</v>
      </c>
      <c r="P32">
        <f t="shared" ref="P32:AE42" ca="1" si="10">INDIRECT($A$1&amp;$B32&amp;$A$1&amp;$B$1&amp;P$2)</f>
        <v>0</v>
      </c>
      <c r="Q32">
        <f t="shared" ca="1" si="10"/>
        <v>0</v>
      </c>
      <c r="R32">
        <f t="shared" ca="1" si="10"/>
        <v>0</v>
      </c>
      <c r="S32">
        <f t="shared" ca="1" si="10"/>
        <v>0</v>
      </c>
      <c r="T32">
        <f t="shared" ca="1" si="10"/>
        <v>0</v>
      </c>
      <c r="U32">
        <f t="shared" ca="1" si="10"/>
        <v>16.41</v>
      </c>
      <c r="W32">
        <f t="shared" ca="1" si="10"/>
        <v>21.481999999999999</v>
      </c>
      <c r="X32">
        <f t="shared" ca="1" si="10"/>
        <v>78.718999999999994</v>
      </c>
      <c r="Y32">
        <f t="shared" ca="1" si="10"/>
        <v>141.15600000000001</v>
      </c>
      <c r="Z32">
        <f t="shared" ca="1" si="10"/>
        <v>33.807000000000002</v>
      </c>
      <c r="AA32">
        <f t="shared" ca="1" si="10"/>
        <v>0</v>
      </c>
      <c r="AB32">
        <f t="shared" ca="1" si="10"/>
        <v>0</v>
      </c>
      <c r="AC32">
        <f t="shared" ca="1" si="10"/>
        <v>43.774000000000001</v>
      </c>
      <c r="AD32">
        <f t="shared" ca="1" si="10"/>
        <v>0</v>
      </c>
      <c r="AE32">
        <f t="shared" ca="1" si="10"/>
        <v>11.263999999999999</v>
      </c>
      <c r="AF32">
        <f t="shared" ca="1" si="8"/>
        <v>15.577999999999999</v>
      </c>
      <c r="AG32">
        <f t="shared" ca="1" si="8"/>
        <v>0</v>
      </c>
    </row>
    <row r="33" spans="2:33">
      <c r="B33" s="17" t="s">
        <v>234</v>
      </c>
      <c r="C33" s="20">
        <f t="shared" ca="1" si="2"/>
        <v>6.4645870836056663E-2</v>
      </c>
      <c r="D33" s="134">
        <f t="shared" ca="1" si="3"/>
        <v>0.79838535942366617</v>
      </c>
      <c r="E33" s="134">
        <f t="shared" ca="1" si="4"/>
        <v>0.13696876974027716</v>
      </c>
      <c r="F33" s="134">
        <f t="shared" ca="1" si="0"/>
        <v>0.93356722396535052</v>
      </c>
      <c r="G33" s="134">
        <f t="shared" ca="1" si="5"/>
        <v>6.6432776034649477E-2</v>
      </c>
      <c r="H33">
        <f t="shared" ref="H33:W42" ca="1" si="11">INDIRECT($A$1&amp;$B33&amp;$A$1&amp;$B$1&amp;H$2)</f>
        <v>5.1189999999999998</v>
      </c>
      <c r="I33">
        <f t="shared" ca="1" si="11"/>
        <v>69.903999999999996</v>
      </c>
      <c r="J33">
        <f t="shared" ca="1" si="11"/>
        <v>0</v>
      </c>
      <c r="K33">
        <f t="shared" ca="1" si="11"/>
        <v>115.271</v>
      </c>
      <c r="L33">
        <f t="shared" ca="1" si="11"/>
        <v>223.72499999999999</v>
      </c>
      <c r="M33">
        <f t="shared" ca="1" si="11"/>
        <v>0</v>
      </c>
      <c r="N33">
        <f t="shared" ca="1" si="11"/>
        <v>4.6539999999999999</v>
      </c>
      <c r="O33">
        <f t="shared" ca="1" si="11"/>
        <v>80.909000000000006</v>
      </c>
      <c r="P33">
        <f t="shared" ca="1" si="11"/>
        <v>0</v>
      </c>
      <c r="Q33">
        <f t="shared" ca="1" si="11"/>
        <v>0</v>
      </c>
      <c r="R33">
        <f t="shared" ca="1" si="11"/>
        <v>12.747</v>
      </c>
      <c r="S33">
        <f t="shared" ca="1" si="11"/>
        <v>0</v>
      </c>
      <c r="T33">
        <f t="shared" ca="1" si="11"/>
        <v>0</v>
      </c>
      <c r="U33">
        <f t="shared" ca="1" si="11"/>
        <v>35.408999999999999</v>
      </c>
      <c r="W33">
        <f t="shared" ca="1" si="11"/>
        <v>12.874000000000001</v>
      </c>
      <c r="X33">
        <f t="shared" ca="1" si="10"/>
        <v>97.331000000000003</v>
      </c>
      <c r="Y33">
        <f t="shared" ca="1" si="10"/>
        <v>390.79399999999998</v>
      </c>
      <c r="Z33">
        <f t="shared" ca="1" si="10"/>
        <v>70.393000000000001</v>
      </c>
      <c r="AA33">
        <f t="shared" ca="1" si="10"/>
        <v>0</v>
      </c>
      <c r="AB33">
        <f t="shared" ca="1" si="10"/>
        <v>20.335999999999999</v>
      </c>
      <c r="AC33">
        <f t="shared" ca="1" si="10"/>
        <v>841.90599999999995</v>
      </c>
      <c r="AD33">
        <f t="shared" ca="1" si="10"/>
        <v>0</v>
      </c>
      <c r="AE33">
        <f t="shared" ca="1" si="10"/>
        <v>53.338000000000001</v>
      </c>
      <c r="AF33">
        <f t="shared" ca="1" si="8"/>
        <v>171.923</v>
      </c>
      <c r="AG33">
        <f t="shared" ca="1" si="8"/>
        <v>0</v>
      </c>
    </row>
    <row r="34" spans="2:33">
      <c r="B34" s="17" t="s">
        <v>235</v>
      </c>
      <c r="C34" s="20">
        <f t="shared" ca="1" si="2"/>
        <v>0.12911665392182975</v>
      </c>
      <c r="D34" s="134">
        <f t="shared" ca="1" si="3"/>
        <v>0.52939116911682571</v>
      </c>
      <c r="E34" s="134">
        <f t="shared" ca="1" si="4"/>
        <v>0.34149217696134454</v>
      </c>
      <c r="F34" s="134">
        <f t="shared" ca="1" si="0"/>
        <v>0.83070195764411769</v>
      </c>
      <c r="G34" s="134">
        <f t="shared" ca="1" si="5"/>
        <v>0.16929804235588231</v>
      </c>
      <c r="H34">
        <f t="shared" ca="1" si="11"/>
        <v>7.9610000000000003</v>
      </c>
      <c r="I34">
        <f t="shared" ca="1" si="11"/>
        <v>13.188000000000001</v>
      </c>
      <c r="J34">
        <f t="shared" ca="1" si="11"/>
        <v>137.83199999999999</v>
      </c>
      <c r="K34">
        <f t="shared" ca="1" si="11"/>
        <v>67.665000000000006</v>
      </c>
      <c r="L34">
        <f t="shared" ca="1" si="11"/>
        <v>110.50700000000001</v>
      </c>
      <c r="M34">
        <f t="shared" ca="1" si="11"/>
        <v>0</v>
      </c>
      <c r="N34">
        <f t="shared" ca="1" si="11"/>
        <v>0</v>
      </c>
      <c r="O34">
        <f t="shared" ca="1" si="11"/>
        <v>68.284999999999997</v>
      </c>
      <c r="P34">
        <f t="shared" ca="1" si="11"/>
        <v>0</v>
      </c>
      <c r="Q34">
        <f t="shared" ca="1" si="11"/>
        <v>0</v>
      </c>
      <c r="R34">
        <f t="shared" ca="1" si="11"/>
        <v>0</v>
      </c>
      <c r="S34">
        <f t="shared" ca="1" si="11"/>
        <v>0</v>
      </c>
      <c r="T34">
        <f t="shared" ca="1" si="11"/>
        <v>0</v>
      </c>
      <c r="U34">
        <f t="shared" ca="1" si="11"/>
        <v>60.11</v>
      </c>
      <c r="W34">
        <f t="shared" ca="1" si="11"/>
        <v>44.241999999999997</v>
      </c>
      <c r="X34">
        <f t="shared" ca="1" si="10"/>
        <v>228.28399999999999</v>
      </c>
      <c r="Y34">
        <f t="shared" ca="1" si="10"/>
        <v>472.25200000000001</v>
      </c>
      <c r="Z34">
        <f t="shared" ca="1" si="10"/>
        <v>162.411</v>
      </c>
      <c r="AA34">
        <f t="shared" ca="1" si="10"/>
        <v>0</v>
      </c>
      <c r="AB34">
        <f t="shared" ca="1" si="10"/>
        <v>0</v>
      </c>
      <c r="AC34">
        <f t="shared" ca="1" si="10"/>
        <v>472.65800000000002</v>
      </c>
      <c r="AD34">
        <f t="shared" ca="1" si="10"/>
        <v>0</v>
      </c>
      <c r="AE34">
        <f t="shared" ca="1" si="10"/>
        <v>6.5190000000000001</v>
      </c>
      <c r="AF34">
        <f t="shared" ca="1" si="8"/>
        <v>223.375</v>
      </c>
      <c r="AG34">
        <f t="shared" ca="1" si="8"/>
        <v>0</v>
      </c>
    </row>
    <row r="35" spans="2:33">
      <c r="B35" s="17" t="s">
        <v>236</v>
      </c>
      <c r="C35" s="20">
        <f t="shared" ca="1" si="2"/>
        <v>0.22570903124605596</v>
      </c>
      <c r="D35" s="134">
        <f t="shared" ca="1" si="3"/>
        <v>0.59468474478481148</v>
      </c>
      <c r="E35" s="134">
        <f t="shared" ca="1" si="4"/>
        <v>0.17960622396913256</v>
      </c>
      <c r="F35" s="134">
        <f t="shared" ca="1" si="0"/>
        <v>0.91370010036894711</v>
      </c>
      <c r="G35" s="134">
        <f t="shared" ca="1" si="5"/>
        <v>8.629989963105289E-2</v>
      </c>
      <c r="H35">
        <f t="shared" ca="1" si="11"/>
        <v>0.219</v>
      </c>
      <c r="I35">
        <f t="shared" ca="1" si="11"/>
        <v>19.704000000000001</v>
      </c>
      <c r="J35">
        <f t="shared" ca="1" si="11"/>
        <v>0</v>
      </c>
      <c r="K35">
        <f t="shared" ca="1" si="11"/>
        <v>10.047000000000001</v>
      </c>
      <c r="L35">
        <f t="shared" ca="1" si="11"/>
        <v>0</v>
      </c>
      <c r="M35">
        <f t="shared" ca="1" si="11"/>
        <v>0</v>
      </c>
      <c r="N35">
        <f t="shared" ca="1" si="11"/>
        <v>0</v>
      </c>
      <c r="O35">
        <f t="shared" ca="1" si="11"/>
        <v>55.918999999999997</v>
      </c>
      <c r="P35">
        <f t="shared" ca="1" si="11"/>
        <v>0</v>
      </c>
      <c r="Q35">
        <f t="shared" ca="1" si="11"/>
        <v>0</v>
      </c>
      <c r="R35">
        <f t="shared" ca="1" si="11"/>
        <v>0</v>
      </c>
      <c r="S35">
        <f t="shared" ca="1" si="11"/>
        <v>0</v>
      </c>
      <c r="T35">
        <f t="shared" ca="1" si="11"/>
        <v>0</v>
      </c>
      <c r="U35">
        <f t="shared" ca="1" si="11"/>
        <v>25.036999999999999</v>
      </c>
      <c r="W35">
        <f t="shared" ca="1" si="11"/>
        <v>12.57</v>
      </c>
      <c r="X35">
        <f t="shared" ca="1" si="10"/>
        <v>37.042000000000002</v>
      </c>
      <c r="Y35">
        <f t="shared" ca="1" si="10"/>
        <v>195.27799999999999</v>
      </c>
      <c r="Z35">
        <f t="shared" ca="1" si="10"/>
        <v>0</v>
      </c>
      <c r="AA35">
        <f t="shared" ca="1" si="10"/>
        <v>0</v>
      </c>
      <c r="AB35">
        <f t="shared" ca="1" si="10"/>
        <v>13.151999999999999</v>
      </c>
      <c r="AC35">
        <f t="shared" ca="1" si="10"/>
        <v>176.4</v>
      </c>
      <c r="AD35">
        <f t="shared" ca="1" si="10"/>
        <v>0</v>
      </c>
      <c r="AE35">
        <f t="shared" ca="1" si="10"/>
        <v>20.420999999999999</v>
      </c>
      <c r="AF35">
        <f t="shared" ca="1" si="8"/>
        <v>120.01600000000001</v>
      </c>
      <c r="AG35">
        <f t="shared" ca="1" si="8"/>
        <v>0</v>
      </c>
    </row>
    <row r="36" spans="2:33">
      <c r="B36" s="17" t="s">
        <v>237</v>
      </c>
      <c r="C36" s="20">
        <f t="shared" ca="1" si="2"/>
        <v>0.186748529035559</v>
      </c>
      <c r="D36" s="134">
        <f t="shared" ca="1" si="3"/>
        <v>0.70105775968500794</v>
      </c>
      <c r="E36" s="134">
        <f t="shared" ca="1" si="4"/>
        <v>0.11219371127943306</v>
      </c>
      <c r="F36" s="134">
        <f t="shared" ca="1" si="0"/>
        <v>0.85874897957534169</v>
      </c>
      <c r="G36" s="134">
        <f t="shared" ca="1" si="5"/>
        <v>0.14125102042465831</v>
      </c>
      <c r="H36">
        <f t="shared" ca="1" si="11"/>
        <v>0.68600000000000005</v>
      </c>
      <c r="I36">
        <f t="shared" ca="1" si="11"/>
        <v>19.488</v>
      </c>
      <c r="J36">
        <f t="shared" ca="1" si="11"/>
        <v>0</v>
      </c>
      <c r="K36">
        <f t="shared" ca="1" si="11"/>
        <v>56.286999999999999</v>
      </c>
      <c r="L36">
        <f t="shared" ca="1" si="11"/>
        <v>0</v>
      </c>
      <c r="M36">
        <f t="shared" ca="1" si="11"/>
        <v>0</v>
      </c>
      <c r="N36">
        <f t="shared" ca="1" si="11"/>
        <v>0</v>
      </c>
      <c r="O36">
        <f t="shared" ca="1" si="11"/>
        <v>69.772999999999996</v>
      </c>
      <c r="P36">
        <f t="shared" ca="1" si="11"/>
        <v>0</v>
      </c>
      <c r="Q36">
        <f t="shared" ca="1" si="11"/>
        <v>0</v>
      </c>
      <c r="R36">
        <f t="shared" ca="1" si="11"/>
        <v>0</v>
      </c>
      <c r="S36">
        <f t="shared" ca="1" si="11"/>
        <v>0</v>
      </c>
      <c r="T36">
        <f t="shared" ca="1" si="11"/>
        <v>0</v>
      </c>
      <c r="U36">
        <f t="shared" ca="1" si="11"/>
        <v>33.58</v>
      </c>
      <c r="W36">
        <f t="shared" ca="1" si="11"/>
        <v>3.3460000000000001</v>
      </c>
      <c r="X36">
        <f t="shared" ca="1" si="10"/>
        <v>84.034000000000006</v>
      </c>
      <c r="Y36">
        <f t="shared" ca="1" si="10"/>
        <v>304.52300000000002</v>
      </c>
      <c r="Z36">
        <f t="shared" ca="1" si="10"/>
        <v>52.118000000000002</v>
      </c>
      <c r="AA36">
        <f t="shared" ca="1" si="10"/>
        <v>0</v>
      </c>
      <c r="AB36">
        <f t="shared" ca="1" si="10"/>
        <v>12.962</v>
      </c>
      <c r="AC36">
        <f t="shared" ca="1" si="10"/>
        <v>81.938999999999993</v>
      </c>
      <c r="AD36">
        <f t="shared" ca="1" si="10"/>
        <v>0</v>
      </c>
      <c r="AE36">
        <f t="shared" ca="1" si="10"/>
        <v>0</v>
      </c>
      <c r="AF36">
        <f t="shared" ca="1" si="8"/>
        <v>79.692999999999998</v>
      </c>
      <c r="AG36">
        <f t="shared" ca="1" si="8"/>
        <v>0</v>
      </c>
    </row>
    <row r="37" spans="2:33">
      <c r="B37" s="17" t="s">
        <v>238</v>
      </c>
      <c r="C37" s="20">
        <f t="shared" ca="1" si="2"/>
        <v>0.16773467933299319</v>
      </c>
      <c r="D37" s="134">
        <f t="shared" ca="1" si="3"/>
        <v>0.52015861253512785</v>
      </c>
      <c r="E37" s="134">
        <f t="shared" ca="1" si="4"/>
        <v>0.31210670813187896</v>
      </c>
      <c r="F37" s="134">
        <f t="shared" ca="1" si="0"/>
        <v>0.76763053655120628</v>
      </c>
      <c r="G37" s="134">
        <f t="shared" ca="1" si="5"/>
        <v>0.23236946344879372</v>
      </c>
      <c r="H37">
        <f t="shared" ca="1" si="11"/>
        <v>34.996000000000002</v>
      </c>
      <c r="I37">
        <f t="shared" ca="1" si="11"/>
        <v>18.73</v>
      </c>
      <c r="J37">
        <f t="shared" ca="1" si="11"/>
        <v>254.578</v>
      </c>
      <c r="K37">
        <f t="shared" ca="1" si="11"/>
        <v>302.52499999999998</v>
      </c>
      <c r="L37">
        <f t="shared" ca="1" si="11"/>
        <v>0</v>
      </c>
      <c r="M37">
        <f t="shared" ca="1" si="11"/>
        <v>0</v>
      </c>
      <c r="N37">
        <f t="shared" ca="1" si="11"/>
        <v>12.313000000000001</v>
      </c>
      <c r="O37">
        <f t="shared" ca="1" si="11"/>
        <v>198.983</v>
      </c>
      <c r="P37">
        <f t="shared" ca="1" si="11"/>
        <v>0</v>
      </c>
      <c r="Q37">
        <f t="shared" ca="1" si="11"/>
        <v>0</v>
      </c>
      <c r="R37">
        <f t="shared" ca="1" si="11"/>
        <v>0</v>
      </c>
      <c r="S37">
        <f t="shared" ca="1" si="11"/>
        <v>0</v>
      </c>
      <c r="T37">
        <f t="shared" ca="1" si="11"/>
        <v>0</v>
      </c>
      <c r="U37">
        <f t="shared" ca="1" si="11"/>
        <v>165.691</v>
      </c>
      <c r="W37">
        <f t="shared" ca="1" si="11"/>
        <v>58.344000000000001</v>
      </c>
      <c r="X37">
        <f t="shared" ca="1" si="10"/>
        <v>802.41499999999996</v>
      </c>
      <c r="Y37">
        <f t="shared" ca="1" si="10"/>
        <v>1207.5350000000001</v>
      </c>
      <c r="Z37">
        <f t="shared" ca="1" si="10"/>
        <v>153.35</v>
      </c>
      <c r="AA37">
        <f t="shared" ca="1" si="10"/>
        <v>0</v>
      </c>
      <c r="AB37">
        <f t="shared" ca="1" si="10"/>
        <v>4.0839999999999996</v>
      </c>
      <c r="AC37">
        <f t="shared" ca="1" si="10"/>
        <v>957.39800000000002</v>
      </c>
      <c r="AD37">
        <f t="shared" ca="1" si="10"/>
        <v>0</v>
      </c>
      <c r="AE37">
        <f t="shared" ca="1" si="10"/>
        <v>118.398</v>
      </c>
      <c r="AF37">
        <f t="shared" ca="1" si="8"/>
        <v>402.745</v>
      </c>
      <c r="AG37">
        <f t="shared" ca="1" si="8"/>
        <v>0</v>
      </c>
    </row>
    <row r="38" spans="2:33">
      <c r="B38" s="17" t="s">
        <v>239</v>
      </c>
      <c r="C38" s="20">
        <f t="shared" ca="1" si="2"/>
        <v>3.8447135748929842E-2</v>
      </c>
      <c r="D38" s="134">
        <f t="shared" ca="1" si="3"/>
        <v>0.90769413606061489</v>
      </c>
      <c r="E38" s="134">
        <f t="shared" ca="1" si="4"/>
        <v>5.3858728190455271E-2</v>
      </c>
      <c r="F38" s="134">
        <f t="shared" ca="1" si="0"/>
        <v>0.87650260160730065</v>
      </c>
      <c r="G38" s="134">
        <f t="shared" ca="1" si="5"/>
        <v>0.12349739839269935</v>
      </c>
      <c r="H38">
        <f t="shared" ca="1" si="11"/>
        <v>5.1959999999999997</v>
      </c>
      <c r="I38">
        <f t="shared" ca="1" si="11"/>
        <v>18.823</v>
      </c>
      <c r="J38">
        <f t="shared" ca="1" si="11"/>
        <v>0</v>
      </c>
      <c r="K38">
        <f t="shared" ca="1" si="11"/>
        <v>337.29899999999998</v>
      </c>
      <c r="L38">
        <f t="shared" ca="1" si="11"/>
        <v>0</v>
      </c>
      <c r="M38">
        <f t="shared" ca="1" si="11"/>
        <v>0</v>
      </c>
      <c r="N38">
        <f t="shared" ca="1" si="11"/>
        <v>0</v>
      </c>
      <c r="O38">
        <f t="shared" ca="1" si="11"/>
        <v>67.498999999999995</v>
      </c>
      <c r="P38">
        <f t="shared" ca="1" si="11"/>
        <v>0</v>
      </c>
      <c r="Q38">
        <f t="shared" ca="1" si="11"/>
        <v>0</v>
      </c>
      <c r="R38">
        <f t="shared" ca="1" si="11"/>
        <v>0</v>
      </c>
      <c r="S38">
        <f t="shared" ca="1" si="11"/>
        <v>0</v>
      </c>
      <c r="T38">
        <f t="shared" ca="1" si="11"/>
        <v>0</v>
      </c>
      <c r="U38">
        <f t="shared" ca="1" si="11"/>
        <v>17.146000000000001</v>
      </c>
      <c r="W38">
        <f t="shared" ca="1" si="11"/>
        <v>4.625</v>
      </c>
      <c r="X38">
        <f t="shared" ca="1" si="10"/>
        <v>79.063999999999993</v>
      </c>
      <c r="Y38">
        <f t="shared" ca="1" si="10"/>
        <v>387.90800000000002</v>
      </c>
      <c r="Z38">
        <f t="shared" ca="1" si="10"/>
        <v>19.242000000000001</v>
      </c>
      <c r="AA38">
        <f t="shared" ca="1" si="10"/>
        <v>0</v>
      </c>
      <c r="AB38">
        <f t="shared" ca="1" si="10"/>
        <v>0</v>
      </c>
      <c r="AC38">
        <f t="shared" ca="1" si="10"/>
        <v>103.26600000000001</v>
      </c>
      <c r="AD38">
        <f t="shared" ca="1" si="10"/>
        <v>0</v>
      </c>
      <c r="AE38">
        <f t="shared" ca="1" si="10"/>
        <v>33.040999999999997</v>
      </c>
      <c r="AF38">
        <f t="shared" ca="1" si="8"/>
        <v>50.512</v>
      </c>
      <c r="AG38">
        <f t="shared" ca="1" si="8"/>
        <v>0</v>
      </c>
    </row>
    <row r="39" spans="2:33">
      <c r="B39" s="17" t="s">
        <v>240</v>
      </c>
      <c r="C39" s="20">
        <f t="shared" ca="1" si="2"/>
        <v>0.2693542781677904</v>
      </c>
      <c r="D39" s="134">
        <f t="shared" ca="1" si="3"/>
        <v>0.60083408632793489</v>
      </c>
      <c r="E39" s="134">
        <f t="shared" ca="1" si="4"/>
        <v>0.12981163550427471</v>
      </c>
      <c r="F39" s="134">
        <f t="shared" ca="1" si="0"/>
        <v>0.78335948104889697</v>
      </c>
      <c r="G39" s="134">
        <f t="shared" ca="1" si="5"/>
        <v>0.21664051895110303</v>
      </c>
      <c r="H39">
        <f t="shared" ca="1" si="11"/>
        <v>0.65300000000000002</v>
      </c>
      <c r="I39">
        <f t="shared" ca="1" si="11"/>
        <v>8.6850000000000005</v>
      </c>
      <c r="J39">
        <f t="shared" ca="1" si="11"/>
        <v>0</v>
      </c>
      <c r="K39">
        <f t="shared" ca="1" si="11"/>
        <v>43.220999999999997</v>
      </c>
      <c r="L39">
        <f t="shared" ca="1" si="11"/>
        <v>0</v>
      </c>
      <c r="M39">
        <f t="shared" ca="1" si="11"/>
        <v>0</v>
      </c>
      <c r="N39">
        <f t="shared" ca="1" si="11"/>
        <v>0</v>
      </c>
      <c r="O39">
        <f t="shared" ca="1" si="11"/>
        <v>0</v>
      </c>
      <c r="P39">
        <f t="shared" ca="1" si="11"/>
        <v>0</v>
      </c>
      <c r="Q39">
        <f t="shared" ca="1" si="11"/>
        <v>0</v>
      </c>
      <c r="R39">
        <f t="shared" ca="1" si="11"/>
        <v>0</v>
      </c>
      <c r="S39">
        <f t="shared" ca="1" si="11"/>
        <v>0</v>
      </c>
      <c r="T39">
        <f t="shared" ca="1" si="11"/>
        <v>0</v>
      </c>
      <c r="U39">
        <f t="shared" ca="1" si="11"/>
        <v>19.376000000000001</v>
      </c>
      <c r="W39">
        <f t="shared" ca="1" si="11"/>
        <v>12.228</v>
      </c>
      <c r="X39">
        <f t="shared" ca="1" si="10"/>
        <v>90.212000000000003</v>
      </c>
      <c r="Y39">
        <f t="shared" ca="1" si="10"/>
        <v>202.46899999999999</v>
      </c>
      <c r="Z39">
        <f t="shared" ca="1" si="10"/>
        <v>1.9770000000000001</v>
      </c>
      <c r="AA39">
        <f t="shared" ca="1" si="10"/>
        <v>0</v>
      </c>
      <c r="AB39">
        <f t="shared" ca="1" si="10"/>
        <v>0</v>
      </c>
      <c r="AC39">
        <f t="shared" ca="1" si="10"/>
        <v>49.295000000000002</v>
      </c>
      <c r="AD39">
        <f t="shared" ca="1" si="10"/>
        <v>0</v>
      </c>
      <c r="AE39">
        <f t="shared" ca="1" si="10"/>
        <v>65.575999999999993</v>
      </c>
      <c r="AF39">
        <f t="shared" ca="1" si="8"/>
        <v>51.176000000000002</v>
      </c>
      <c r="AG39">
        <f t="shared" ca="1" si="8"/>
        <v>2.1000000000000001E-2</v>
      </c>
    </row>
    <row r="40" spans="2:33">
      <c r="B40" s="17" t="s">
        <v>241</v>
      </c>
      <c r="C40" s="20">
        <f t="shared" ca="1" si="2"/>
        <v>6.7765909272528707E-2</v>
      </c>
      <c r="D40" s="134">
        <f t="shared" ca="1" si="3"/>
        <v>0.75035294744412784</v>
      </c>
      <c r="E40" s="134">
        <f t="shared" ca="1" si="4"/>
        <v>0.18188114328334345</v>
      </c>
      <c r="F40" s="134">
        <f t="shared" ca="1" si="0"/>
        <v>0.90988898300043342</v>
      </c>
      <c r="G40" s="134">
        <f t="shared" ca="1" si="5"/>
        <v>9.0111016999566584E-2</v>
      </c>
      <c r="H40">
        <f t="shared" ca="1" si="11"/>
        <v>2.5999999999999999E-2</v>
      </c>
      <c r="I40">
        <f t="shared" ca="1" si="11"/>
        <v>27.286000000000001</v>
      </c>
      <c r="J40">
        <f t="shared" ca="1" si="11"/>
        <v>0</v>
      </c>
      <c r="K40">
        <f t="shared" ca="1" si="11"/>
        <v>16.074999999999999</v>
      </c>
      <c r="L40">
        <f t="shared" ca="1" si="11"/>
        <v>68.477999999999994</v>
      </c>
      <c r="M40">
        <f t="shared" ca="1" si="11"/>
        <v>0</v>
      </c>
      <c r="N40">
        <f t="shared" ca="1" si="11"/>
        <v>0</v>
      </c>
      <c r="O40">
        <f t="shared" ca="1" si="11"/>
        <v>28.123000000000001</v>
      </c>
      <c r="P40">
        <f t="shared" ca="1" si="11"/>
        <v>0</v>
      </c>
      <c r="Q40">
        <f t="shared" ca="1" si="11"/>
        <v>0</v>
      </c>
      <c r="R40">
        <f t="shared" ca="1" si="11"/>
        <v>0</v>
      </c>
      <c r="S40">
        <f t="shared" ca="1" si="11"/>
        <v>0</v>
      </c>
      <c r="T40">
        <f t="shared" ca="1" si="11"/>
        <v>0</v>
      </c>
      <c r="U40">
        <f t="shared" ca="1" si="11"/>
        <v>10.176</v>
      </c>
      <c r="W40">
        <f t="shared" ca="1" si="11"/>
        <v>8.1110000000000007</v>
      </c>
      <c r="X40">
        <f t="shared" ca="1" si="10"/>
        <v>55.509</v>
      </c>
      <c r="Y40">
        <f t="shared" ca="1" si="10"/>
        <v>264.70299999999997</v>
      </c>
      <c r="Z40">
        <f t="shared" ca="1" si="10"/>
        <v>24.591000000000001</v>
      </c>
      <c r="AA40">
        <f t="shared" ca="1" si="10"/>
        <v>0</v>
      </c>
      <c r="AB40">
        <f t="shared" ca="1" si="10"/>
        <v>0</v>
      </c>
      <c r="AC40">
        <f t="shared" ca="1" si="10"/>
        <v>283.404</v>
      </c>
      <c r="AD40">
        <f t="shared" ca="1" si="10"/>
        <v>0</v>
      </c>
      <c r="AE40">
        <f t="shared" ca="1" si="10"/>
        <v>26.893000000000001</v>
      </c>
      <c r="AF40">
        <f t="shared" ca="1" si="8"/>
        <v>42.807000000000002</v>
      </c>
      <c r="AG40">
        <f t="shared" ca="1" si="8"/>
        <v>0</v>
      </c>
    </row>
    <row r="41" spans="2:33">
      <c r="B41" s="17" t="s">
        <v>242</v>
      </c>
      <c r="C41" s="20">
        <f t="shared" ca="1" si="2"/>
        <v>0.13116873384044667</v>
      </c>
      <c r="D41" s="134">
        <f t="shared" ca="1" si="3"/>
        <v>0.78125117098212615</v>
      </c>
      <c r="E41" s="134">
        <f t="shared" ca="1" si="4"/>
        <v>8.7580095177427181E-2</v>
      </c>
      <c r="F41" s="134">
        <f t="shared" ca="1" si="0"/>
        <v>0.74811287303647334</v>
      </c>
      <c r="G41" s="134">
        <f t="shared" ca="1" si="5"/>
        <v>0.25188712696352666</v>
      </c>
      <c r="H41">
        <f t="shared" ca="1" si="11"/>
        <v>2.544</v>
      </c>
      <c r="I41">
        <f t="shared" ca="1" si="11"/>
        <v>43.225999999999999</v>
      </c>
      <c r="J41">
        <f t="shared" ca="1" si="11"/>
        <v>0.97499999999999998</v>
      </c>
      <c r="K41">
        <f t="shared" ca="1" si="11"/>
        <v>364.065</v>
      </c>
      <c r="L41">
        <f t="shared" ca="1" si="11"/>
        <v>0</v>
      </c>
      <c r="M41">
        <f t="shared" ca="1" si="11"/>
        <v>0</v>
      </c>
      <c r="N41">
        <f t="shared" ca="1" si="11"/>
        <v>0</v>
      </c>
      <c r="O41">
        <f t="shared" ca="1" si="11"/>
        <v>42.308</v>
      </c>
      <c r="P41">
        <f t="shared" ca="1" si="11"/>
        <v>10.612</v>
      </c>
      <c r="Q41">
        <f t="shared" ca="1" si="11"/>
        <v>0</v>
      </c>
      <c r="R41">
        <f t="shared" ca="1" si="11"/>
        <v>0</v>
      </c>
      <c r="S41">
        <f t="shared" ca="1" si="11"/>
        <v>0</v>
      </c>
      <c r="T41">
        <f t="shared" ca="1" si="11"/>
        <v>0</v>
      </c>
      <c r="U41">
        <f t="shared" ca="1" si="11"/>
        <v>70.010000000000005</v>
      </c>
      <c r="W41">
        <f t="shared" ca="1" si="11"/>
        <v>34.180999999999997</v>
      </c>
      <c r="X41">
        <f t="shared" ca="1" si="10"/>
        <v>255.721</v>
      </c>
      <c r="Y41">
        <f t="shared" ca="1" si="10"/>
        <v>635.69399999999996</v>
      </c>
      <c r="Z41">
        <f t="shared" ca="1" si="10"/>
        <v>22.122</v>
      </c>
      <c r="AA41">
        <f t="shared" ca="1" si="10"/>
        <v>0</v>
      </c>
      <c r="AB41">
        <f t="shared" ca="1" si="10"/>
        <v>0</v>
      </c>
      <c r="AC41">
        <f t="shared" ca="1" si="10"/>
        <v>180.678</v>
      </c>
      <c r="AD41">
        <f t="shared" ca="1" si="10"/>
        <v>0</v>
      </c>
      <c r="AE41">
        <f t="shared" ca="1" si="10"/>
        <v>11.037000000000001</v>
      </c>
      <c r="AF41">
        <f t="shared" ca="1" si="8"/>
        <v>13.397</v>
      </c>
      <c r="AG41">
        <f t="shared" ca="1" si="8"/>
        <v>0.64300000000000002</v>
      </c>
    </row>
    <row r="42" spans="2:33">
      <c r="B42" s="17" t="s">
        <v>243</v>
      </c>
      <c r="C42" s="20">
        <f t="shared" ca="1" si="2"/>
        <v>0.29103327153868669</v>
      </c>
      <c r="D42" s="134">
        <f t="shared" ca="1" si="3"/>
        <v>0.38680846911893846</v>
      </c>
      <c r="E42" s="134">
        <f t="shared" ca="1" si="4"/>
        <v>0.32215825934237491</v>
      </c>
      <c r="F42" s="134">
        <f t="shared" ca="1" si="0"/>
        <v>0.8660742452077419</v>
      </c>
      <c r="G42" s="134">
        <f t="shared" ca="1" si="5"/>
        <v>0.1339257547922581</v>
      </c>
      <c r="H42">
        <f ca="1">INDIRECT($A$1&amp;$B42&amp;$A$1&amp;$B$1&amp;H$2)</f>
        <v>3.14</v>
      </c>
      <c r="I42">
        <f ca="1">INDIRECT($A$1&amp;$B42&amp;$A$1&amp;$B$1&amp;I$2)</f>
        <v>13.369</v>
      </c>
      <c r="J42">
        <f t="shared" ca="1" si="11"/>
        <v>0</v>
      </c>
      <c r="K42">
        <f t="shared" ca="1" si="11"/>
        <v>9.3480000000000008</v>
      </c>
      <c r="L42">
        <f t="shared" ca="1" si="11"/>
        <v>0</v>
      </c>
      <c r="M42">
        <f t="shared" ca="1" si="11"/>
        <v>0</v>
      </c>
      <c r="N42">
        <f t="shared" ca="1" si="11"/>
        <v>0</v>
      </c>
      <c r="O42">
        <f t="shared" ca="1" si="11"/>
        <v>10.474</v>
      </c>
      <c r="P42">
        <f t="shared" ca="1" si="11"/>
        <v>0</v>
      </c>
      <c r="Q42">
        <f t="shared" ca="1" si="11"/>
        <v>0</v>
      </c>
      <c r="R42">
        <f t="shared" ca="1" si="11"/>
        <v>0</v>
      </c>
      <c r="S42">
        <f t="shared" ca="1" si="11"/>
        <v>0</v>
      </c>
      <c r="T42">
        <f t="shared" ca="1" si="11"/>
        <v>0</v>
      </c>
      <c r="U42">
        <f t="shared" ca="1" si="11"/>
        <v>14.914</v>
      </c>
      <c r="W42">
        <f t="shared" ca="1" si="11"/>
        <v>10.372999999999999</v>
      </c>
      <c r="X42">
        <f t="shared" ca="1" si="10"/>
        <v>45.402999999999999</v>
      </c>
      <c r="Y42">
        <f t="shared" ca="1" si="10"/>
        <v>128.79900000000001</v>
      </c>
      <c r="Z42">
        <f t="shared" ca="1" si="10"/>
        <v>72.641999999999996</v>
      </c>
      <c r="AA42">
        <f t="shared" ca="1" si="10"/>
        <v>0</v>
      </c>
      <c r="AB42">
        <f t="shared" ca="1" si="10"/>
        <v>6.5149999999999997</v>
      </c>
      <c r="AC42">
        <f t="shared" ca="1" si="10"/>
        <v>134.953</v>
      </c>
      <c r="AD42">
        <f t="shared" ca="1" si="10"/>
        <v>0</v>
      </c>
      <c r="AE42">
        <f t="shared" ca="1" si="10"/>
        <v>0</v>
      </c>
      <c r="AF42">
        <f ca="1">INDIRECT($A$1&amp;$B42&amp;$A$1&amp;$B$1&amp;AF$2)</f>
        <v>30.466000000000001</v>
      </c>
      <c r="AG42">
        <f ca="1">INDIRECT($A$1&amp;$B42&amp;$A$1&amp;$B$1&amp;AG$2)</f>
        <v>1.9610000000000001</v>
      </c>
    </row>
    <row r="43" spans="2:33">
      <c r="B43" s="133" t="s">
        <v>220</v>
      </c>
      <c r="C43" s="20">
        <f ca="1">INDIRECT(B43&amp;$B$1&amp;$D$1)/SUM(INDIRECT(B43&amp;$B$1&amp;$C$1))</f>
        <v>0.11081265014206411</v>
      </c>
      <c r="D43" s="134">
        <f t="shared" ca="1" si="3"/>
        <v>0.71631976894138583</v>
      </c>
      <c r="E43" s="134">
        <f ca="1">1-D43-C43</f>
        <v>0.17286758091655008</v>
      </c>
      <c r="F43" s="134">
        <f t="shared" ca="1" si="0"/>
        <v>0.84433932071720286</v>
      </c>
      <c r="G43" s="134">
        <f ca="1">1-F43</f>
        <v>0.15566067928279714</v>
      </c>
      <c r="H43">
        <f ca="1">SUM(H5:H42)</f>
        <v>276.18000000000006</v>
      </c>
      <c r="I43">
        <f t="shared" ref="I43:AG43" ca="1" si="12">SUM(I5:I42)</f>
        <v>1200.6369999999999</v>
      </c>
      <c r="J43">
        <f t="shared" ca="1" si="12"/>
        <v>507.76800000000003</v>
      </c>
      <c r="K43">
        <f t="shared" ca="1" si="12"/>
        <v>4475.1270000000004</v>
      </c>
      <c r="L43">
        <f t="shared" ca="1" si="12"/>
        <v>1072.1080000000002</v>
      </c>
      <c r="M43">
        <f t="shared" ca="1" si="12"/>
        <v>0</v>
      </c>
      <c r="N43">
        <f t="shared" ca="1" si="12"/>
        <v>16.457000000000001</v>
      </c>
      <c r="O43">
        <f t="shared" ca="1" si="12"/>
        <v>2527.0100000000002</v>
      </c>
      <c r="P43">
        <f t="shared" ca="1" si="12"/>
        <v>12.645</v>
      </c>
      <c r="Q43">
        <f t="shared" ca="1" si="12"/>
        <v>0</v>
      </c>
      <c r="R43">
        <f t="shared" ca="1" si="12"/>
        <v>120.27399999999999</v>
      </c>
      <c r="S43">
        <f t="shared" ca="1" si="12"/>
        <v>0</v>
      </c>
      <c r="T43">
        <f t="shared" ca="1" si="12"/>
        <v>0</v>
      </c>
      <c r="U43">
        <f t="shared" ca="1" si="12"/>
        <v>1272.1709999999998</v>
      </c>
      <c r="W43">
        <f t="shared" ca="1" si="12"/>
        <v>833.54499999999996</v>
      </c>
      <c r="X43">
        <f t="shared" ca="1" si="12"/>
        <v>5456.3590000000004</v>
      </c>
      <c r="Y43">
        <f t="shared" ca="1" si="12"/>
        <v>14831.001</v>
      </c>
      <c r="Z43">
        <f t="shared" ca="1" si="12"/>
        <v>1981.6680000000001</v>
      </c>
      <c r="AA43">
        <f t="shared" ca="1" si="12"/>
        <v>8.7040000000000006</v>
      </c>
      <c r="AB43">
        <f t="shared" ca="1" si="12"/>
        <v>177.53199999999998</v>
      </c>
      <c r="AC43">
        <f t="shared" ca="1" si="12"/>
        <v>11340.107999999998</v>
      </c>
      <c r="AD43">
        <f t="shared" ca="1" si="12"/>
        <v>0</v>
      </c>
      <c r="AE43">
        <f t="shared" ca="1" si="12"/>
        <v>1481.798</v>
      </c>
      <c r="AF43">
        <f t="shared" ca="1" si="12"/>
        <v>4405.7690000000011</v>
      </c>
      <c r="AG43">
        <f t="shared" ca="1" si="12"/>
        <v>9.73</v>
      </c>
    </row>
    <row r="45" spans="2:33" ht="15.75" thickBot="1">
      <c r="H45">
        <v>7</v>
      </c>
      <c r="I45">
        <v>8</v>
      </c>
      <c r="J45">
        <v>9</v>
      </c>
      <c r="K45">
        <v>10</v>
      </c>
      <c r="L45">
        <v>11</v>
      </c>
      <c r="M45">
        <v>12</v>
      </c>
      <c r="N45">
        <v>13</v>
      </c>
      <c r="O45">
        <v>14</v>
      </c>
      <c r="P45">
        <v>15</v>
      </c>
      <c r="Q45">
        <v>16</v>
      </c>
      <c r="R45">
        <v>17</v>
      </c>
      <c r="S45">
        <v>18</v>
      </c>
      <c r="T45">
        <v>19</v>
      </c>
      <c r="U45">
        <v>20</v>
      </c>
      <c r="W45" s="21" t="str">
        <f>G48</f>
        <v>Hněvčeves</v>
      </c>
      <c r="AG45" s="21" t="s">
        <v>276</v>
      </c>
    </row>
    <row r="46" spans="2:33" ht="15.75" thickBot="1">
      <c r="C46" s="124" t="s">
        <v>277</v>
      </c>
      <c r="D46" s="125"/>
      <c r="H46">
        <v>22</v>
      </c>
      <c r="I46">
        <v>23</v>
      </c>
      <c r="J46">
        <v>24</v>
      </c>
      <c r="K46">
        <v>25</v>
      </c>
      <c r="L46">
        <v>26</v>
      </c>
      <c r="M46">
        <v>27</v>
      </c>
      <c r="N46">
        <v>28</v>
      </c>
      <c r="O46">
        <v>29</v>
      </c>
      <c r="P46">
        <v>30</v>
      </c>
      <c r="Q46">
        <v>31</v>
      </c>
      <c r="R46">
        <v>32</v>
      </c>
      <c r="S46">
        <v>33</v>
      </c>
      <c r="T46">
        <v>34</v>
      </c>
      <c r="U46">
        <v>35</v>
      </c>
    </row>
    <row r="47" spans="2:33" ht="15.75" thickBot="1">
      <c r="B47" t="s">
        <v>250</v>
      </c>
      <c r="C47" s="49"/>
      <c r="D47" s="125" t="s">
        <v>44</v>
      </c>
    </row>
    <row r="48" spans="2:33" ht="15.75" thickBot="1">
      <c r="B48" t="s">
        <v>251</v>
      </c>
      <c r="C48" s="49"/>
      <c r="D48" s="125" t="s">
        <v>46</v>
      </c>
      <c r="G48" s="22" t="str">
        <f>'EL SECAP'!D1</f>
        <v>Hněvčeves</v>
      </c>
      <c r="H48" s="15" t="str">
        <f>H4</f>
        <v>C01d</v>
      </c>
      <c r="I48" s="15" t="str">
        <f t="shared" ref="I48:U48" si="13">I4</f>
        <v>C02d</v>
      </c>
      <c r="J48" s="15" t="str">
        <f t="shared" si="13"/>
        <v>C03d</v>
      </c>
      <c r="K48" s="15" t="str">
        <f t="shared" si="13"/>
        <v>C25d</v>
      </c>
      <c r="L48" s="15" t="str">
        <f t="shared" si="13"/>
        <v>C26d</v>
      </c>
      <c r="M48" s="15" t="str">
        <f t="shared" si="13"/>
        <v>C27d</v>
      </c>
      <c r="N48" s="15" t="str">
        <f t="shared" si="13"/>
        <v>C35d</v>
      </c>
      <c r="O48" s="15" t="str">
        <f t="shared" si="13"/>
        <v>C45d</v>
      </c>
      <c r="P48" s="15" t="str">
        <f t="shared" si="13"/>
        <v>C46d</v>
      </c>
      <c r="Q48" s="15" t="str">
        <f t="shared" si="13"/>
        <v>C55d</v>
      </c>
      <c r="R48" s="15" t="str">
        <f t="shared" si="13"/>
        <v>C56d</v>
      </c>
      <c r="S48" s="15" t="str">
        <f t="shared" si="13"/>
        <v>C60d</v>
      </c>
      <c r="T48" s="15" t="str">
        <f t="shared" si="13"/>
        <v>C61d</v>
      </c>
      <c r="U48" s="15" t="str">
        <f t="shared" si="13"/>
        <v>C62d</v>
      </c>
    </row>
    <row r="49" spans="2:21" ht="15.75" thickBot="1">
      <c r="B49" t="s">
        <v>252</v>
      </c>
      <c r="C49" s="49"/>
      <c r="D49" s="125" t="s">
        <v>48</v>
      </c>
      <c r="G49" t="s">
        <v>36</v>
      </c>
      <c r="H49">
        <f ca="1">VLOOKUP($G$48,$B$5:$AG$42,H45,FALSE)</f>
        <v>0.78600000000000003</v>
      </c>
      <c r="I49">
        <f t="shared" ref="I49:U50" ca="1" si="14">VLOOKUP($G$48,$B$5:$AG$42,I45,FALSE)</f>
        <v>6.6440000000000001</v>
      </c>
      <c r="J49">
        <f t="shared" ca="1" si="14"/>
        <v>0</v>
      </c>
      <c r="K49">
        <f t="shared" ca="1" si="14"/>
        <v>32.176000000000002</v>
      </c>
      <c r="L49">
        <f t="shared" ca="1" si="14"/>
        <v>0</v>
      </c>
      <c r="M49">
        <f t="shared" ca="1" si="14"/>
        <v>0</v>
      </c>
      <c r="N49">
        <f t="shared" ca="1" si="14"/>
        <v>0</v>
      </c>
      <c r="O49">
        <f t="shared" ca="1" si="14"/>
        <v>3.0459999999999998</v>
      </c>
      <c r="P49">
        <f t="shared" ca="1" si="14"/>
        <v>0</v>
      </c>
      <c r="Q49">
        <f t="shared" ca="1" si="14"/>
        <v>0</v>
      </c>
      <c r="R49">
        <f t="shared" ca="1" si="14"/>
        <v>0</v>
      </c>
      <c r="S49">
        <f t="shared" ca="1" si="14"/>
        <v>0</v>
      </c>
      <c r="T49">
        <f t="shared" ca="1" si="14"/>
        <v>0</v>
      </c>
      <c r="U49">
        <f t="shared" ca="1" si="14"/>
        <v>13.733000000000001</v>
      </c>
    </row>
    <row r="50" spans="2:21" ht="15.75" thickBot="1">
      <c r="B50" t="s">
        <v>253</v>
      </c>
      <c r="C50" s="49"/>
      <c r="D50" s="132" t="s">
        <v>50</v>
      </c>
      <c r="G50" t="s">
        <v>38</v>
      </c>
      <c r="H50">
        <f ca="1">VLOOKUP($G$48,$B$5:$AG$42,H46,FALSE)</f>
        <v>4.9800000000000004</v>
      </c>
      <c r="I50">
        <f t="shared" ca="1" si="14"/>
        <v>44.411999999999999</v>
      </c>
      <c r="J50">
        <f t="shared" ca="1" si="14"/>
        <v>152.655</v>
      </c>
      <c r="K50">
        <f t="shared" ca="1" si="14"/>
        <v>13.968</v>
      </c>
      <c r="L50">
        <f t="shared" ca="1" si="14"/>
        <v>0</v>
      </c>
      <c r="M50">
        <f t="shared" ca="1" si="14"/>
        <v>0</v>
      </c>
      <c r="N50">
        <f t="shared" ca="1" si="14"/>
        <v>103.404</v>
      </c>
      <c r="O50">
        <f t="shared" ca="1" si="14"/>
        <v>0</v>
      </c>
      <c r="P50">
        <f t="shared" ca="1" si="14"/>
        <v>0</v>
      </c>
      <c r="Q50">
        <f t="shared" ca="1" si="14"/>
        <v>19.221</v>
      </c>
      <c r="R50">
        <f t="shared" ca="1" si="14"/>
        <v>0</v>
      </c>
    </row>
    <row r="51" spans="2:21" ht="15.75" thickBot="1">
      <c r="B51" t="s">
        <v>254</v>
      </c>
      <c r="C51" s="49"/>
      <c r="D51" s="132" t="s">
        <v>52</v>
      </c>
      <c r="H51" s="15" t="str">
        <f>W4</f>
        <v>D01d</v>
      </c>
      <c r="I51" s="15" t="str">
        <f t="shared" ref="I51:R51" si="15">X4</f>
        <v>D02d</v>
      </c>
      <c r="J51" s="15" t="str">
        <f t="shared" si="15"/>
        <v>D25d</v>
      </c>
      <c r="K51" s="15" t="str">
        <f t="shared" si="15"/>
        <v>D26d</v>
      </c>
      <c r="L51" s="15" t="str">
        <f t="shared" si="15"/>
        <v>D27d</v>
      </c>
      <c r="M51" s="15" t="str">
        <f t="shared" si="15"/>
        <v>D35d</v>
      </c>
      <c r="N51" s="15" t="str">
        <f t="shared" si="15"/>
        <v>D45d</v>
      </c>
      <c r="O51" s="15" t="str">
        <f t="shared" si="15"/>
        <v>D55d</v>
      </c>
      <c r="P51" s="15" t="str">
        <f t="shared" si="15"/>
        <v>D56d</v>
      </c>
      <c r="Q51" s="15" t="str">
        <f t="shared" si="15"/>
        <v>D57d</v>
      </c>
      <c r="R51" s="15" t="str">
        <f t="shared" si="15"/>
        <v>D61d</v>
      </c>
    </row>
    <row r="52" spans="2:21" ht="15.75" thickBot="1">
      <c r="B52" t="s">
        <v>255</v>
      </c>
      <c r="C52" s="49"/>
      <c r="D52" s="125" t="s">
        <v>54</v>
      </c>
    </row>
    <row r="53" spans="2:21" ht="15.75" thickBot="1">
      <c r="B53" t="s">
        <v>256</v>
      </c>
      <c r="C53" s="49"/>
      <c r="D53" s="132" t="s">
        <v>56</v>
      </c>
      <c r="G53" s="144"/>
      <c r="H53" s="146"/>
      <c r="I53" s="145"/>
    </row>
    <row r="54" spans="2:21" ht="15.75" thickBot="1">
      <c r="B54" t="s">
        <v>257</v>
      </c>
      <c r="C54" s="49"/>
      <c r="D54" s="132" t="s">
        <v>58</v>
      </c>
      <c r="G54" s="146"/>
      <c r="H54" s="148" t="str">
        <f>"- obec "&amp;G48&amp;" (2020)"</f>
        <v>- obec Hněvčeves (2020)</v>
      </c>
      <c r="I54" s="142"/>
      <c r="J54" s="147"/>
    </row>
    <row r="55" spans="2:21" ht="15.75" thickBot="1">
      <c r="B55" t="s">
        <v>258</v>
      </c>
      <c r="C55" s="49"/>
      <c r="D55" s="132" t="s">
        <v>60</v>
      </c>
      <c r="G55" s="143"/>
      <c r="H55" s="147"/>
      <c r="I55" s="146"/>
      <c r="J55" s="146"/>
    </row>
    <row r="56" spans="2:21" ht="15.75" thickBot="1">
      <c r="B56" t="s">
        <v>259</v>
      </c>
      <c r="C56" s="49"/>
      <c r="D56" s="132" t="s">
        <v>62</v>
      </c>
    </row>
    <row r="57" spans="2:21" ht="15.75" thickBot="1">
      <c r="B57" t="s">
        <v>260</v>
      </c>
      <c r="C57" s="49"/>
      <c r="D57" s="132" t="s">
        <v>64</v>
      </c>
    </row>
    <row r="58" spans="2:21" ht="15.75" thickBot="1">
      <c r="B58" t="s">
        <v>261</v>
      </c>
      <c r="C58" s="49"/>
      <c r="D58" s="125" t="s">
        <v>66</v>
      </c>
    </row>
    <row r="59" spans="2:21" ht="15.75" thickBot="1">
      <c r="B59" t="s">
        <v>262</v>
      </c>
      <c r="C59" s="49"/>
      <c r="D59" s="125" t="s">
        <v>67</v>
      </c>
    </row>
    <row r="60" spans="2:21" ht="15.75" thickBot="1">
      <c r="B60" t="s">
        <v>201</v>
      </c>
      <c r="C60" s="49"/>
      <c r="D60" s="125" t="s">
        <v>68</v>
      </c>
    </row>
    <row r="61" spans="2:21" ht="15.75" thickBot="1">
      <c r="B61" t="s">
        <v>263</v>
      </c>
      <c r="C61" s="124" t="s">
        <v>278</v>
      </c>
      <c r="D61" s="125"/>
    </row>
    <row r="62" spans="2:21" ht="15.75" thickBot="1">
      <c r="B62" t="s">
        <v>264</v>
      </c>
      <c r="C62" s="49"/>
      <c r="D62" s="125" t="s">
        <v>45</v>
      </c>
    </row>
    <row r="63" spans="2:21" ht="15.75" thickBot="1">
      <c r="B63" t="s">
        <v>265</v>
      </c>
      <c r="C63" s="49"/>
      <c r="D63" s="125" t="s">
        <v>47</v>
      </c>
    </row>
    <row r="64" spans="2:21" ht="15.75" thickBot="1">
      <c r="B64" t="s">
        <v>266</v>
      </c>
      <c r="C64" s="49"/>
      <c r="D64" s="132" t="s">
        <v>49</v>
      </c>
    </row>
    <row r="65" spans="2:4" ht="15.75" thickBot="1">
      <c r="B65" t="s">
        <v>267</v>
      </c>
      <c r="C65" s="49"/>
      <c r="D65" s="132" t="s">
        <v>51</v>
      </c>
    </row>
    <row r="66" spans="2:4" ht="15.75" thickBot="1">
      <c r="B66" t="s">
        <v>268</v>
      </c>
      <c r="C66" s="49"/>
      <c r="D66" s="125" t="s">
        <v>53</v>
      </c>
    </row>
    <row r="67" spans="2:4" ht="15.75" thickBot="1">
      <c r="B67" t="s">
        <v>269</v>
      </c>
      <c r="C67" s="49"/>
      <c r="D67" s="132" t="s">
        <v>55</v>
      </c>
    </row>
    <row r="68" spans="2:4" ht="15.75" thickBot="1">
      <c r="B68" t="s">
        <v>270</v>
      </c>
      <c r="C68" s="49"/>
      <c r="D68" s="132" t="s">
        <v>57</v>
      </c>
    </row>
    <row r="69" spans="2:4" ht="15.75" thickBot="1">
      <c r="B69" t="s">
        <v>271</v>
      </c>
      <c r="C69" s="49"/>
      <c r="D69" s="132" t="s">
        <v>59</v>
      </c>
    </row>
    <row r="70" spans="2:4" ht="15.75" thickBot="1">
      <c r="B70" t="s">
        <v>272</v>
      </c>
      <c r="C70" s="49"/>
      <c r="D70" s="132" t="s">
        <v>61</v>
      </c>
    </row>
    <row r="71" spans="2:4" ht="15.75" thickBot="1">
      <c r="B71" t="s">
        <v>273</v>
      </c>
      <c r="C71" s="49"/>
      <c r="D71" s="132" t="s">
        <v>63</v>
      </c>
    </row>
    <row r="72" spans="2:4" ht="15.75" thickBot="1">
      <c r="B72" t="s">
        <v>274</v>
      </c>
      <c r="C72" s="49"/>
      <c r="D72" s="125" t="s">
        <v>65</v>
      </c>
    </row>
    <row r="73" spans="2:4" ht="15.75" thickBot="1">
      <c r="B73" t="s">
        <v>275</v>
      </c>
      <c r="C73" s="52" t="s">
        <v>279</v>
      </c>
      <c r="D73" s="128"/>
    </row>
  </sheetData>
  <dataConsolidate>
    <dataRefs count="1">
      <dataRef ref="B5:B42" sheet="údaje - sadzby" r:id="rId1"/>
    </dataRefs>
  </dataConsolidate>
  <mergeCells count="4">
    <mergeCell ref="D3:E3"/>
    <mergeCell ref="F3:G3"/>
    <mergeCell ref="H3:U3"/>
    <mergeCell ref="W3:AG3"/>
  </mergeCells>
  <dataValidations disablePrompts="1" count="1">
    <dataValidation type="list" allowBlank="1" showInputMessage="1" showErrorMessage="1" sqref="G48" xr:uid="{00000000-0002-0000-0E00-000000000000}">
      <formula1>$B$5:$B$42</formula1>
    </dataValidation>
  </dataValidations>
  <pageMargins left="0.7" right="0.7" top="0.75" bottom="0.75" header="0.3" footer="0.3"/>
  <pageSetup paperSize="9" orientation="portrait" r:id="rId2"/>
  <drawing r:id="rId3"/>
  <legacy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N79"/>
  <sheetViews>
    <sheetView workbookViewId="0">
      <selection activeCell="AG33" sqref="AG33"/>
    </sheetView>
  </sheetViews>
  <sheetFormatPr defaultRowHeight="15"/>
  <cols>
    <col min="1" max="1" width="43" bestFit="1" customWidth="1"/>
    <col min="5" max="5" width="9.140625" customWidth="1"/>
    <col min="13" max="13" width="12.42578125" customWidth="1"/>
    <col min="20" max="26" width="9.42578125" bestFit="1" customWidth="1"/>
  </cols>
  <sheetData>
    <row r="1" spans="1:40">
      <c r="B1" s="21">
        <v>2020</v>
      </c>
    </row>
    <row r="2" spans="1:40" ht="51.75" customHeight="1">
      <c r="B2" s="25" t="s">
        <v>174</v>
      </c>
      <c r="C2" s="25" t="s">
        <v>175</v>
      </c>
      <c r="D2" s="25" t="s">
        <v>177</v>
      </c>
      <c r="E2" s="25" t="s">
        <v>179</v>
      </c>
      <c r="F2" s="25" t="s">
        <v>181</v>
      </c>
      <c r="G2" s="25" t="s">
        <v>189</v>
      </c>
      <c r="H2" s="25" t="s">
        <v>2</v>
      </c>
      <c r="I2" s="25" t="s">
        <v>200</v>
      </c>
      <c r="J2" s="25" t="s">
        <v>202</v>
      </c>
      <c r="K2" s="25" t="s">
        <v>209</v>
      </c>
      <c r="L2" s="25" t="s">
        <v>215</v>
      </c>
      <c r="M2" s="25" t="s">
        <v>216</v>
      </c>
      <c r="N2" s="25" t="s">
        <v>217</v>
      </c>
      <c r="O2" s="25" t="s">
        <v>218</v>
      </c>
      <c r="P2" s="25" t="s">
        <v>219</v>
      </c>
      <c r="Q2" s="25" t="s">
        <v>221</v>
      </c>
      <c r="R2" s="25" t="s">
        <v>222</v>
      </c>
      <c r="S2" s="25" t="s">
        <v>223</v>
      </c>
      <c r="T2" s="25" t="s">
        <v>224</v>
      </c>
      <c r="U2" s="25" t="s">
        <v>225</v>
      </c>
      <c r="V2" s="25" t="s">
        <v>226</v>
      </c>
      <c r="W2" s="25" t="s">
        <v>227</v>
      </c>
      <c r="X2" s="25" t="s">
        <v>228</v>
      </c>
      <c r="Y2" s="25" t="s">
        <v>229</v>
      </c>
      <c r="Z2" s="25" t="s">
        <v>230</v>
      </c>
      <c r="AA2" s="25" t="s">
        <v>231</v>
      </c>
      <c r="AB2" s="25" t="s">
        <v>232</v>
      </c>
      <c r="AC2" s="25" t="s">
        <v>233</v>
      </c>
      <c r="AD2" s="25" t="s">
        <v>234</v>
      </c>
      <c r="AE2" s="25" t="s">
        <v>235</v>
      </c>
      <c r="AF2" s="25" t="s">
        <v>236</v>
      </c>
      <c r="AG2" s="25" t="s">
        <v>237</v>
      </c>
      <c r="AH2" s="25" t="s">
        <v>238</v>
      </c>
      <c r="AI2" s="25" t="s">
        <v>239</v>
      </c>
      <c r="AJ2" s="25" t="s">
        <v>240</v>
      </c>
      <c r="AK2" s="25" t="s">
        <v>241</v>
      </c>
      <c r="AL2" s="25" t="s">
        <v>242</v>
      </c>
      <c r="AM2" s="25" t="s">
        <v>243</v>
      </c>
      <c r="AN2" s="25" t="s">
        <v>144</v>
      </c>
    </row>
    <row r="3" spans="1:40">
      <c r="A3" s="17" t="s">
        <v>124</v>
      </c>
      <c r="B3" s="17">
        <v>4.0949999999999998</v>
      </c>
      <c r="C3">
        <v>32.837000000000003</v>
      </c>
      <c r="D3">
        <v>172.744</v>
      </c>
      <c r="E3">
        <v>127.20099999999999</v>
      </c>
      <c r="G3">
        <v>5.5549999999999997</v>
      </c>
      <c r="H3">
        <v>23.975000000000001</v>
      </c>
      <c r="J3">
        <v>24.574000000000002</v>
      </c>
      <c r="K3">
        <v>25.677</v>
      </c>
      <c r="L3">
        <v>60.1815</v>
      </c>
      <c r="M3">
        <v>43.807999999999993</v>
      </c>
      <c r="Q3">
        <v>96.980999999999995</v>
      </c>
      <c r="S3">
        <v>33.106000000000002</v>
      </c>
      <c r="T3">
        <v>62.674999999999997</v>
      </c>
      <c r="U3">
        <v>127.25900000000001</v>
      </c>
      <c r="V3">
        <v>93.334999999999994</v>
      </c>
      <c r="X3">
        <v>59.569000000000003</v>
      </c>
      <c r="Y3">
        <v>208</v>
      </c>
      <c r="Z3">
        <v>6.1</v>
      </c>
      <c r="AA3">
        <v>18.282</v>
      </c>
      <c r="AB3">
        <v>0</v>
      </c>
      <c r="AC3">
        <v>4.4119999999999999</v>
      </c>
      <c r="AE3">
        <v>143.50799999999998</v>
      </c>
      <c r="AF3">
        <v>37.18</v>
      </c>
      <c r="AG3">
        <v>0</v>
      </c>
      <c r="AH3">
        <v>0</v>
      </c>
      <c r="AI3">
        <v>0</v>
      </c>
      <c r="AJ3">
        <v>0</v>
      </c>
      <c r="AK3">
        <v>11.514000000000001</v>
      </c>
      <c r="AL3">
        <v>0</v>
      </c>
      <c r="AM3">
        <v>0</v>
      </c>
      <c r="AN3">
        <f>SUM(B3:AM3)</f>
        <v>1422.5684999999999</v>
      </c>
    </row>
    <row r="4" spans="1:40">
      <c r="A4" s="17" t="s">
        <v>125</v>
      </c>
      <c r="B4" s="17">
        <v>25.677</v>
      </c>
      <c r="C4">
        <v>246.821</v>
      </c>
      <c r="D4">
        <v>764.18999999999994</v>
      </c>
      <c r="E4">
        <v>382.12599999999998</v>
      </c>
      <c r="F4">
        <v>49.116</v>
      </c>
      <c r="G4">
        <v>111.024</v>
      </c>
      <c r="H4">
        <v>32.409999999999997</v>
      </c>
      <c r="I4">
        <v>338.43099999999998</v>
      </c>
      <c r="J4">
        <v>64.992999999999995</v>
      </c>
      <c r="K4">
        <v>57.655999999999999</v>
      </c>
      <c r="L4">
        <v>283.70499999999998</v>
      </c>
      <c r="M4">
        <v>147.21800000000002</v>
      </c>
      <c r="O4">
        <v>501.34100000000001</v>
      </c>
      <c r="P4">
        <v>36.128</v>
      </c>
      <c r="Q4">
        <v>868.05100000000004</v>
      </c>
      <c r="R4">
        <v>427.827</v>
      </c>
      <c r="S4">
        <v>31.603999999999992</v>
      </c>
      <c r="T4">
        <v>133.17099999999999</v>
      </c>
      <c r="U4">
        <v>1149.287</v>
      </c>
      <c r="V4">
        <v>174.26300000000003</v>
      </c>
      <c r="W4">
        <v>150.52199999999999</v>
      </c>
      <c r="X4">
        <v>437.25400000000002</v>
      </c>
      <c r="Y4">
        <v>563.27099999999996</v>
      </c>
      <c r="Z4">
        <v>6.168000000000001</v>
      </c>
      <c r="AA4">
        <v>32.174999999999997</v>
      </c>
      <c r="AB4">
        <v>122.47</v>
      </c>
      <c r="AC4">
        <v>96.425999999999988</v>
      </c>
      <c r="AD4">
        <v>547.73800000000006</v>
      </c>
      <c r="AE4">
        <v>322.04000000000002</v>
      </c>
      <c r="AF4">
        <v>73.746000000000009</v>
      </c>
      <c r="AG4">
        <v>179.81399999999999</v>
      </c>
      <c r="AH4">
        <v>987.81600000000003</v>
      </c>
      <c r="AI4">
        <v>445.96300000000002</v>
      </c>
      <c r="AJ4">
        <v>71.935000000000002</v>
      </c>
      <c r="AK4">
        <v>150.16399999999999</v>
      </c>
      <c r="AL4">
        <v>533.74</v>
      </c>
      <c r="AM4">
        <v>51.244999999999997</v>
      </c>
      <c r="AN4">
        <f>SUM(B4:AM4)</f>
        <v>10597.526000000002</v>
      </c>
    </row>
    <row r="5" spans="1:40">
      <c r="A5" s="17" t="s">
        <v>127</v>
      </c>
      <c r="B5" s="17">
        <v>278.29199999999997</v>
      </c>
      <c r="C5">
        <v>802.19899999999996</v>
      </c>
      <c r="D5">
        <v>1692.33</v>
      </c>
      <c r="E5">
        <v>1525.8040000000001</v>
      </c>
      <c r="F5">
        <v>638.63800000000003</v>
      </c>
      <c r="G5">
        <v>983.63199999999995</v>
      </c>
      <c r="H5">
        <v>338.64</v>
      </c>
      <c r="I5">
        <v>1277.566</v>
      </c>
      <c r="J5">
        <v>347.04500000000002</v>
      </c>
      <c r="K5">
        <v>532.21699999999998</v>
      </c>
      <c r="L5">
        <v>1132.56</v>
      </c>
      <c r="M5">
        <v>742.26700000000005</v>
      </c>
      <c r="O5">
        <v>2056.703</v>
      </c>
      <c r="P5">
        <v>496.685</v>
      </c>
      <c r="Q5">
        <v>2631.4490000000001</v>
      </c>
      <c r="R5">
        <v>1080.9870000000001</v>
      </c>
      <c r="S5">
        <v>616.73699999999997</v>
      </c>
      <c r="T5">
        <v>402.35199999999998</v>
      </c>
      <c r="U5">
        <v>4838.5330000000004</v>
      </c>
      <c r="V5">
        <v>674.49599999999998</v>
      </c>
      <c r="W5">
        <v>556.55399999999997</v>
      </c>
      <c r="X5">
        <v>1210.529</v>
      </c>
      <c r="Y5">
        <v>2402.5500000000002</v>
      </c>
      <c r="Z5">
        <v>266.60399999999998</v>
      </c>
      <c r="AA5">
        <v>178.10400000000001</v>
      </c>
      <c r="AB5">
        <v>283.46499999999997</v>
      </c>
      <c r="AC5">
        <v>345.78</v>
      </c>
      <c r="AD5">
        <v>1658.895</v>
      </c>
      <c r="AE5">
        <v>1609.741</v>
      </c>
      <c r="AF5">
        <v>574.87900000000002</v>
      </c>
      <c r="AG5">
        <v>618.61500000000001</v>
      </c>
      <c r="AH5">
        <v>3704.2689999999998</v>
      </c>
      <c r="AI5">
        <v>677.65800000000002</v>
      </c>
      <c r="AJ5">
        <v>472.95400000000001</v>
      </c>
      <c r="AK5">
        <v>706.01800000000003</v>
      </c>
      <c r="AL5">
        <v>1153.473</v>
      </c>
      <c r="AM5">
        <v>431.11200000000002</v>
      </c>
      <c r="AN5">
        <f>SUM(B5:AM5)</f>
        <v>39940.331999999988</v>
      </c>
    </row>
    <row r="6" spans="1:40">
      <c r="A6" s="17" t="s">
        <v>129</v>
      </c>
      <c r="B6" s="17">
        <v>5.7955307953049786</v>
      </c>
      <c r="C6">
        <v>55.709728801182777</v>
      </c>
      <c r="D6">
        <v>211.47446548149219</v>
      </c>
      <c r="E6">
        <v>114.95970375745995</v>
      </c>
      <c r="F6">
        <v>11.085924778681285</v>
      </c>
      <c r="G6">
        <v>26.312933153633956</v>
      </c>
      <c r="H6">
        <v>12.726603726808865</v>
      </c>
      <c r="I6">
        <v>76.386933153633962</v>
      </c>
      <c r="J6">
        <v>14.669507067774914</v>
      </c>
      <c r="K6">
        <v>13.013479905522603</v>
      </c>
      <c r="L6">
        <v>64.0347807096623</v>
      </c>
      <c r="M6">
        <v>43.116293402809085</v>
      </c>
      <c r="O6">
        <v>113.15719143392894</v>
      </c>
      <c r="P6">
        <v>8.1544158808575098</v>
      </c>
      <c r="Q6">
        <v>195.92695028217014</v>
      </c>
      <c r="R6">
        <v>96.564417710906383</v>
      </c>
      <c r="S6">
        <v>14.605631411932279</v>
      </c>
      <c r="T6">
        <v>30.057897400068516</v>
      </c>
      <c r="U6">
        <v>288.12796100102776</v>
      </c>
      <c r="V6">
        <v>60.399285343382083</v>
      </c>
      <c r="W6">
        <v>33.97417480121883</v>
      </c>
      <c r="X6">
        <v>98.692176748462956</v>
      </c>
      <c r="Y6">
        <v>127.13535173899717</v>
      </c>
      <c r="Z6">
        <v>2.7689983953266148</v>
      </c>
      <c r="AA6">
        <v>11.388600589582246</v>
      </c>
      <c r="AB6">
        <v>27.642585056704473</v>
      </c>
      <c r="AC6">
        <v>22.760047292789789</v>
      </c>
      <c r="AD6">
        <v>123.62941335665221</v>
      </c>
      <c r="AE6">
        <v>105.07838807853886</v>
      </c>
      <c r="AF6">
        <v>25.037000000000003</v>
      </c>
      <c r="AG6">
        <v>40.585643744478304</v>
      </c>
      <c r="AH6">
        <v>222.95899240935401</v>
      </c>
      <c r="AI6">
        <v>100.65787670158485</v>
      </c>
      <c r="AJ6">
        <v>16.236379162685036</v>
      </c>
      <c r="AK6">
        <v>33.893370968032741</v>
      </c>
      <c r="AL6">
        <v>120.46993833726991</v>
      </c>
      <c r="AM6">
        <v>11.566459306204138</v>
      </c>
      <c r="AN6">
        <f>SUM(B6:AM6)</f>
        <v>2580.7550318861227</v>
      </c>
    </row>
    <row r="7" spans="1:40">
      <c r="AN7">
        <f>SUM(AN3:AN6)</f>
        <v>54541.181531886112</v>
      </c>
    </row>
    <row r="8" spans="1:40">
      <c r="A8" s="17"/>
    </row>
    <row r="9" spans="1:40">
      <c r="A9" s="64" t="s">
        <v>119</v>
      </c>
      <c r="B9" s="64">
        <v>2000</v>
      </c>
      <c r="C9" s="64">
        <v>2005</v>
      </c>
      <c r="D9" s="64">
        <v>2010</v>
      </c>
      <c r="E9" s="64">
        <v>2015</v>
      </c>
      <c r="F9" s="64">
        <v>2018</v>
      </c>
      <c r="G9" s="64">
        <v>2019</v>
      </c>
      <c r="H9" s="64">
        <v>2020</v>
      </c>
    </row>
    <row r="10" spans="1:40">
      <c r="A10" s="64" t="s">
        <v>136</v>
      </c>
      <c r="B10" s="29">
        <v>11064.964971154976</v>
      </c>
      <c r="C10" s="29">
        <v>25391.699029168241</v>
      </c>
      <c r="D10" s="29">
        <v>22534.314872997747</v>
      </c>
      <c r="E10" s="29">
        <v>12759.909569057745</v>
      </c>
      <c r="F10" s="29">
        <v>25568.273370985979</v>
      </c>
      <c r="G10" s="29">
        <v>26547.355584660432</v>
      </c>
      <c r="H10" s="29">
        <v>27285.739504191304</v>
      </c>
    </row>
    <row r="11" spans="1:40">
      <c r="A11" s="64" t="s">
        <v>280</v>
      </c>
      <c r="B11" s="29">
        <v>11956.579872411168</v>
      </c>
      <c r="C11" s="29">
        <v>2509.0792737280926</v>
      </c>
      <c r="D11" s="29">
        <v>1218.4896472989874</v>
      </c>
      <c r="E11" s="29">
        <v>519.11984973684673</v>
      </c>
      <c r="F11" s="29">
        <v>490.27985808479968</v>
      </c>
      <c r="G11" s="29">
        <v>39.414655257797619</v>
      </c>
      <c r="H11" s="29">
        <v>146.60329089790577</v>
      </c>
    </row>
    <row r="12" spans="1:40">
      <c r="A12" s="64" t="s">
        <v>281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</row>
    <row r="13" spans="1:40">
      <c r="A13" s="64" t="s">
        <v>282</v>
      </c>
      <c r="B13" s="29">
        <v>2556.0745958420653</v>
      </c>
      <c r="C13" s="29">
        <v>0</v>
      </c>
      <c r="D13" s="29">
        <v>59.147047440426604</v>
      </c>
      <c r="E13" s="29">
        <v>91.926470808750707</v>
      </c>
      <c r="F13" s="29">
        <v>25.214941052557013</v>
      </c>
      <c r="G13" s="29">
        <v>15.921434207471714</v>
      </c>
      <c r="H13" s="29">
        <v>0</v>
      </c>
    </row>
    <row r="14" spans="1:40">
      <c r="A14" s="64" t="s">
        <v>283</v>
      </c>
      <c r="B14" s="29">
        <v>2293.974815292454</v>
      </c>
      <c r="C14" s="29">
        <v>1339.7969312162716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</row>
    <row r="15" spans="1:40">
      <c r="A15" s="64" t="s">
        <v>284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</row>
    <row r="16" spans="1:40">
      <c r="A16" s="64" t="s">
        <v>285</v>
      </c>
      <c r="B16" s="29">
        <v>3566.2419951379611</v>
      </c>
      <c r="C16" s="29">
        <v>10004.2516532603</v>
      </c>
      <c r="D16" s="29">
        <v>11016.057558240043</v>
      </c>
      <c r="E16" s="29">
        <v>11215.428179910929</v>
      </c>
      <c r="F16" s="29">
        <v>18668.566586707522</v>
      </c>
      <c r="G16" s="29">
        <v>7234.6614338822519</v>
      </c>
      <c r="H16" s="29">
        <v>8098.6007944560879</v>
      </c>
    </row>
    <row r="17" spans="1:14">
      <c r="A17" s="64" t="s">
        <v>286</v>
      </c>
      <c r="B17" s="29">
        <v>0</v>
      </c>
      <c r="C17" s="29">
        <v>353.42453019761251</v>
      </c>
      <c r="D17" s="29">
        <v>317.01647557926555</v>
      </c>
      <c r="E17" s="29">
        <v>359.6405395226962</v>
      </c>
      <c r="F17" s="29">
        <v>275.7244136340671</v>
      </c>
      <c r="G17" s="29">
        <v>246.8643703390359</v>
      </c>
      <c r="H17" s="29">
        <v>219.33632904223694</v>
      </c>
    </row>
    <row r="18" spans="1:14">
      <c r="A18" s="64" t="s">
        <v>287</v>
      </c>
      <c r="B18" s="29">
        <v>275.71009103193558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</row>
    <row r="19" spans="1:14">
      <c r="A19" s="64" t="s">
        <v>288</v>
      </c>
      <c r="B19" s="29">
        <v>1568.6143072559041</v>
      </c>
      <c r="C19" s="29">
        <v>1198.4623527384701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</row>
    <row r="20" spans="1:14">
      <c r="A20" s="64" t="s">
        <v>289</v>
      </c>
      <c r="B20" s="29">
        <v>0</v>
      </c>
      <c r="C20" s="29">
        <v>0</v>
      </c>
      <c r="D20" s="29">
        <v>1347.3981882452717</v>
      </c>
      <c r="E20" s="29">
        <v>0</v>
      </c>
      <c r="F20" s="29">
        <v>5.4946543332496018</v>
      </c>
      <c r="G20" s="29">
        <v>5.1749222923061975</v>
      </c>
      <c r="H20" s="29">
        <v>12.410339959580995</v>
      </c>
    </row>
    <row r="21" spans="1:14">
      <c r="A21" s="64" t="s">
        <v>290</v>
      </c>
      <c r="B21" s="29">
        <v>416.04317014925118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</row>
    <row r="22" spans="1:14">
      <c r="A22" s="64" t="s">
        <v>166</v>
      </c>
      <c r="B22" s="29">
        <v>0</v>
      </c>
      <c r="C22" s="29">
        <v>0</v>
      </c>
      <c r="D22" s="29">
        <v>668.86695180262302</v>
      </c>
      <c r="E22" s="29">
        <v>29467.321625408007</v>
      </c>
      <c r="F22" s="29">
        <v>29802.47051528579</v>
      </c>
      <c r="G22" s="29">
        <v>29606.537318126473</v>
      </c>
      <c r="H22" s="29">
        <v>29496.324894724356</v>
      </c>
    </row>
    <row r="23" spans="1:14">
      <c r="A23" s="17"/>
    </row>
    <row r="24" spans="1:14">
      <c r="A24" s="17"/>
    </row>
    <row r="25" spans="1:14">
      <c r="A25" s="17"/>
    </row>
    <row r="26" spans="1:14">
      <c r="A26" s="17"/>
    </row>
    <row r="27" spans="1:14">
      <c r="A27" s="64"/>
      <c r="B27" s="64"/>
      <c r="C27" s="64"/>
      <c r="D27" s="64"/>
      <c r="E27" s="64"/>
      <c r="F27" s="64"/>
      <c r="G27" s="64"/>
      <c r="H27" s="64"/>
    </row>
    <row r="28" spans="1:14">
      <c r="A28" s="64" t="s">
        <v>291</v>
      </c>
      <c r="B28" s="64">
        <v>2000</v>
      </c>
      <c r="C28" s="64">
        <v>2005</v>
      </c>
      <c r="D28" s="64">
        <v>2010</v>
      </c>
      <c r="E28" s="64">
        <v>2015</v>
      </c>
      <c r="F28" s="64">
        <v>2018</v>
      </c>
      <c r="G28" s="64">
        <v>2019</v>
      </c>
      <c r="H28" s="64">
        <v>2020</v>
      </c>
      <c r="L28">
        <v>2020</v>
      </c>
      <c r="M28" t="s">
        <v>292</v>
      </c>
    </row>
    <row r="29" spans="1:14">
      <c r="A29" s="64" t="s">
        <v>136</v>
      </c>
      <c r="B29" s="29">
        <f>B10*3.6</f>
        <v>39833.873896157915</v>
      </c>
      <c r="C29" s="29">
        <f t="shared" ref="C29:H29" si="0">C10*3.6</f>
        <v>91410.116505005673</v>
      </c>
      <c r="D29" s="29">
        <f t="shared" si="0"/>
        <v>81123.533542791891</v>
      </c>
      <c r="E29" s="29">
        <f t="shared" si="0"/>
        <v>45935.674448607882</v>
      </c>
      <c r="F29" s="29">
        <f t="shared" si="0"/>
        <v>92045.784135549518</v>
      </c>
      <c r="G29" s="29">
        <f t="shared" si="0"/>
        <v>95570.480104777555</v>
      </c>
      <c r="H29" s="29">
        <f t="shared" si="0"/>
        <v>98228.662215088698</v>
      </c>
      <c r="L29" t="s">
        <v>291</v>
      </c>
      <c r="M29">
        <v>2020</v>
      </c>
    </row>
    <row r="30" spans="1:14">
      <c r="A30" s="64" t="s">
        <v>280</v>
      </c>
      <c r="B30" s="29">
        <f t="shared" ref="B30:H30" si="1">B11*3.6</f>
        <v>43043.687540680206</v>
      </c>
      <c r="C30" s="29">
        <f t="shared" si="1"/>
        <v>9032.6853854211331</v>
      </c>
      <c r="D30" s="29">
        <f t="shared" si="1"/>
        <v>4386.5627302763551</v>
      </c>
      <c r="E30" s="29">
        <f t="shared" si="1"/>
        <v>1868.8314590526484</v>
      </c>
      <c r="F30" s="29">
        <f t="shared" si="1"/>
        <v>1765.0074891052789</v>
      </c>
      <c r="G30" s="29">
        <f t="shared" si="1"/>
        <v>141.89275892807143</v>
      </c>
      <c r="H30" s="29">
        <f t="shared" si="1"/>
        <v>527.7718472324608</v>
      </c>
      <c r="L30" s="17" t="s">
        <v>142</v>
      </c>
      <c r="M30" s="15">
        <f>'Ine Paliva'!AF309*3.6*((1-'ZP SECAP'!L3)+'KP a PP SECAP'!AH4*'ZP SECAP'!L3)</f>
        <v>98228.662215088698</v>
      </c>
      <c r="N30" s="188">
        <f>M30/$M$36</f>
        <v>0.41811448487394853</v>
      </c>
    </row>
    <row r="31" spans="1:14">
      <c r="A31" s="64" t="s">
        <v>281</v>
      </c>
      <c r="B31" s="29">
        <f t="shared" ref="B31:H31" si="2">B12*3.6</f>
        <v>0</v>
      </c>
      <c r="C31" s="29">
        <f t="shared" si="2"/>
        <v>0</v>
      </c>
      <c r="D31" s="29">
        <f t="shared" si="2"/>
        <v>0</v>
      </c>
      <c r="E31" s="29">
        <f t="shared" si="2"/>
        <v>0</v>
      </c>
      <c r="F31" s="29">
        <f t="shared" si="2"/>
        <v>0</v>
      </c>
      <c r="G31" s="29">
        <f t="shared" si="2"/>
        <v>0</v>
      </c>
      <c r="H31" s="29">
        <f t="shared" si="2"/>
        <v>0</v>
      </c>
      <c r="L31" s="17" t="s">
        <v>149</v>
      </c>
      <c r="M31" s="15">
        <f>(('Ine Paliva'!X309+'Ine Paliva'!Y309+'Ine Paliva'!Z309+'Ine Paliva'!AC309+'Ine Paliva'!AD309)*3.6)*'TP SECAP'!K2*'TP SECAP'!AH6+(1-'TP SECAP'!K2)*(('Ine Paliva'!X309+'Ine Paliva'!Y309+'Ine Paliva'!Z309+'Ine Paliva'!AC309+'Ine Paliva'!AD309)*3.6)</f>
        <v>527.7718472324608</v>
      </c>
      <c r="N31" s="188">
        <f t="shared" ref="N31:N35" si="3">M31/$M$36</f>
        <v>2.2464833487539455E-3</v>
      </c>
    </row>
    <row r="32" spans="1:14">
      <c r="A32" s="64" t="s">
        <v>282</v>
      </c>
      <c r="B32" s="29">
        <f t="shared" ref="B32:H32" si="4">B13*3.6</f>
        <v>9201.8685450314351</v>
      </c>
      <c r="C32" s="29">
        <f t="shared" si="4"/>
        <v>0</v>
      </c>
      <c r="D32" s="29">
        <f t="shared" si="4"/>
        <v>212.92937078553578</v>
      </c>
      <c r="E32" s="29">
        <f t="shared" si="4"/>
        <v>330.93529491150258</v>
      </c>
      <c r="F32" s="29">
        <f t="shared" si="4"/>
        <v>90.773787789205244</v>
      </c>
      <c r="G32" s="29">
        <f t="shared" si="4"/>
        <v>57.317163146898174</v>
      </c>
      <c r="H32" s="29">
        <f t="shared" si="4"/>
        <v>0</v>
      </c>
      <c r="L32" s="17" t="s">
        <v>293</v>
      </c>
      <c r="M32" s="15">
        <f>('Ine Paliva'!AA309)*3.6*'BP SECAP'!K2*'BP SECAP'!AH6+(1-'BP SECAP'!K2)*('Ine Paliva'!AA309)*3.6</f>
        <v>29154.962860041916</v>
      </c>
      <c r="N32" s="188">
        <f t="shared" si="3"/>
        <v>0.12409934130074135</v>
      </c>
    </row>
    <row r="33" spans="1:14">
      <c r="A33" s="64" t="s">
        <v>283</v>
      </c>
      <c r="B33" s="29">
        <f t="shared" ref="B33:H33" si="5">B14*3.6</f>
        <v>8258.3093350528343</v>
      </c>
      <c r="C33" s="29">
        <f t="shared" si="5"/>
        <v>4823.2689523785775</v>
      </c>
      <c r="D33" s="29">
        <f t="shared" si="5"/>
        <v>0</v>
      </c>
      <c r="E33" s="29">
        <f t="shared" si="5"/>
        <v>0</v>
      </c>
      <c r="F33" s="29">
        <f t="shared" si="5"/>
        <v>0</v>
      </c>
      <c r="G33" s="29">
        <f t="shared" si="5"/>
        <v>0</v>
      </c>
      <c r="H33" s="29">
        <f t="shared" si="5"/>
        <v>0</v>
      </c>
      <c r="L33" s="17" t="s">
        <v>294</v>
      </c>
      <c r="M33" s="15">
        <f>('Ine Paliva'!AB309)*3.6*'BP SECAP'!K2*'BP SECAP'!AH6+(1-'BP SECAP'!K2)*('Ine Paliva'!AB309)*3.6</f>
        <v>789.61078455205302</v>
      </c>
      <c r="N33" s="188">
        <f t="shared" si="3"/>
        <v>3.3610119387656968E-3</v>
      </c>
    </row>
    <row r="34" spans="1:14">
      <c r="A34" s="64" t="s">
        <v>284</v>
      </c>
      <c r="B34" s="29">
        <f t="shared" ref="B34:H34" si="6">B15*3.6</f>
        <v>0</v>
      </c>
      <c r="C34" s="29">
        <f t="shared" si="6"/>
        <v>0</v>
      </c>
      <c r="D34" s="29">
        <f t="shared" si="6"/>
        <v>0</v>
      </c>
      <c r="E34" s="29">
        <f t="shared" si="6"/>
        <v>0</v>
      </c>
      <c r="F34" s="29">
        <f t="shared" si="6"/>
        <v>0</v>
      </c>
      <c r="G34" s="29">
        <f t="shared" si="6"/>
        <v>0</v>
      </c>
      <c r="H34" s="29">
        <f t="shared" si="6"/>
        <v>0</v>
      </c>
      <c r="L34" s="17" t="s">
        <v>166</v>
      </c>
      <c r="M34" s="15">
        <f>('Ine Paliva'!AH309)*3.6*'BP SECAP'!K2*'BP SECAP'!AH6+(1-'BP SECAP'!K2)*('Ine Paliva'!AH309)*3.6</f>
        <v>106186.76962100768</v>
      </c>
      <c r="N34" s="188">
        <f t="shared" si="3"/>
        <v>0.45198850803137947</v>
      </c>
    </row>
    <row r="35" spans="1:14">
      <c r="A35" s="64" t="s">
        <v>285</v>
      </c>
      <c r="B35" s="29">
        <f t="shared" ref="B35:H35" si="7">B16*3.6</f>
        <v>12838.47118249666</v>
      </c>
      <c r="C35" s="29">
        <f t="shared" si="7"/>
        <v>36015.305951737086</v>
      </c>
      <c r="D35" s="29">
        <f t="shared" si="7"/>
        <v>39657.807209664155</v>
      </c>
      <c r="E35" s="29">
        <f t="shared" si="7"/>
        <v>40375.541447679345</v>
      </c>
      <c r="F35" s="29">
        <f t="shared" si="7"/>
        <v>67206.839712147077</v>
      </c>
      <c r="G35" s="29">
        <f t="shared" si="7"/>
        <v>26044.781161976109</v>
      </c>
      <c r="H35" s="29">
        <f t="shared" si="7"/>
        <v>29154.962860041916</v>
      </c>
      <c r="L35" s="17" t="s">
        <v>295</v>
      </c>
      <c r="M35" s="15">
        <f>('Ine Paliva'!AE309+'Ine Paliva'!AG309)*3.6*((1-'KP a PP SECAP'!K2)+'KP a PP SECAP'!AH4*'KP a PP SECAP'!K2)</f>
        <v>44.677223854491579</v>
      </c>
      <c r="N35" s="188">
        <f t="shared" si="3"/>
        <v>1.901705064110036E-4</v>
      </c>
    </row>
    <row r="36" spans="1:14">
      <c r="A36" s="64" t="s">
        <v>286</v>
      </c>
      <c r="B36" s="29">
        <f t="shared" ref="B36:H36" si="8">B17*3.6</f>
        <v>0</v>
      </c>
      <c r="C36" s="29">
        <f t="shared" si="8"/>
        <v>1272.328308711405</v>
      </c>
      <c r="D36" s="29">
        <f t="shared" si="8"/>
        <v>1141.259312085356</v>
      </c>
      <c r="E36" s="29">
        <f t="shared" si="8"/>
        <v>1294.7059422817063</v>
      </c>
      <c r="F36" s="29">
        <f t="shared" si="8"/>
        <v>992.60788908264158</v>
      </c>
      <c r="G36" s="29">
        <f t="shared" si="8"/>
        <v>888.71173322052925</v>
      </c>
      <c r="H36" s="29">
        <f t="shared" si="8"/>
        <v>789.61078455205302</v>
      </c>
      <c r="L36" s="17"/>
      <c r="M36" s="15">
        <f>SUM(M30:M35)</f>
        <v>234932.45455177731</v>
      </c>
      <c r="N36" s="188"/>
    </row>
    <row r="37" spans="1:14">
      <c r="A37" s="64" t="s">
        <v>287</v>
      </c>
      <c r="B37" s="29">
        <f t="shared" ref="B37:H37" si="9">B18*3.6</f>
        <v>992.55632771496812</v>
      </c>
      <c r="C37" s="29">
        <f t="shared" si="9"/>
        <v>0</v>
      </c>
      <c r="D37" s="29">
        <f t="shared" si="9"/>
        <v>0</v>
      </c>
      <c r="E37" s="29">
        <f t="shared" si="9"/>
        <v>0</v>
      </c>
      <c r="F37" s="29">
        <f t="shared" si="9"/>
        <v>0</v>
      </c>
      <c r="G37" s="29">
        <f t="shared" si="9"/>
        <v>0</v>
      </c>
      <c r="H37" s="29">
        <f t="shared" si="9"/>
        <v>0</v>
      </c>
    </row>
    <row r="38" spans="1:14">
      <c r="A38" s="64" t="s">
        <v>288</v>
      </c>
      <c r="B38" s="29">
        <f t="shared" ref="B38:H38" si="10">B19*3.6</f>
        <v>5647.0115061212546</v>
      </c>
      <c r="C38" s="29">
        <f t="shared" si="10"/>
        <v>4314.4644698584925</v>
      </c>
      <c r="D38" s="29">
        <f t="shared" si="10"/>
        <v>0</v>
      </c>
      <c r="E38" s="29">
        <f t="shared" si="10"/>
        <v>0</v>
      </c>
      <c r="F38" s="29">
        <f t="shared" si="10"/>
        <v>0</v>
      </c>
      <c r="G38" s="29">
        <f t="shared" si="10"/>
        <v>0</v>
      </c>
      <c r="H38" s="29">
        <f t="shared" si="10"/>
        <v>0</v>
      </c>
    </row>
    <row r="39" spans="1:14">
      <c r="A39" s="64" t="s">
        <v>289</v>
      </c>
      <c r="B39" s="29">
        <f t="shared" ref="B39:H39" si="11">B20*3.6</f>
        <v>0</v>
      </c>
      <c r="C39" s="29">
        <f t="shared" si="11"/>
        <v>0</v>
      </c>
      <c r="D39" s="29">
        <f t="shared" si="11"/>
        <v>4850.6334776829781</v>
      </c>
      <c r="E39" s="29">
        <f t="shared" si="11"/>
        <v>0</v>
      </c>
      <c r="F39" s="29">
        <f t="shared" si="11"/>
        <v>19.780755599698566</v>
      </c>
      <c r="G39" s="29">
        <f t="shared" si="11"/>
        <v>18.629720252302313</v>
      </c>
      <c r="H39" s="29">
        <f t="shared" si="11"/>
        <v>44.677223854491579</v>
      </c>
    </row>
    <row r="40" spans="1:14">
      <c r="A40" s="64" t="s">
        <v>290</v>
      </c>
      <c r="B40" s="29">
        <f t="shared" ref="B40:H40" si="12">B21*3.6</f>
        <v>1497.7554125373042</v>
      </c>
      <c r="C40" s="29">
        <f t="shared" si="12"/>
        <v>0</v>
      </c>
      <c r="D40" s="29">
        <f t="shared" si="12"/>
        <v>0</v>
      </c>
      <c r="E40" s="29">
        <f t="shared" si="12"/>
        <v>0</v>
      </c>
      <c r="F40" s="29">
        <f t="shared" si="12"/>
        <v>0</v>
      </c>
      <c r="G40" s="29">
        <f t="shared" si="12"/>
        <v>0</v>
      </c>
      <c r="H40" s="29">
        <f t="shared" si="12"/>
        <v>0</v>
      </c>
    </row>
    <row r="41" spans="1:14">
      <c r="A41" s="64" t="s">
        <v>166</v>
      </c>
      <c r="B41" s="29">
        <f t="shared" ref="B41:H41" si="13">B22*3.6</f>
        <v>0</v>
      </c>
      <c r="C41" s="29">
        <f t="shared" si="13"/>
        <v>0</v>
      </c>
      <c r="D41" s="29">
        <f t="shared" si="13"/>
        <v>2407.9210264894427</v>
      </c>
      <c r="E41" s="29">
        <f t="shared" si="13"/>
        <v>106082.35785146883</v>
      </c>
      <c r="F41" s="29">
        <f t="shared" si="13"/>
        <v>107288.89385502884</v>
      </c>
      <c r="G41" s="29">
        <f t="shared" si="13"/>
        <v>106583.53434525531</v>
      </c>
      <c r="H41" s="29">
        <f t="shared" si="13"/>
        <v>106186.76962100768</v>
      </c>
    </row>
    <row r="42" spans="1:14">
      <c r="A42" s="64"/>
      <c r="B42" s="15"/>
      <c r="C42" s="15"/>
      <c r="D42" s="15"/>
      <c r="E42" s="15"/>
      <c r="F42" s="15"/>
      <c r="G42" s="15"/>
      <c r="H42" s="15"/>
    </row>
    <row r="43" spans="1:14">
      <c r="A43" s="64" t="s">
        <v>296</v>
      </c>
      <c r="B43" s="64" t="s">
        <v>280</v>
      </c>
      <c r="C43" s="64" t="s">
        <v>282</v>
      </c>
      <c r="D43" s="64" t="s">
        <v>283</v>
      </c>
      <c r="E43" s="64" t="s">
        <v>297</v>
      </c>
      <c r="F43" s="64" t="s">
        <v>286</v>
      </c>
      <c r="G43" s="64" t="s">
        <v>287</v>
      </c>
      <c r="H43" s="64" t="s">
        <v>288</v>
      </c>
      <c r="I43" t="s">
        <v>298</v>
      </c>
      <c r="J43" t="s">
        <v>290</v>
      </c>
      <c r="K43" t="s">
        <v>166</v>
      </c>
      <c r="L43" t="str">
        <f>'Ine Paliva'!AF302</f>
        <v>Zemný plyn</v>
      </c>
    </row>
    <row r="44" spans="1:14">
      <c r="A44" s="64">
        <v>2000</v>
      </c>
      <c r="B44" s="157">
        <f>'Ine Paliva'!X303</f>
        <v>11594.513888888891</v>
      </c>
      <c r="C44" s="157">
        <f>'Ine Paliva'!Y303</f>
        <v>2478.672222222222</v>
      </c>
      <c r="D44" s="157">
        <f>'Ine Paliva'!Z303</f>
        <v>2224.5092777777777</v>
      </c>
      <c r="E44" s="157">
        <f>'Ine Paliva'!AA303</f>
        <v>3458.2499999999995</v>
      </c>
      <c r="F44" s="157">
        <f>'Ine Paliva'!AB303</f>
        <v>0</v>
      </c>
      <c r="G44" s="157">
        <f>'Ine Paliva'!AC303</f>
        <v>267.36111111111114</v>
      </c>
      <c r="H44" s="157">
        <f>'Ine Paliva'!AD303</f>
        <v>1521.1139444444445</v>
      </c>
      <c r="I44" s="157">
        <f>'Ine Paliva'!AE303</f>
        <v>0</v>
      </c>
      <c r="J44" s="157">
        <f>'Ine Paliva'!AG303</f>
        <v>403.44466111111115</v>
      </c>
      <c r="K44" s="157">
        <f>'Ine Paliva'!AH303</f>
        <v>0</v>
      </c>
      <c r="L44" s="164">
        <f>'Ine Paliva'!AF303</f>
        <v>10646.129749999998</v>
      </c>
    </row>
    <row r="45" spans="1:14">
      <c r="A45" s="64">
        <v>2005</v>
      </c>
      <c r="B45" s="157">
        <f>'Ine Paliva'!X304</f>
        <v>2433.1000000000004</v>
      </c>
      <c r="C45" s="157">
        <f>'Ine Paliva'!Y304</f>
        <v>0</v>
      </c>
      <c r="D45" s="157">
        <f>'Ine Paliva'!Z304</f>
        <v>1299.2255555555555</v>
      </c>
      <c r="E45" s="157">
        <f>'Ine Paliva'!AA304</f>
        <v>9701.3055555555547</v>
      </c>
      <c r="F45" s="157">
        <f>'Ine Paliva'!AB304</f>
        <v>342.72222222222217</v>
      </c>
      <c r="G45" s="157">
        <f>'Ine Paliva'!AC304</f>
        <v>0</v>
      </c>
      <c r="H45" s="157">
        <f>'Ine Paliva'!AD304</f>
        <v>1162.1708333333333</v>
      </c>
      <c r="I45" s="157">
        <f>'Ine Paliva'!AE304</f>
        <v>0</v>
      </c>
      <c r="J45" s="157">
        <f>'Ine Paliva'!AG304</f>
        <v>0</v>
      </c>
      <c r="K45" s="157">
        <f>'Ine Paliva'!AH304</f>
        <v>0</v>
      </c>
      <c r="L45" s="164">
        <f>'Ine Paliva'!AF304</f>
        <v>24430.562874999992</v>
      </c>
    </row>
    <row r="46" spans="1:14">
      <c r="A46" s="64">
        <v>2010</v>
      </c>
      <c r="B46" s="157">
        <f>'Ine Paliva'!X305</f>
        <v>1181.5916666666667</v>
      </c>
      <c r="C46" s="157">
        <f>'Ine Paliva'!Y305</f>
        <v>57.355972222222228</v>
      </c>
      <c r="D46" s="157">
        <f>'Ine Paliva'!Z305</f>
        <v>0</v>
      </c>
      <c r="E46" s="157">
        <f>'Ine Paliva'!AA305</f>
        <v>10682.472222222221</v>
      </c>
      <c r="F46" s="157">
        <f>'Ine Paliva'!AB305</f>
        <v>307.41666666666669</v>
      </c>
      <c r="G46" s="157">
        <f>'Ine Paliva'!AC305</f>
        <v>0</v>
      </c>
      <c r="H46" s="157">
        <f>'Ine Paliva'!AD305</f>
        <v>0</v>
      </c>
      <c r="I46" s="157">
        <f>'Ine Paliva'!AE305</f>
        <v>1306.5966333333336</v>
      </c>
      <c r="J46" s="157">
        <f>'Ine Paliva'!AG305</f>
        <v>0</v>
      </c>
      <c r="K46" s="157">
        <f>'Ine Paliva'!AH305</f>
        <v>648.61249999999995</v>
      </c>
      <c r="L46" s="164">
        <f>'Ine Paliva'!AF305</f>
        <v>21681.337499999998</v>
      </c>
    </row>
    <row r="47" spans="1:14">
      <c r="A47" s="64">
        <v>2015</v>
      </c>
      <c r="B47" s="157">
        <f>'Ine Paliva'!X306</f>
        <v>503.40000000000003</v>
      </c>
      <c r="C47" s="157">
        <f>'Ine Paliva'!Y306</f>
        <v>89.142777777777766</v>
      </c>
      <c r="D47" s="157">
        <f>'Ine Paliva'!Z306</f>
        <v>0</v>
      </c>
      <c r="E47" s="157">
        <f>'Ine Paliva'!AA306</f>
        <v>10875.805555555555</v>
      </c>
      <c r="F47" s="157">
        <f>'Ine Paliva'!AB306</f>
        <v>348.75</v>
      </c>
      <c r="G47" s="157">
        <f>'Ine Paliva'!AC306</f>
        <v>0</v>
      </c>
      <c r="H47" s="157">
        <f>'Ine Paliva'!AD306</f>
        <v>0</v>
      </c>
      <c r="I47" s="157">
        <f>'Ine Paliva'!AE306</f>
        <v>0</v>
      </c>
      <c r="J47" s="157">
        <f>'Ine Paliva'!AG306</f>
        <v>0</v>
      </c>
      <c r="K47" s="157">
        <f>'Ine Paliva'!AH306</f>
        <v>28574.999999999996</v>
      </c>
      <c r="L47" s="164">
        <f>'Ine Paliva'!AF306</f>
        <v>12276.916666666662</v>
      </c>
    </row>
    <row r="48" spans="1:14">
      <c r="A48" s="64">
        <v>2018</v>
      </c>
      <c r="B48" s="157">
        <f>'Ine Paliva'!X307</f>
        <v>475.43333333333339</v>
      </c>
      <c r="C48" s="157">
        <f>'Ine Paliva'!Y307</f>
        <v>24.451388888888886</v>
      </c>
      <c r="D48" s="157">
        <f>'Ine Paliva'!Z307</f>
        <v>0</v>
      </c>
      <c r="E48" s="157">
        <f>'Ine Paliva'!AA307</f>
        <v>18103.249999999996</v>
      </c>
      <c r="F48" s="157">
        <f>'Ine Paliva'!AB307</f>
        <v>267.375</v>
      </c>
      <c r="G48" s="157">
        <f>'Ine Paliva'!AC307</f>
        <v>0</v>
      </c>
      <c r="H48" s="157">
        <f>'Ine Paliva'!AD307</f>
        <v>0</v>
      </c>
      <c r="I48" s="157">
        <f>'Ine Paliva'!AE307</f>
        <v>5.3282666666666678</v>
      </c>
      <c r="J48" s="157">
        <f>'Ine Paliva'!AG307</f>
        <v>0</v>
      </c>
      <c r="K48" s="157">
        <f>'Ine Paliva'!AH307</f>
        <v>28899.999999999996</v>
      </c>
      <c r="L48" s="164">
        <f>'Ine Paliva'!AF307</f>
        <v>24600.45345833333</v>
      </c>
      <c r="M48" s="156"/>
    </row>
    <row r="49" spans="1:32">
      <c r="A49" s="64">
        <v>2019</v>
      </c>
      <c r="B49" s="157">
        <f>'Ine Paliva'!X308</f>
        <v>38.221111111111114</v>
      </c>
      <c r="C49" s="157">
        <f>'Ine Paliva'!Y308</f>
        <v>15.439305555555555</v>
      </c>
      <c r="D49" s="157">
        <f>'Ine Paliva'!Z308</f>
        <v>0</v>
      </c>
      <c r="E49" s="157">
        <f>'Ine Paliva'!AA308</f>
        <v>7015.583333333333</v>
      </c>
      <c r="F49" s="157">
        <f>'Ine Paliva'!AB308</f>
        <v>239.38888888888889</v>
      </c>
      <c r="G49" s="157">
        <f>'Ine Paliva'!AC308</f>
        <v>0</v>
      </c>
      <c r="H49" s="157">
        <f>'Ine Paliva'!AD308</f>
        <v>0</v>
      </c>
      <c r="I49" s="157">
        <f>'Ine Paliva'!AE308</f>
        <v>5.0182166666666674</v>
      </c>
      <c r="J49" s="157">
        <f>'Ine Paliva'!AG308</f>
        <v>0</v>
      </c>
      <c r="K49" s="157">
        <f>'Ine Paliva'!AH308</f>
        <v>28710</v>
      </c>
      <c r="L49" s="164">
        <f>'Ine Paliva'!AF308</f>
        <v>25542.475083333327</v>
      </c>
      <c r="M49" s="156"/>
      <c r="O49" s="15"/>
      <c r="P49" s="15"/>
      <c r="Q49" s="15"/>
      <c r="R49" s="15"/>
      <c r="S49" s="15"/>
      <c r="T49" s="15"/>
      <c r="U49" s="15"/>
    </row>
    <row r="50" spans="1:32">
      <c r="A50" s="64">
        <v>2020</v>
      </c>
      <c r="B50" s="157">
        <f>'Ine Paliva'!X309</f>
        <v>142.16388888888889</v>
      </c>
      <c r="C50" s="157">
        <f>'Ine Paliva'!Y309</f>
        <v>0</v>
      </c>
      <c r="D50" s="157">
        <f>'Ine Paliva'!Z309</f>
        <v>0</v>
      </c>
      <c r="E50" s="157">
        <f>'Ine Paliva'!AA309</f>
        <v>7853.3611111111104</v>
      </c>
      <c r="F50" s="157">
        <f>'Ine Paliva'!AB309</f>
        <v>212.69444444444443</v>
      </c>
      <c r="G50" s="157">
        <f>'Ine Paliva'!AC309</f>
        <v>0</v>
      </c>
      <c r="H50" s="157">
        <f>'Ine Paliva'!AD309</f>
        <v>0</v>
      </c>
      <c r="I50" s="157">
        <f>'Ine Paliva'!AE309</f>
        <v>12.034533333333334</v>
      </c>
      <c r="J50" s="157">
        <f>'Ine Paliva'!AG309</f>
        <v>0</v>
      </c>
      <c r="K50" s="157">
        <f>'Ine Paliva'!AH309</f>
        <v>28603.124999999996</v>
      </c>
      <c r="L50" s="164">
        <f>'Ine Paliva'!AF309</f>
        <v>26252.909416666665</v>
      </c>
      <c r="M50" s="156"/>
      <c r="O50" s="15"/>
      <c r="P50" s="15"/>
      <c r="Q50" s="15"/>
      <c r="R50" s="15"/>
      <c r="S50" s="15"/>
      <c r="T50" s="15"/>
      <c r="U50" s="15"/>
      <c r="Y50" s="165"/>
      <c r="Z50" s="15"/>
      <c r="AA50" s="158"/>
      <c r="AB50" s="158"/>
      <c r="AC50" s="158"/>
      <c r="AD50" s="158"/>
      <c r="AE50" s="158"/>
      <c r="AF50" s="158"/>
    </row>
    <row r="51" spans="1:3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M51" s="156"/>
      <c r="O51" s="15"/>
      <c r="P51" s="15"/>
      <c r="Q51" s="15"/>
      <c r="R51" s="15"/>
      <c r="S51" s="15"/>
      <c r="T51" s="15"/>
      <c r="U51" s="15"/>
      <c r="Y51" s="165"/>
      <c r="Z51" s="15"/>
      <c r="AA51" s="158"/>
      <c r="AB51" s="158"/>
      <c r="AC51" s="158"/>
      <c r="AD51" s="158"/>
      <c r="AE51" s="158"/>
      <c r="AF51" s="158"/>
    </row>
    <row r="52" spans="1:32">
      <c r="A52" s="64" t="s">
        <v>299</v>
      </c>
      <c r="B52" s="64" t="str">
        <f>B43</f>
        <v>Hnedé uhlie</v>
      </c>
      <c r="C52" s="64" t="str">
        <f t="shared" ref="C52:L52" si="14">C43</f>
        <v>Čierne uhlie</v>
      </c>
      <c r="D52" s="64" t="str">
        <f t="shared" si="14"/>
        <v>Koks</v>
      </c>
      <c r="E52" s="64" t="str">
        <f t="shared" si="14"/>
        <v>Biomasa z dreva</v>
      </c>
      <c r="F52" s="64" t="str">
        <f t="shared" si="14"/>
        <v>Biomasa z bylín</v>
      </c>
      <c r="G52" s="64" t="str">
        <f t="shared" si="14"/>
        <v>Iné pevné palivo</v>
      </c>
      <c r="H52" s="64" t="str">
        <f t="shared" si="14"/>
        <v>Vykurovacie oleje, nízkosírne</v>
      </c>
      <c r="I52" s="64" t="str">
        <f t="shared" si="14"/>
        <v>Nafta</v>
      </c>
      <c r="J52" s="64" t="str">
        <f t="shared" si="14"/>
        <v>Propán + bután</v>
      </c>
      <c r="K52" s="64" t="str">
        <f t="shared" si="14"/>
        <v>Bioplyn</v>
      </c>
      <c r="L52" s="64" t="str">
        <f t="shared" si="14"/>
        <v>Zemný plyn</v>
      </c>
      <c r="M52" s="156"/>
      <c r="O52" s="15"/>
      <c r="P52" s="15"/>
      <c r="Q52" s="15"/>
      <c r="R52" s="15"/>
      <c r="S52" s="15"/>
      <c r="T52" s="15"/>
      <c r="U52" s="15"/>
      <c r="Y52" s="165"/>
      <c r="Z52" s="15"/>
      <c r="AA52" s="158"/>
      <c r="AB52" s="158"/>
      <c r="AC52" s="158"/>
      <c r="AD52" s="158"/>
      <c r="AE52" s="158"/>
      <c r="AF52" s="158"/>
    </row>
    <row r="53" spans="1:32">
      <c r="A53" s="64">
        <f>A44</f>
        <v>2000</v>
      </c>
      <c r="B53" s="156">
        <f>B44*('TP SECAP'!$K$2*'TP SECAP'!$AH$6+(1-'TP SECAP'!$K$2))</f>
        <v>11956.579872411168</v>
      </c>
      <c r="C53" s="156">
        <f>C44*('TP SECAP'!$K$2*'TP SECAP'!$AH$6+(1-'TP SECAP'!$K$2))</f>
        <v>2556.0745958420653</v>
      </c>
      <c r="D53" s="156">
        <f>D44*('TP SECAP'!$K$2*'TP SECAP'!$AH$6+(1-'TP SECAP'!$K$2))</f>
        <v>2293.974815292454</v>
      </c>
      <c r="E53" s="156">
        <f>E44*('TP SECAP'!$K$2*'TP SECAP'!$AH$6+(1-'TP SECAP'!$K$2))</f>
        <v>3566.2419951379611</v>
      </c>
      <c r="F53" s="156">
        <f>F44*('TP SECAP'!$K$2*'TP SECAP'!$AH$6+(1-'TP SECAP'!$K$2))</f>
        <v>0</v>
      </c>
      <c r="G53" s="156">
        <f>G44*('TP SECAP'!$K$2*'TP SECAP'!$AH$6+(1-'TP SECAP'!$K$2))</f>
        <v>275.71009103193558</v>
      </c>
      <c r="H53" s="156">
        <f>H44*('TP SECAP'!$K$2*'TP SECAP'!$AH$6+(1-'TP SECAP'!$K$2))</f>
        <v>1568.6143072559041</v>
      </c>
      <c r="I53" s="156">
        <f>I44*('TP SECAP'!$K$2*'TP SECAP'!$AH$6+(1-'TP SECAP'!$K$2))</f>
        <v>0</v>
      </c>
      <c r="J53" s="156">
        <f>J44*('TP SECAP'!$K$2*'TP SECAP'!$AH$6+(1-'TP SECAP'!$K$2))</f>
        <v>416.04317014925118</v>
      </c>
      <c r="K53" s="156">
        <f>K44*('TP SECAP'!$K$2*'TP SECAP'!$AH$6+(1-'TP SECAP'!$K$2))</f>
        <v>0</v>
      </c>
      <c r="L53" s="156">
        <f>L44*((1-'ZP SECAP'!$L$3)+'KP a PP SECAP'!$AH$4*'ZP SECAP'!$L$3)</f>
        <v>11064.964971154976</v>
      </c>
      <c r="M53" s="156"/>
      <c r="O53" s="15"/>
      <c r="P53" s="15"/>
      <c r="Q53" s="15"/>
      <c r="R53" s="15"/>
      <c r="S53" s="15"/>
      <c r="T53" s="15"/>
      <c r="U53" s="15"/>
      <c r="Y53" s="165"/>
      <c r="Z53" s="15"/>
      <c r="AA53" s="158"/>
      <c r="AB53" s="158"/>
      <c r="AC53" s="158"/>
      <c r="AD53" s="158"/>
      <c r="AE53" s="158"/>
      <c r="AF53" s="158"/>
    </row>
    <row r="54" spans="1:32">
      <c r="A54" s="64">
        <f t="shared" ref="A54:A59" si="15">A45</f>
        <v>2005</v>
      </c>
      <c r="B54" s="156">
        <f>B45*('TP SECAP'!$K$2*'TP SECAP'!$AH$6+(1-'TP SECAP'!$K$2))</f>
        <v>2509.0792737280926</v>
      </c>
      <c r="C54" s="156">
        <f>C45*('TP SECAP'!$K$2*'TP SECAP'!$AH$6+(1-'TP SECAP'!$K$2))</f>
        <v>0</v>
      </c>
      <c r="D54" s="156">
        <f>D45*('TP SECAP'!$K$2*'TP SECAP'!$AH$6+(1-'TP SECAP'!$K$2))</f>
        <v>1339.7969312162716</v>
      </c>
      <c r="E54" s="156">
        <f>E45*('TP SECAP'!$K$2*'TP SECAP'!$AH$6+(1-'TP SECAP'!$K$2))</f>
        <v>10004.2516532603</v>
      </c>
      <c r="F54" s="156">
        <f>F45*('TP SECAP'!$K$2*'TP SECAP'!$AH$6+(1-'TP SECAP'!$K$2))</f>
        <v>353.42453019761251</v>
      </c>
      <c r="G54" s="156">
        <f>G45*('TP SECAP'!$K$2*'TP SECAP'!$AH$6+(1-'TP SECAP'!$K$2))</f>
        <v>0</v>
      </c>
      <c r="H54" s="156">
        <f>H45*('TP SECAP'!$K$2*'TP SECAP'!$AH$6+(1-'TP SECAP'!$K$2))</f>
        <v>1198.4623527384701</v>
      </c>
      <c r="I54" s="156">
        <f>I45*('TP SECAP'!$K$2*'TP SECAP'!$AH$6+(1-'TP SECAP'!$K$2))</f>
        <v>0</v>
      </c>
      <c r="J54" s="156">
        <f>J45*('TP SECAP'!$K$2*'TP SECAP'!$AH$6+(1-'TP SECAP'!$K$2))</f>
        <v>0</v>
      </c>
      <c r="K54" s="156">
        <f>K45*('TP SECAP'!$K$2*'TP SECAP'!$AH$6+(1-'TP SECAP'!$K$2))</f>
        <v>0</v>
      </c>
      <c r="L54" s="156">
        <f>L45*((1-'ZP SECAP'!$L$3)+'KP a PP SECAP'!$AH$4*'ZP SECAP'!$L$3)</f>
        <v>25391.699029168241</v>
      </c>
      <c r="M54" s="156"/>
      <c r="O54" s="15"/>
      <c r="P54" s="15"/>
      <c r="Q54" s="15"/>
      <c r="R54" s="15"/>
      <c r="S54" s="15"/>
      <c r="T54" s="15"/>
      <c r="U54" s="15"/>
      <c r="Y54" s="165"/>
      <c r="Z54" s="15"/>
      <c r="AA54" s="158"/>
      <c r="AB54" s="158"/>
      <c r="AC54" s="158"/>
      <c r="AD54" s="158"/>
      <c r="AE54" s="158"/>
      <c r="AF54" s="158"/>
    </row>
    <row r="55" spans="1:32">
      <c r="A55" s="64">
        <f t="shared" si="15"/>
        <v>2010</v>
      </c>
      <c r="B55" s="156">
        <f>B46*('TP SECAP'!$K$2*'TP SECAP'!$AH$6+(1-'TP SECAP'!$K$2))</f>
        <v>1218.4896472989874</v>
      </c>
      <c r="C55" s="156">
        <f>C46*('TP SECAP'!$K$2*'TP SECAP'!$AH$6+(1-'TP SECAP'!$K$2))</f>
        <v>59.147047440426604</v>
      </c>
      <c r="D55" s="156">
        <f>D46*('TP SECAP'!$K$2*'TP SECAP'!$AH$6+(1-'TP SECAP'!$K$2))</f>
        <v>0</v>
      </c>
      <c r="E55" s="156">
        <f>E46*('TP SECAP'!$K$2*'TP SECAP'!$AH$6+(1-'TP SECAP'!$K$2))</f>
        <v>11016.057558240043</v>
      </c>
      <c r="F55" s="156">
        <f>F46*('TP SECAP'!$K$2*'TP SECAP'!$AH$6+(1-'TP SECAP'!$K$2))</f>
        <v>317.01647557926555</v>
      </c>
      <c r="G55" s="156">
        <f>G46*('TP SECAP'!$K$2*'TP SECAP'!$AH$6+(1-'TP SECAP'!$K$2))</f>
        <v>0</v>
      </c>
      <c r="H55" s="156">
        <f>H46*('TP SECAP'!$K$2*'TP SECAP'!$AH$6+(1-'TP SECAP'!$K$2))</f>
        <v>0</v>
      </c>
      <c r="I55" s="156">
        <f>I46*('TP SECAP'!$K$2*'TP SECAP'!$AH$6+(1-'TP SECAP'!$K$2))</f>
        <v>1347.3981882452717</v>
      </c>
      <c r="J55" s="156">
        <f>J46*('TP SECAP'!$K$2*'TP SECAP'!$AH$6+(1-'TP SECAP'!$K$2))</f>
        <v>0</v>
      </c>
      <c r="K55" s="156">
        <f>K46*('TP SECAP'!$K$2*'TP SECAP'!$AH$6+(1-'TP SECAP'!$K$2))</f>
        <v>668.86695180262302</v>
      </c>
      <c r="L55" s="156">
        <f>L46*((1-'ZP SECAP'!$L$3)+'KP a PP SECAP'!$AH$4*'ZP SECAP'!$L$3)</f>
        <v>22534.314872997747</v>
      </c>
      <c r="O55" s="15"/>
      <c r="P55" s="15"/>
      <c r="Q55" s="15"/>
      <c r="R55" s="15"/>
      <c r="S55" s="15"/>
      <c r="T55" s="15"/>
      <c r="U55" s="15"/>
      <c r="Y55" s="165"/>
      <c r="Z55" s="15"/>
      <c r="AA55" s="158"/>
      <c r="AB55" s="158"/>
      <c r="AC55" s="158"/>
      <c r="AD55" s="158"/>
      <c r="AE55" s="158"/>
      <c r="AF55" s="158"/>
    </row>
    <row r="56" spans="1:32">
      <c r="A56" s="64">
        <f t="shared" si="15"/>
        <v>2015</v>
      </c>
      <c r="B56" s="156">
        <f>B47*('TP SECAP'!$K$2*'TP SECAP'!$AH$6+(1-'TP SECAP'!$K$2))</f>
        <v>519.11984973684673</v>
      </c>
      <c r="C56" s="156">
        <f>C47*('TP SECAP'!$K$2*'TP SECAP'!$AH$6+(1-'TP SECAP'!$K$2))</f>
        <v>91.926470808750707</v>
      </c>
      <c r="D56" s="156">
        <f>D47*('TP SECAP'!$K$2*'TP SECAP'!$AH$6+(1-'TP SECAP'!$K$2))</f>
        <v>0</v>
      </c>
      <c r="E56" s="156">
        <f>E47*('TP SECAP'!$K$2*'TP SECAP'!$AH$6+(1-'TP SECAP'!$K$2))</f>
        <v>11215.428179910929</v>
      </c>
      <c r="F56" s="156">
        <f>F47*('TP SECAP'!$K$2*'TP SECAP'!$AH$6+(1-'TP SECAP'!$K$2))</f>
        <v>359.6405395226962</v>
      </c>
      <c r="G56" s="156">
        <f>G47*('TP SECAP'!$K$2*'TP SECAP'!$AH$6+(1-'TP SECAP'!$K$2))</f>
        <v>0</v>
      </c>
      <c r="H56" s="156">
        <f>H47*('TP SECAP'!$K$2*'TP SECAP'!$AH$6+(1-'TP SECAP'!$K$2))</f>
        <v>0</v>
      </c>
      <c r="I56" s="156">
        <f>I47*('TP SECAP'!$K$2*'TP SECAP'!$AH$6+(1-'TP SECAP'!$K$2))</f>
        <v>0</v>
      </c>
      <c r="J56" s="156">
        <f>J47*('TP SECAP'!$K$2*'TP SECAP'!$AH$6+(1-'TP SECAP'!$K$2))</f>
        <v>0</v>
      </c>
      <c r="K56" s="156">
        <f>K47*('TP SECAP'!$K$2*'TP SECAP'!$AH$6+(1-'TP SECAP'!$K$2))</f>
        <v>29467.321625408007</v>
      </c>
      <c r="L56" s="156">
        <f>L47*((1-'ZP SECAP'!$L$3)+'KP a PP SECAP'!$AH$4*'ZP SECAP'!$L$3)</f>
        <v>12759.909569057745</v>
      </c>
      <c r="O56" s="15"/>
      <c r="P56" s="15"/>
      <c r="Q56" s="15"/>
      <c r="R56" s="15"/>
      <c r="S56" s="15"/>
      <c r="T56" s="15"/>
      <c r="U56" s="15"/>
      <c r="Y56" s="165"/>
      <c r="Z56" s="15"/>
      <c r="AA56" s="158"/>
      <c r="AB56" s="158"/>
      <c r="AC56" s="158"/>
      <c r="AD56" s="158"/>
      <c r="AE56" s="158"/>
      <c r="AF56" s="158"/>
    </row>
    <row r="57" spans="1:32">
      <c r="A57" s="64">
        <f t="shared" si="15"/>
        <v>2018</v>
      </c>
      <c r="B57" s="156">
        <f>B48*('TP SECAP'!$K$2*'TP SECAP'!$AH$6+(1-'TP SECAP'!$K$2))</f>
        <v>490.27985808479968</v>
      </c>
      <c r="C57" s="156">
        <f>C48*('TP SECAP'!$K$2*'TP SECAP'!$AH$6+(1-'TP SECAP'!$K$2))</f>
        <v>25.214941052557013</v>
      </c>
      <c r="D57" s="156">
        <f>D48*('TP SECAP'!$K$2*'TP SECAP'!$AH$6+(1-'TP SECAP'!$K$2))</f>
        <v>0</v>
      </c>
      <c r="E57" s="156">
        <f>E48*('TP SECAP'!$K$2*'TP SECAP'!$AH$6+(1-'TP SECAP'!$K$2))</f>
        <v>18668.566586707522</v>
      </c>
      <c r="F57" s="156">
        <f>F48*('TP SECAP'!$K$2*'TP SECAP'!$AH$6+(1-'TP SECAP'!$K$2))</f>
        <v>275.7244136340671</v>
      </c>
      <c r="G57" s="156">
        <f>G48*('TP SECAP'!$K$2*'TP SECAP'!$AH$6+(1-'TP SECAP'!$K$2))</f>
        <v>0</v>
      </c>
      <c r="H57" s="156">
        <f>H48*('TP SECAP'!$K$2*'TP SECAP'!$AH$6+(1-'TP SECAP'!$K$2))</f>
        <v>0</v>
      </c>
      <c r="I57" s="156">
        <f>I48*('TP SECAP'!$K$2*'TP SECAP'!$AH$6+(1-'TP SECAP'!$K$2))</f>
        <v>5.4946543332496018</v>
      </c>
      <c r="J57" s="156">
        <f>J48*('TP SECAP'!$K$2*'TP SECAP'!$AH$6+(1-'TP SECAP'!$K$2))</f>
        <v>0</v>
      </c>
      <c r="K57" s="156">
        <f>K48*('TP SECAP'!$K$2*'TP SECAP'!$AH$6+(1-'TP SECAP'!$K$2))</f>
        <v>29802.47051528579</v>
      </c>
      <c r="L57" s="156">
        <f>L48*((1-'ZP SECAP'!$L$3)+'KP a PP SECAP'!$AH$4*'ZP SECAP'!$L$3)</f>
        <v>25568.273370985979</v>
      </c>
      <c r="O57" s="15"/>
      <c r="P57" s="15"/>
      <c r="Q57" s="15"/>
      <c r="R57" s="15"/>
      <c r="S57" s="159"/>
      <c r="T57" s="15"/>
      <c r="U57" s="15"/>
      <c r="Y57" s="17"/>
      <c r="Z57" s="15"/>
      <c r="AA57" s="158"/>
      <c r="AB57" s="158"/>
      <c r="AC57" s="158"/>
      <c r="AD57" s="158"/>
      <c r="AE57" s="158"/>
      <c r="AF57" s="158"/>
    </row>
    <row r="58" spans="1:32">
      <c r="A58" s="64">
        <f>A49</f>
        <v>2019</v>
      </c>
      <c r="B58" s="156">
        <f>B49*('TP SECAP'!$K$2*'TP SECAP'!$AH$6+(1-'TP SECAP'!$K$2))</f>
        <v>39.414655257797619</v>
      </c>
      <c r="C58" s="156">
        <f>C49*('TP SECAP'!$K$2*'TP SECAP'!$AH$6+(1-'TP SECAP'!$K$2))</f>
        <v>15.921434207471714</v>
      </c>
      <c r="D58" s="156">
        <f>D49*('TP SECAP'!$K$2*'TP SECAP'!$AH$6+(1-'TP SECAP'!$K$2))</f>
        <v>0</v>
      </c>
      <c r="E58" s="156">
        <f>E49*('TP SECAP'!$K$2*'TP SECAP'!$AH$6+(1-'TP SECAP'!$K$2))</f>
        <v>7234.6614338822519</v>
      </c>
      <c r="F58" s="156">
        <f>F49*('TP SECAP'!$K$2*'TP SECAP'!$AH$6+(1-'TP SECAP'!$K$2))</f>
        <v>246.8643703390359</v>
      </c>
      <c r="G58" s="156">
        <f>G49*('TP SECAP'!$K$2*'TP SECAP'!$AH$6+(1-'TP SECAP'!$K$2))</f>
        <v>0</v>
      </c>
      <c r="H58" s="156">
        <f>H49*('TP SECAP'!$K$2*'TP SECAP'!$AH$6+(1-'TP SECAP'!$K$2))</f>
        <v>0</v>
      </c>
      <c r="I58" s="156">
        <f>I49*('TP SECAP'!$K$2*'TP SECAP'!$AH$6+(1-'TP SECAP'!$K$2))</f>
        <v>5.1749222923061975</v>
      </c>
      <c r="J58" s="156">
        <f>J49*('TP SECAP'!$K$2*'TP SECAP'!$AH$6+(1-'TP SECAP'!$K$2))</f>
        <v>0</v>
      </c>
      <c r="K58" s="156">
        <f>K49*('TP SECAP'!$K$2*'TP SECAP'!$AH$6+(1-'TP SECAP'!$K$2))</f>
        <v>29606.537318126473</v>
      </c>
      <c r="L58" s="156">
        <f>L49*((1-'ZP SECAP'!$L$3)+'KP a PP SECAP'!$AH$4*'ZP SECAP'!$L$3)</f>
        <v>26547.355584660432</v>
      </c>
      <c r="O58" s="159"/>
      <c r="P58" s="159"/>
      <c r="Q58" s="159"/>
      <c r="R58" s="159"/>
      <c r="T58" s="159"/>
      <c r="U58" s="159"/>
      <c r="Y58" s="17"/>
      <c r="Z58" s="158"/>
      <c r="AA58" s="158"/>
      <c r="AB58" s="158"/>
      <c r="AC58" s="158"/>
      <c r="AD58" s="158"/>
      <c r="AE58" s="158"/>
      <c r="AF58" s="158"/>
    </row>
    <row r="59" spans="1:32">
      <c r="A59" s="64">
        <f t="shared" si="15"/>
        <v>2020</v>
      </c>
      <c r="B59" s="156">
        <f>B50*('TP SECAP'!$K$2*'TP SECAP'!$AH$6+(1-'TP SECAP'!$K$2))</f>
        <v>146.60329089790577</v>
      </c>
      <c r="C59" s="156">
        <f>C50*('TP SECAP'!$K$2*'TP SECAP'!$AH$6+(1-'TP SECAP'!$K$2))</f>
        <v>0</v>
      </c>
      <c r="D59" s="156">
        <f>D50*('TP SECAP'!$K$2*'TP SECAP'!$AH$6+(1-'TP SECAP'!$K$2))</f>
        <v>0</v>
      </c>
      <c r="E59" s="156">
        <f>E50*('TP SECAP'!$K$2*'TP SECAP'!$AH$6+(1-'TP SECAP'!$K$2))</f>
        <v>8098.6007944560879</v>
      </c>
      <c r="F59" s="156">
        <f>F50*('TP SECAP'!$K$2*'TP SECAP'!$AH$6+(1-'TP SECAP'!$K$2))</f>
        <v>219.33632904223694</v>
      </c>
      <c r="G59" s="156">
        <f>G50*('TP SECAP'!$K$2*'TP SECAP'!$AH$6+(1-'TP SECAP'!$K$2))</f>
        <v>0</v>
      </c>
      <c r="H59" s="156">
        <f>H50*('TP SECAP'!$K$2*'TP SECAP'!$AH$6+(1-'TP SECAP'!$K$2))</f>
        <v>0</v>
      </c>
      <c r="I59" s="156">
        <f>I50*('TP SECAP'!$K$2*'TP SECAP'!$AH$6+(1-'TP SECAP'!$K$2))</f>
        <v>12.410339959580995</v>
      </c>
      <c r="J59" s="156">
        <f>J50*('TP SECAP'!$K$2*'TP SECAP'!$AH$6+(1-'TP SECAP'!$K$2))</f>
        <v>0</v>
      </c>
      <c r="K59" s="156">
        <f>K50*('TP SECAP'!$K$2*'TP SECAP'!$AH$6+(1-'TP SECAP'!$K$2))</f>
        <v>29496.324894724356</v>
      </c>
      <c r="L59" s="156">
        <f>L50*((1-'ZP SECAP'!$L$3)+'KP a PP SECAP'!$AH$4*'ZP SECAP'!$L$3)</f>
        <v>27285.739504191304</v>
      </c>
      <c r="O59" s="159"/>
      <c r="P59" s="159"/>
      <c r="Q59" s="159"/>
      <c r="R59" s="159"/>
      <c r="S59" s="159"/>
      <c r="T59" s="159"/>
      <c r="U59" s="159"/>
      <c r="Y59" s="17"/>
      <c r="Z59" s="158"/>
      <c r="AA59" s="158"/>
      <c r="AB59" s="158"/>
      <c r="AC59" s="158"/>
      <c r="AD59" s="158"/>
      <c r="AE59" s="158"/>
      <c r="AF59" s="158"/>
    </row>
    <row r="60" spans="1:32">
      <c r="O60" s="159"/>
      <c r="P60" s="159"/>
      <c r="Q60" s="159"/>
      <c r="R60" s="159"/>
      <c r="S60" s="159"/>
      <c r="T60" s="159"/>
      <c r="U60" s="159"/>
    </row>
    <row r="61" spans="1:32">
      <c r="O61" s="159"/>
      <c r="P61" s="159"/>
      <c r="Q61" s="159"/>
      <c r="R61" s="159"/>
      <c r="S61" s="159"/>
      <c r="T61" s="159"/>
      <c r="U61" s="159"/>
    </row>
    <row r="62" spans="1:32">
      <c r="A62" t="s">
        <v>300</v>
      </c>
      <c r="B62" t="s">
        <v>301</v>
      </c>
      <c r="C62" t="s">
        <v>302</v>
      </c>
      <c r="D62" t="s">
        <v>303</v>
      </c>
      <c r="E62" t="s">
        <v>283</v>
      </c>
      <c r="F62" t="s">
        <v>304</v>
      </c>
      <c r="G62" t="s">
        <v>305</v>
      </c>
      <c r="H62" t="s">
        <v>306</v>
      </c>
      <c r="I62" t="s">
        <v>289</v>
      </c>
      <c r="J62" t="s">
        <v>307</v>
      </c>
    </row>
    <row r="63" spans="1:32">
      <c r="A63">
        <v>2000</v>
      </c>
      <c r="B63" s="15">
        <f>'Ine Paliva'!M304*('TP SECAP'!$K$2*'TP SECAP'!$AH$6+(1-'TP SECAP'!$K$2))</f>
        <v>39084.187273274394</v>
      </c>
      <c r="C63" s="15">
        <f>'Ine Paliva'!N304*('TP SECAP'!$K$2*'TP SECAP'!$AH$6+(1-'TP SECAP'!$K$2))</f>
        <v>35.830704370243474</v>
      </c>
      <c r="D63" s="15">
        <f>'Ine Paliva'!O304*('TP SECAP'!$K$2*'TP SECAP'!$AH$6+(1-'TP SECAP'!$K$2))</f>
        <v>860.91325738114176</v>
      </c>
      <c r="E63" s="15">
        <f>'Ine Paliva'!P304*('TP SECAP'!$K$2*'TP SECAP'!$AH$6+(1-'TP SECAP'!$K$2))</f>
        <v>278.72904178275525</v>
      </c>
      <c r="F63" s="15">
        <f>'Ine Paliva'!Q304*('TP SECAP'!$K$2*'TP SECAP'!$AH$6+(1-'TP SECAP'!$K$2))</f>
        <v>33885.600682601384</v>
      </c>
      <c r="G63" s="15">
        <f>'Ine Paliva'!R304*('TP SECAP'!$K$2*'TP SECAP'!$AH$6+(1-'TP SECAP'!$K$2))</f>
        <v>103.31932955723811</v>
      </c>
      <c r="H63" s="15">
        <f>'Ine Paliva'!S304*('TP SECAP'!$K$2*'TP SECAP'!$AH$6+(1-'TP SECAP'!$K$2))</f>
        <v>0</v>
      </c>
      <c r="I63" s="15">
        <f>'Ine Paliva'!T304*('TP SECAP'!$K$2*'TP SECAP'!$AH$6+(1-'TP SECAP'!$K$2))</f>
        <v>77.331510084842733</v>
      </c>
      <c r="J63" s="15">
        <f>'Ine Paliva'!U304*('TP SECAP'!$K$2*'TP SECAP'!$AH$6+(1-'TP SECAP'!$K$2))</f>
        <v>121.37115141874226</v>
      </c>
    </row>
    <row r="64" spans="1:32">
      <c r="A64">
        <v>2005</v>
      </c>
      <c r="B64" s="15">
        <f>'Ine Paliva'!M305*('TP SECAP'!$K$2*'TP SECAP'!$AH$6+(1-'TP SECAP'!$K$2))</f>
        <v>34077.780907329521</v>
      </c>
      <c r="C64" s="15">
        <f>'Ine Paliva'!N305*('TP SECAP'!$K$2*'TP SECAP'!$AH$6+(1-'TP SECAP'!$K$2))</f>
        <v>192.20247845639975</v>
      </c>
      <c r="D64" s="15">
        <f>'Ine Paliva'!O305*('TP SECAP'!$K$2*'TP SECAP'!$AH$6+(1-'TP SECAP'!$K$2))</f>
        <v>1954.2829082213966</v>
      </c>
      <c r="E64" s="15">
        <f>'Ine Paliva'!P305*('TP SECAP'!$K$2*'TP SECAP'!$AH$6+(1-'TP SECAP'!$K$2))</f>
        <v>533.96041264880125</v>
      </c>
      <c r="F64" s="15">
        <f>'Ine Paliva'!Q305*('TP SECAP'!$K$2*'TP SECAP'!$AH$6+(1-'TP SECAP'!$K$2))</f>
        <v>44375.88505628756</v>
      </c>
      <c r="G64" s="15">
        <f>'Ine Paliva'!R305*('TP SECAP'!$K$2*'TP SECAP'!$AH$6+(1-'TP SECAP'!$K$2))</f>
        <v>274.06160169393712</v>
      </c>
      <c r="H64" s="15">
        <f>'Ine Paliva'!S305*('TP SECAP'!$K$2*'TP SECAP'!$AH$6+(1-'TP SECAP'!$K$2))</f>
        <v>55.678774278940502</v>
      </c>
      <c r="I64" s="15">
        <f>'Ine Paliva'!T305*('TP SECAP'!$K$2*'TP SECAP'!$AH$6+(1-'TP SECAP'!$K$2))</f>
        <v>89.719493276633685</v>
      </c>
      <c r="J64" s="15">
        <f>'Ine Paliva'!U305*('TP SECAP'!$K$2*'TP SECAP'!$AH$6+(1-'TP SECAP'!$K$2))</f>
        <v>180.48390617764323</v>
      </c>
    </row>
    <row r="65" spans="1:26">
      <c r="A65">
        <v>2010</v>
      </c>
      <c r="B65" s="15">
        <f>'Ine Paliva'!M306*('TP SECAP'!$K$2*'TP SECAP'!$AH$6+(1-'TP SECAP'!$K$2))</f>
        <v>30426.071332473857</v>
      </c>
      <c r="C65" s="15">
        <f>'Ine Paliva'!N306*('TP SECAP'!$K$2*'TP SECAP'!$AH$6+(1-'TP SECAP'!$K$2))</f>
        <v>705.53741734452046</v>
      </c>
      <c r="D65" s="15">
        <f>'Ine Paliva'!O306*('TP SECAP'!$K$2*'TP SECAP'!$AH$6+(1-'TP SECAP'!$K$2))</f>
        <v>4456.5028066810328</v>
      </c>
      <c r="E65" s="15">
        <f>'Ine Paliva'!P306*('TP SECAP'!$K$2*'TP SECAP'!$AH$6+(1-'TP SECAP'!$K$2))</f>
        <v>1517.5049950116329</v>
      </c>
      <c r="F65" s="15">
        <f>'Ine Paliva'!Q306*('TP SECAP'!$K$2*'TP SECAP'!$AH$6+(1-'TP SECAP'!$K$2))</f>
        <v>51626.127278729247</v>
      </c>
      <c r="G65" s="15">
        <f>'Ine Paliva'!R306*('TP SECAP'!$K$2*'TP SECAP'!$AH$6+(1-'TP SECAP'!$K$2))</f>
        <v>910.22902221833283</v>
      </c>
      <c r="H65" s="15">
        <f>'Ine Paliva'!S306*('TP SECAP'!$K$2*'TP SECAP'!$AH$6+(1-'TP SECAP'!$K$2))</f>
        <v>601.79804322309576</v>
      </c>
      <c r="I65" s="15">
        <f>'Ine Paliva'!T306*('TP SECAP'!$K$2*'TP SECAP'!$AH$6+(1-'TP SECAP'!$K$2))</f>
        <v>83.072038734890654</v>
      </c>
      <c r="J65" s="15">
        <f>'Ine Paliva'!U306*('TP SECAP'!$K$2*'TP SECAP'!$AH$6+(1-'TP SECAP'!$K$2))</f>
        <v>195.05468457920628</v>
      </c>
      <c r="T65" s="158"/>
      <c r="U65" s="158"/>
      <c r="V65" s="158"/>
      <c r="W65" s="158"/>
      <c r="X65" s="158"/>
      <c r="Y65" s="158"/>
      <c r="Z65" s="158"/>
    </row>
    <row r="66" spans="1:26">
      <c r="A66">
        <v>2015</v>
      </c>
      <c r="B66" s="15">
        <f>'Ine Paliva'!M307*('TP SECAP'!$K$2*'TP SECAP'!$AH$6+(1-'TP SECAP'!$K$2))</f>
        <v>26795.609978123564</v>
      </c>
      <c r="C66" s="15">
        <f>'Ine Paliva'!N307*('TP SECAP'!$K$2*'TP SECAP'!$AH$6+(1-'TP SECAP'!$K$2))</f>
        <v>628.97679395979515</v>
      </c>
      <c r="D66" s="15">
        <f>'Ine Paliva'!O307*('TP SECAP'!$K$2*'TP SECAP'!$AH$6+(1-'TP SECAP'!$K$2))</f>
        <v>3938.9797822296155</v>
      </c>
      <c r="E66" s="15">
        <f>'Ine Paliva'!P307*('TP SECAP'!$K$2*'TP SECAP'!$AH$6+(1-'TP SECAP'!$K$2))</f>
        <v>1352.965320413698</v>
      </c>
      <c r="F66" s="15">
        <f>'Ine Paliva'!Q307*('TP SECAP'!$K$2*'TP SECAP'!$AH$6+(1-'TP SECAP'!$K$2))</f>
        <v>48591.1101461328</v>
      </c>
      <c r="G66" s="15">
        <f>'Ine Paliva'!R307*('TP SECAP'!$K$2*'TP SECAP'!$AH$6+(1-'TP SECAP'!$K$2))</f>
        <v>1091.5711857658018</v>
      </c>
      <c r="H66" s="15">
        <f>'Ine Paliva'!S307*('TP SECAP'!$K$2*'TP SECAP'!$AH$6+(1-'TP SECAP'!$K$2))</f>
        <v>673.98115988135464</v>
      </c>
      <c r="I66" s="15">
        <f>'Ine Paliva'!T307*('TP SECAP'!$K$2*'TP SECAP'!$AH$6+(1-'TP SECAP'!$K$2))</f>
        <v>86.086553461240825</v>
      </c>
      <c r="J66" s="15">
        <f>'Ine Paliva'!U307*('TP SECAP'!$K$2*'TP SECAP'!$AH$6+(1-'TP SECAP'!$K$2))</f>
        <v>188.30696743627948</v>
      </c>
      <c r="T66" s="158"/>
      <c r="U66" s="158"/>
      <c r="V66" s="158"/>
      <c r="W66" s="158"/>
      <c r="X66" s="158"/>
      <c r="Y66" s="158"/>
      <c r="Z66" s="158"/>
    </row>
    <row r="67" spans="1:26">
      <c r="A67">
        <v>2018</v>
      </c>
      <c r="B67" s="15">
        <f>'Ine Paliva'!M308*('TP SECAP'!$K$2*'TP SECAP'!$AH$6+(1-'TP SECAP'!$K$2))</f>
        <v>25028.514052479582</v>
      </c>
      <c r="C67" s="15">
        <f>'Ine Paliva'!N308*('TP SECAP'!$K$2*'TP SECAP'!$AH$6+(1-'TP SECAP'!$K$2))</f>
        <v>595.04305075688137</v>
      </c>
      <c r="D67" s="15">
        <f>'Ine Paliva'!O308*('TP SECAP'!$K$2*'TP SECAP'!$AH$6+(1-'TP SECAP'!$K$2))</f>
        <v>3692.6864831272096</v>
      </c>
      <c r="E67" s="15">
        <f>'Ine Paliva'!P308*('TP SECAP'!$K$2*'TP SECAP'!$AH$6+(1-'TP SECAP'!$K$2))</f>
        <v>1279.9394642078219</v>
      </c>
      <c r="F67" s="15">
        <f>'Ine Paliva'!Q308*('TP SECAP'!$K$2*'TP SECAP'!$AH$6+(1-'TP SECAP'!$K$2))</f>
        <v>46444.238413206673</v>
      </c>
      <c r="G67" s="15">
        <f>'Ine Paliva'!R308*('TP SECAP'!$K$2*'TP SECAP'!$AH$6+(1-'TP SECAP'!$K$2))</f>
        <v>1100.7180379203617</v>
      </c>
      <c r="H67" s="15">
        <f>'Ine Paliva'!S308*('TP SECAP'!$K$2*'TP SECAP'!$AH$6+(1-'TP SECAP'!$K$2))</f>
        <v>809.0925032549552</v>
      </c>
      <c r="I67" s="15">
        <f>'Ine Paliva'!T308*('TP SECAP'!$K$2*'TP SECAP'!$AH$6+(1-'TP SECAP'!$K$2))</f>
        <v>80.989885621784225</v>
      </c>
      <c r="J67" s="15">
        <f>'Ine Paliva'!U308*('TP SECAP'!$K$2*'TP SECAP'!$AH$6+(1-'TP SECAP'!$K$2))</f>
        <v>176.61042727117868</v>
      </c>
      <c r="R67" s="159"/>
      <c r="S67" s="159"/>
      <c r="T67" s="159"/>
      <c r="U67" s="15"/>
      <c r="V67" s="15"/>
      <c r="W67" s="15"/>
      <c r="X67" s="15"/>
      <c r="Y67" s="158"/>
      <c r="Z67" s="158"/>
    </row>
    <row r="68" spans="1:26">
      <c r="A68">
        <v>2019</v>
      </c>
      <c r="B68" s="15">
        <f>'Ine Paliva'!M309*('TP SECAP'!$K$2*'TP SECAP'!$AH$6+(1-'TP SECAP'!$K$2))</f>
        <v>26500.278541369058</v>
      </c>
      <c r="C68" s="15">
        <f>'Ine Paliva'!N309*('TP SECAP'!$K$2*'TP SECAP'!$AH$6+(1-'TP SECAP'!$K$2))</f>
        <v>631.21518741527507</v>
      </c>
      <c r="D68" s="15">
        <f>'Ine Paliva'!O309*('TP SECAP'!$K$2*'TP SECAP'!$AH$6+(1-'TP SECAP'!$K$2))</f>
        <v>3911.9665961920291</v>
      </c>
      <c r="E68" s="15">
        <f>'Ine Paliva'!P309*('TP SECAP'!$K$2*'TP SECAP'!$AH$6+(1-'TP SECAP'!$K$2))</f>
        <v>1358.0170489499458</v>
      </c>
      <c r="F68" s="15">
        <f>'Ine Paliva'!Q309*('TP SECAP'!$K$2*'TP SECAP'!$AH$6+(1-'TP SECAP'!$K$2))</f>
        <v>46919.713587718514</v>
      </c>
      <c r="G68" s="15">
        <f>'Ine Paliva'!R309*('TP SECAP'!$K$2*'TP SECAP'!$AH$6+(1-'TP SECAP'!$K$2))</f>
        <v>1178.8780591132534</v>
      </c>
      <c r="H68" s="15">
        <f>'Ine Paliva'!S309*('TP SECAP'!$K$2*'TP SECAP'!$AH$6+(1-'TP SECAP'!$K$2))</f>
        <v>865.19874631912739</v>
      </c>
      <c r="I68" s="15">
        <f>'Ine Paliva'!T309*('TP SECAP'!$K$2*'TP SECAP'!$AH$6+(1-'TP SECAP'!$K$2))</f>
        <v>85.383511515724024</v>
      </c>
      <c r="J68" s="15">
        <f>'Ine Paliva'!U309*('TP SECAP'!$K$2*'TP SECAP'!$AH$6+(1-'TP SECAP'!$K$2))</f>
        <v>186.46190338400842</v>
      </c>
      <c r="R68" s="159"/>
      <c r="S68" s="159"/>
      <c r="T68" s="159"/>
      <c r="U68" s="15"/>
      <c r="V68" s="15"/>
      <c r="W68" s="15"/>
      <c r="X68" s="15"/>
      <c r="Y68" s="158"/>
      <c r="Z68" s="158"/>
    </row>
    <row r="69" spans="1:26">
      <c r="A69">
        <v>2020</v>
      </c>
      <c r="B69" s="15">
        <f>'Ine Paliva'!M310*('TP SECAP'!$K$2*'TP SECAP'!$AH$6+(1-'TP SECAP'!$K$2))</f>
        <v>27011.362136853943</v>
      </c>
      <c r="C69" s="15">
        <f>'Ine Paliva'!N310*('TP SECAP'!$K$2*'TP SECAP'!$AH$6+(1-'TP SECAP'!$K$2))</f>
        <v>644.13775542853386</v>
      </c>
      <c r="D69" s="15">
        <f>'Ine Paliva'!O310*('TP SECAP'!$K$2*'TP SECAP'!$AH$6+(1-'TP SECAP'!$K$2))</f>
        <v>3988.8216326466741</v>
      </c>
      <c r="E69" s="15">
        <f>'Ine Paliva'!P310*('TP SECAP'!$K$2*'TP SECAP'!$AH$6+(1-'TP SECAP'!$K$2))</f>
        <v>1386.1743894529666</v>
      </c>
      <c r="F69" s="15">
        <f>'Ine Paliva'!Q310*('TP SECAP'!$K$2*'TP SECAP'!$AH$6+(1-'TP SECAP'!$K$2))</f>
        <v>47175.495896418404</v>
      </c>
      <c r="G69" s="15">
        <f>'Ine Paliva'!R310*('TP SECAP'!$K$2*'TP SECAP'!$AH$6+(1-'TP SECAP'!$K$2))</f>
        <v>957.30021437077312</v>
      </c>
      <c r="H69" s="15">
        <f>'Ine Paliva'!S310*('TP SECAP'!$K$2*'TP SECAP'!$AH$6+(1-'TP SECAP'!$K$2))</f>
        <v>1241.3572420064509</v>
      </c>
      <c r="I69" s="15">
        <f>'Ine Paliva'!T310*('TP SECAP'!$K$2*'TP SECAP'!$AH$6+(1-'TP SECAP'!$K$2))</f>
        <v>86.597148748627276</v>
      </c>
      <c r="J69" s="15">
        <f>'Ine Paliva'!U310*('TP SECAP'!$K$2*'TP SECAP'!$AH$6+(1-'TP SECAP'!$K$2))</f>
        <v>189.33374102499519</v>
      </c>
      <c r="R69" s="159"/>
      <c r="S69" s="159"/>
      <c r="T69" s="159"/>
      <c r="U69" s="15"/>
      <c r="V69" s="15"/>
      <c r="W69" s="15"/>
      <c r="X69" s="158"/>
      <c r="Y69" s="158"/>
      <c r="Z69" s="158"/>
    </row>
    <row r="70" spans="1:26">
      <c r="R70" s="159"/>
      <c r="S70" s="159"/>
      <c r="T70" s="159"/>
      <c r="U70" s="15"/>
      <c r="V70" s="15"/>
      <c r="W70" s="15"/>
      <c r="X70" s="158"/>
      <c r="Y70" s="158"/>
      <c r="Z70" s="158"/>
    </row>
    <row r="71" spans="1:26">
      <c r="R71" s="15"/>
      <c r="S71" s="15"/>
      <c r="T71" s="15"/>
      <c r="U71" s="15"/>
      <c r="V71" s="15"/>
      <c r="W71" s="15"/>
      <c r="X71" s="158"/>
      <c r="Y71" s="158"/>
      <c r="Z71" s="158"/>
    </row>
    <row r="72" spans="1:26">
      <c r="R72" s="15"/>
      <c r="S72" s="15"/>
      <c r="T72" s="15"/>
      <c r="U72" s="15"/>
      <c r="V72" s="15"/>
      <c r="W72" s="15"/>
      <c r="X72" s="158"/>
      <c r="Y72" s="158"/>
      <c r="Z72" s="158"/>
    </row>
    <row r="73" spans="1:26">
      <c r="R73" s="15"/>
      <c r="S73" s="15"/>
      <c r="T73" s="15"/>
      <c r="U73" s="15"/>
      <c r="V73" s="15"/>
      <c r="W73" s="15"/>
      <c r="X73" s="158"/>
      <c r="Y73" s="158"/>
      <c r="Z73" s="158"/>
    </row>
    <row r="74" spans="1:26">
      <c r="R74" s="165"/>
      <c r="S74" s="15"/>
      <c r="T74" s="15"/>
      <c r="U74" s="15"/>
      <c r="V74" s="15"/>
      <c r="W74" s="15"/>
      <c r="X74" s="158"/>
      <c r="Y74" s="158"/>
    </row>
    <row r="75" spans="1:26">
      <c r="R75" s="158"/>
      <c r="S75" s="15"/>
      <c r="T75" s="15"/>
      <c r="U75" s="15"/>
      <c r="V75" s="15"/>
      <c r="W75" s="15"/>
      <c r="X75" s="158"/>
      <c r="Y75" s="158"/>
    </row>
    <row r="76" spans="1:26">
      <c r="S76" s="158"/>
      <c r="T76" s="158"/>
      <c r="U76" s="158"/>
      <c r="V76" s="158"/>
      <c r="W76" s="158"/>
      <c r="X76" s="158"/>
      <c r="Y76" s="158"/>
    </row>
    <row r="77" spans="1:26">
      <c r="S77" s="158"/>
      <c r="T77" s="158"/>
      <c r="U77" s="158"/>
      <c r="V77" s="158"/>
      <c r="W77" s="158"/>
      <c r="X77" s="158"/>
      <c r="Y77" s="158"/>
    </row>
    <row r="78" spans="1:26">
      <c r="S78" s="158"/>
      <c r="T78" s="158"/>
      <c r="U78" s="158"/>
      <c r="V78" s="158"/>
      <c r="W78" s="158"/>
      <c r="X78" s="158"/>
      <c r="Y78" s="158"/>
    </row>
    <row r="79" spans="1:26">
      <c r="S79" s="158"/>
      <c r="T79" s="158"/>
      <c r="U79" s="158"/>
      <c r="V79" s="158"/>
      <c r="W79" s="158"/>
      <c r="X79" s="158"/>
      <c r="Y79" s="158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X49"/>
  <sheetViews>
    <sheetView zoomScale="90" zoomScaleNormal="90" workbookViewId="0">
      <pane xSplit="2" topLeftCell="C1" activePane="topRight" state="frozen"/>
      <selection pane="topRight" activeCell="AG33" sqref="AG33"/>
      <selection activeCell="AG33" sqref="AG33"/>
    </sheetView>
  </sheetViews>
  <sheetFormatPr defaultRowHeight="15"/>
  <cols>
    <col min="1" max="1" width="18.5703125" customWidth="1"/>
    <col min="3" max="3" width="9" bestFit="1" customWidth="1"/>
    <col min="4" max="6" width="9.42578125" bestFit="1" customWidth="1"/>
    <col min="7" max="8" width="9.28515625" bestFit="1" customWidth="1"/>
    <col min="9" max="9" width="10.42578125" customWidth="1"/>
    <col min="10" max="10" width="11.42578125" customWidth="1"/>
    <col min="11" max="11" width="12.42578125" customWidth="1"/>
    <col min="12" max="12" width="13.7109375" customWidth="1"/>
    <col min="13" max="13" width="12.28515625" customWidth="1"/>
    <col min="14" max="14" width="7.85546875" bestFit="1" customWidth="1"/>
    <col min="15" max="15" width="9.28515625" bestFit="1" customWidth="1"/>
    <col min="16" max="16" width="9.42578125" bestFit="1" customWidth="1"/>
    <col min="17" max="18" width="9.28515625" bestFit="1" customWidth="1"/>
    <col min="19" max="26" width="9.42578125" bestFit="1" customWidth="1"/>
    <col min="27" max="31" width="9.28515625" bestFit="1" customWidth="1"/>
    <col min="32" max="32" width="9.42578125" bestFit="1" customWidth="1"/>
    <col min="33" max="33" width="9.28515625" bestFit="1" customWidth="1"/>
    <col min="34" max="36" width="9.42578125" bestFit="1" customWidth="1"/>
    <col min="37" max="38" width="9.28515625" bestFit="1" customWidth="1"/>
    <col min="39" max="39" width="9.42578125" bestFit="1" customWidth="1"/>
    <col min="40" max="40" width="9.28515625" bestFit="1" customWidth="1"/>
  </cols>
  <sheetData>
    <row r="1" spans="1:50">
      <c r="B1" t="s">
        <v>308</v>
      </c>
      <c r="C1" t="s">
        <v>174</v>
      </c>
      <c r="D1" t="s">
        <v>175</v>
      </c>
      <c r="E1" t="s">
        <v>177</v>
      </c>
      <c r="F1" t="s">
        <v>179</v>
      </c>
      <c r="G1" t="s">
        <v>181</v>
      </c>
      <c r="H1" t="s">
        <v>189</v>
      </c>
      <c r="I1" t="s">
        <v>2</v>
      </c>
      <c r="J1" t="s">
        <v>200</v>
      </c>
      <c r="K1" t="s">
        <v>202</v>
      </c>
      <c r="L1" t="s">
        <v>209</v>
      </c>
      <c r="M1" t="s">
        <v>215</v>
      </c>
      <c r="N1" t="s">
        <v>216</v>
      </c>
      <c r="O1" t="s">
        <v>217</v>
      </c>
      <c r="P1" t="s">
        <v>218</v>
      </c>
      <c r="Q1" t="s">
        <v>219</v>
      </c>
      <c r="R1" t="s">
        <v>221</v>
      </c>
      <c r="S1" t="s">
        <v>222</v>
      </c>
      <c r="T1" t="s">
        <v>223</v>
      </c>
      <c r="U1" t="s">
        <v>224</v>
      </c>
      <c r="V1" t="s">
        <v>225</v>
      </c>
      <c r="W1" t="s">
        <v>226</v>
      </c>
      <c r="X1" t="s">
        <v>227</v>
      </c>
      <c r="Y1" t="s">
        <v>228</v>
      </c>
      <c r="Z1" t="s">
        <v>229</v>
      </c>
      <c r="AA1" t="s">
        <v>230</v>
      </c>
      <c r="AB1" t="s">
        <v>231</v>
      </c>
      <c r="AC1" t="s">
        <v>232</v>
      </c>
      <c r="AD1" t="s">
        <v>233</v>
      </c>
      <c r="AE1" t="s">
        <v>234</v>
      </c>
      <c r="AF1" t="s">
        <v>235</v>
      </c>
      <c r="AG1" t="s">
        <v>236</v>
      </c>
      <c r="AH1" t="s">
        <v>237</v>
      </c>
      <c r="AI1" t="s">
        <v>238</v>
      </c>
      <c r="AJ1" t="s">
        <v>239</v>
      </c>
      <c r="AK1" t="s">
        <v>240</v>
      </c>
      <c r="AL1" t="s">
        <v>241</v>
      </c>
      <c r="AM1" t="s">
        <v>242</v>
      </c>
      <c r="AN1" t="s">
        <v>243</v>
      </c>
      <c r="AO1" s="21" t="s">
        <v>144</v>
      </c>
    </row>
    <row r="2" spans="1:50">
      <c r="A2" s="259" t="s">
        <v>309</v>
      </c>
      <c r="B2" s="26">
        <v>2010</v>
      </c>
      <c r="C2" s="27">
        <f>'ZP2010'!J106/1000</f>
        <v>225.95303600000003</v>
      </c>
      <c r="D2" s="27">
        <f>'ZP2010'!K106/1000</f>
        <v>1336.2867369999999</v>
      </c>
      <c r="E2" s="27">
        <f>'ZP2010'!L106/1000</f>
        <v>3478.0106880000003</v>
      </c>
      <c r="F2" s="27">
        <f>'ZP2010'!M106/1000</f>
        <v>2069.04061</v>
      </c>
      <c r="G2" s="27">
        <f>'ZP2010'!N106/1000</f>
        <v>834.96080900000004</v>
      </c>
      <c r="H2" s="27">
        <f>'ZP2010'!O106/1000</f>
        <v>617.92072400000006</v>
      </c>
      <c r="I2" s="27">
        <f>'ZP2010'!P106/1000</f>
        <v>920.95131600000002</v>
      </c>
      <c r="J2" s="27">
        <f>'ZP2010'!Q106/1000</f>
        <v>2056.5535000000004</v>
      </c>
      <c r="K2" s="27">
        <f>'ZP2010'!R106/1000</f>
        <v>916.21488599999998</v>
      </c>
      <c r="L2" s="27">
        <f>'ZP2010'!S106/1000</f>
        <v>622.21241300000008</v>
      </c>
      <c r="M2" s="27">
        <f>'ZP2010'!T106/1000</f>
        <v>2487.0186020000001</v>
      </c>
      <c r="N2" s="27">
        <f>'ZP2010'!U106/1000</f>
        <v>1290.8698400000001</v>
      </c>
      <c r="O2" s="27">
        <f>'ZP2010'!V106/1000</f>
        <v>175.54273499999999</v>
      </c>
      <c r="P2" s="27">
        <f>'ZP2010'!W106/1000</f>
        <v>2262.77891</v>
      </c>
      <c r="Q2" s="27">
        <f>'ZP2010'!X106/1000</f>
        <v>0</v>
      </c>
      <c r="R2" s="27">
        <f>'ZP2010'!Y106/1000</f>
        <v>0</v>
      </c>
      <c r="S2" s="27">
        <f>'ZP2010'!Z106/1000</f>
        <v>3677.3563919999997</v>
      </c>
      <c r="T2" s="27">
        <f>'ZP2010'!AA106/1000</f>
        <v>1119.5712580000002</v>
      </c>
      <c r="U2" s="27">
        <f>'ZP2010'!AB106/1000</f>
        <v>2543.0801120000001</v>
      </c>
      <c r="V2" s="27">
        <f>'ZP2010'!AC106/1000</f>
        <v>6568.7022600000009</v>
      </c>
      <c r="W2" s="27">
        <f>'ZP2010'!AD106/1000</f>
        <v>1848.3513279999997</v>
      </c>
      <c r="X2" s="27">
        <f>'ZP2010'!AE106/1000</f>
        <v>1247.7070240000003</v>
      </c>
      <c r="Y2" s="27">
        <f>'ZP2010'!AF106/1000</f>
        <v>920.60803399999998</v>
      </c>
      <c r="Z2" s="27">
        <f>'ZP2010'!AG106/1000</f>
        <v>4018.1692950000006</v>
      </c>
      <c r="AA2" s="27">
        <f>'ZP2010'!AH106/1000</f>
        <v>324.07245399999999</v>
      </c>
      <c r="AB2" s="27">
        <f>'ZP2010'!AI106/1000</f>
        <v>174.69044299999999</v>
      </c>
      <c r="AC2" s="27">
        <f>'ZP2010'!AJ106/1000</f>
        <v>402.83475600000003</v>
      </c>
      <c r="AD2" s="27">
        <f>'ZP2010'!AK106/1000</f>
        <v>664.89041899999995</v>
      </c>
      <c r="AE2" s="27">
        <f>'ZP2010'!AL106/1000</f>
        <v>722.01273200000003</v>
      </c>
      <c r="AF2" s="27">
        <f>'ZP2010'!AM106/1000</f>
        <v>3092.9751360000005</v>
      </c>
      <c r="AG2" s="27">
        <f>'ZP2010'!AN106/1000</f>
        <v>0</v>
      </c>
      <c r="AH2" s="27">
        <f>'ZP2010'!AO106/1000</f>
        <v>1744.9917639999996</v>
      </c>
      <c r="AI2" s="27">
        <f>'ZP2010'!AP106/1000</f>
        <v>8851.5787400000008</v>
      </c>
      <c r="AJ2" s="27">
        <f>'ZP2010'!AQ106/1000</f>
        <v>1863.443096</v>
      </c>
      <c r="AK2" s="27">
        <f>'ZP2010'!AR106/1000</f>
        <v>950.42141399999991</v>
      </c>
      <c r="AL2" s="27">
        <f>'ZP2010'!AS106/1000</f>
        <v>707.88447499999995</v>
      </c>
      <c r="AM2" s="27">
        <f>'ZP2010'!AT106/1000</f>
        <v>4066.9522880000009</v>
      </c>
      <c r="AN2" s="27">
        <f>'ZP2010'!AU106/1000</f>
        <v>539.4405240000001</v>
      </c>
      <c r="AO2" s="15">
        <f>SUM(C2:AN2)</f>
        <v>65344.048749999994</v>
      </c>
    </row>
    <row r="3" spans="1:50">
      <c r="A3" s="259"/>
      <c r="B3" s="26">
        <v>2015</v>
      </c>
      <c r="C3" s="27">
        <f>'ZP2015'!J106/1000</f>
        <v>264.03269</v>
      </c>
      <c r="D3" s="27">
        <f>'ZP2015'!K106/1000</f>
        <v>1129.65407</v>
      </c>
      <c r="E3" s="27">
        <f>'ZP2015'!L106/1000</f>
        <v>2902.6494100000004</v>
      </c>
      <c r="F3" s="27">
        <f>'ZP2015'!M106/1000</f>
        <v>1703.9743299999998</v>
      </c>
      <c r="G3" s="27">
        <f>'ZP2015'!N106/1000</f>
        <v>730.13092999999992</v>
      </c>
      <c r="H3" s="27">
        <f>'ZP2015'!O106/1000</f>
        <v>543.80710999999997</v>
      </c>
      <c r="I3" s="27">
        <f>'ZP2015'!P106/1000</f>
        <v>678.97150999999997</v>
      </c>
      <c r="J3" s="27">
        <f>'ZP2015'!Q106/1000</f>
        <v>1758.9928799999998</v>
      </c>
      <c r="K3" s="27">
        <f>'ZP2015'!R106/1000</f>
        <v>780.08668</v>
      </c>
      <c r="L3" s="27">
        <f>'ZP2015'!S106/1000</f>
        <v>569.33160999999996</v>
      </c>
      <c r="M3" s="27">
        <f>'ZP2015'!T106/1000</f>
        <v>2058.0291299999999</v>
      </c>
      <c r="N3" s="27">
        <f>'ZP2015'!U106/1000</f>
        <v>1127.28908</v>
      </c>
      <c r="O3" s="27">
        <f>'ZP2015'!V106/1000</f>
        <v>147.72148000000001</v>
      </c>
      <c r="P3" s="27">
        <f>'ZP2015'!W106/1000</f>
        <v>2145.6167300000002</v>
      </c>
      <c r="Q3" s="27">
        <f>'ZP2015'!X106/1000</f>
        <v>0</v>
      </c>
      <c r="R3" s="27">
        <f>'ZP2015'!Y106/1000</f>
        <v>0</v>
      </c>
      <c r="S3" s="27">
        <f>'ZP2015'!Z106/1000</f>
        <v>2853.4476799999998</v>
      </c>
      <c r="T3" s="27">
        <f>'ZP2015'!AA106/1000</f>
        <v>1011.0029099999999</v>
      </c>
      <c r="U3" s="27">
        <f>'ZP2015'!AB106/1000</f>
        <v>1969.5845800000002</v>
      </c>
      <c r="V3" s="27">
        <f>'ZP2015'!AC106/1000</f>
        <v>5786.7312099999999</v>
      </c>
      <c r="W3" s="27">
        <f>'ZP2015'!AD106/1000</f>
        <v>1624.8925200000001</v>
      </c>
      <c r="X3" s="27">
        <f>'ZP2015'!AE106/1000</f>
        <v>1079.5280700000001</v>
      </c>
      <c r="Y3" s="27">
        <f>'ZP2015'!AF106/1000</f>
        <v>863.27374999999995</v>
      </c>
      <c r="Z3" s="27">
        <f>'ZP2015'!AG106/1000</f>
        <v>3412.7277600000002</v>
      </c>
      <c r="AA3" s="27">
        <f>'ZP2015'!AH106/1000</f>
        <v>251.94824</v>
      </c>
      <c r="AB3" s="27">
        <f>'ZP2015'!AI106/1000</f>
        <v>158.05634999999998</v>
      </c>
      <c r="AC3" s="27">
        <f>'ZP2015'!AJ106/1000</f>
        <v>327.24475000000001</v>
      </c>
      <c r="AD3" s="27">
        <f>'ZP2015'!AK106/1000</f>
        <v>450.36842999999999</v>
      </c>
      <c r="AE3" s="27">
        <f>'ZP2015'!AL106/1000</f>
        <v>703.59041999999999</v>
      </c>
      <c r="AF3" s="27">
        <f>'ZP2015'!AM106/1000</f>
        <v>2470.4716900000003</v>
      </c>
      <c r="AG3" s="27">
        <f>'ZP2015'!AN106/1000</f>
        <v>0</v>
      </c>
      <c r="AH3" s="27">
        <f>'ZP2015'!AO106/1000</f>
        <v>1408.2035700000001</v>
      </c>
      <c r="AI3" s="27">
        <f>'ZP2015'!AP106/1000</f>
        <v>7355.8271900000018</v>
      </c>
      <c r="AJ3" s="27">
        <f>'ZP2015'!AQ106/1000</f>
        <v>1567.8072999999999</v>
      </c>
      <c r="AK3" s="27">
        <f>'ZP2015'!AR106/1000</f>
        <v>866.10141999999996</v>
      </c>
      <c r="AL3" s="27">
        <f>'ZP2015'!AS106/1000</f>
        <v>608.63248999999996</v>
      </c>
      <c r="AM3" s="27">
        <f>'ZP2015'!AT106/1000</f>
        <v>3094.3611900000005</v>
      </c>
      <c r="AN3" s="27">
        <f>'ZP2015'!AU106/1000</f>
        <v>417.39580999999998</v>
      </c>
      <c r="AO3" s="15">
        <f t="shared" ref="AO3:AO18" si="0">SUM(C3:AN3)</f>
        <v>54821.484970000012</v>
      </c>
      <c r="AP3" s="28"/>
      <c r="AQ3" s="28"/>
      <c r="AR3" s="28"/>
      <c r="AS3" s="28"/>
      <c r="AT3" s="28"/>
      <c r="AU3" s="28"/>
      <c r="AV3" s="28"/>
      <c r="AW3" s="28"/>
      <c r="AX3" s="28"/>
    </row>
    <row r="4" spans="1:50">
      <c r="A4" s="259"/>
      <c r="B4" s="26">
        <v>2018</v>
      </c>
      <c r="C4" s="27">
        <f>'ZP2018'!J106/1000</f>
        <v>316.36530000000005</v>
      </c>
      <c r="D4" s="27">
        <f>'ZP2018'!K106/1000</f>
        <v>1181.40084</v>
      </c>
      <c r="E4" s="27">
        <f>'ZP2018'!L106/1000</f>
        <v>3062.6521199999997</v>
      </c>
      <c r="F4" s="27">
        <f>'ZP2018'!M106/1000</f>
        <v>1812.6706299999998</v>
      </c>
      <c r="G4" s="27">
        <f>'ZP2018'!N106/1000</f>
        <v>785.22501</v>
      </c>
      <c r="H4" s="27">
        <f>'ZP2018'!O106/1000</f>
        <v>571.47286999999994</v>
      </c>
      <c r="I4" s="27">
        <f>'ZP2018'!P106/1000</f>
        <v>748.37495999999999</v>
      </c>
      <c r="J4" s="27">
        <f>'ZP2018'!Q106/1000</f>
        <v>1777.9016599999998</v>
      </c>
      <c r="K4" s="27">
        <f>'ZP2018'!R106/1000</f>
        <v>839.48439999999994</v>
      </c>
      <c r="L4" s="27">
        <f>'ZP2018'!S106/1000</f>
        <v>655.89555000000007</v>
      </c>
      <c r="M4" s="27">
        <f>'ZP2018'!T106/1000</f>
        <v>2229.9335799999994</v>
      </c>
      <c r="N4" s="27">
        <f>'ZP2018'!U106/1000</f>
        <v>1207.4875599999998</v>
      </c>
      <c r="O4" s="27">
        <f>'ZP2018'!V106/1000</f>
        <v>206.63674</v>
      </c>
      <c r="P4" s="27">
        <f>'ZP2018'!W106/1000</f>
        <v>2421.3669399999999</v>
      </c>
      <c r="Q4" s="27">
        <f>'ZP2018'!X106/1000</f>
        <v>0</v>
      </c>
      <c r="R4" s="27">
        <f>'ZP2018'!Y106/1000</f>
        <v>0</v>
      </c>
      <c r="S4" s="27">
        <f>'ZP2018'!Z106/1000</f>
        <v>2980.1905599999996</v>
      </c>
      <c r="T4" s="27">
        <f>'ZP2018'!AA106/1000</f>
        <v>1098.5347899999999</v>
      </c>
      <c r="U4" s="27">
        <f>'ZP2018'!AB106/1000</f>
        <v>2044.9659199999999</v>
      </c>
      <c r="V4" s="27">
        <f>'ZP2018'!AC106/1000</f>
        <v>6090.4919700000009</v>
      </c>
      <c r="W4" s="27">
        <f>'ZP2018'!AD106/1000</f>
        <v>1691.4601900000002</v>
      </c>
      <c r="X4" s="27">
        <f>'ZP2018'!AE106/1000</f>
        <v>1126.3624300000001</v>
      </c>
      <c r="Y4" s="27">
        <f>'ZP2018'!AF106/1000</f>
        <v>1006.29824</v>
      </c>
      <c r="Z4" s="27">
        <f>'ZP2018'!AG106/1000</f>
        <v>3501.88742</v>
      </c>
      <c r="AA4" s="27">
        <f>'ZP2018'!AH106/1000</f>
        <v>276.62903999999997</v>
      </c>
      <c r="AB4" s="27">
        <f>'ZP2018'!AI106/1000</f>
        <v>173.71713</v>
      </c>
      <c r="AC4" s="27">
        <f>'ZP2018'!AJ106/1000</f>
        <v>384.27080999999998</v>
      </c>
      <c r="AD4" s="27">
        <f>'ZP2018'!AK106/1000</f>
        <v>491.73962</v>
      </c>
      <c r="AE4" s="27">
        <f>'ZP2018'!AL106/1000</f>
        <v>821.98068999999998</v>
      </c>
      <c r="AF4" s="27">
        <f>'ZP2018'!AM106/1000</f>
        <v>2546.702413</v>
      </c>
      <c r="AG4" s="27">
        <f>'ZP2018'!AN106/1000</f>
        <v>0</v>
      </c>
      <c r="AH4" s="27">
        <f>'ZP2018'!AO106/1000</f>
        <v>1320.6681999999998</v>
      </c>
      <c r="AI4" s="27">
        <f>'ZP2018'!AP106/1000</f>
        <v>7656.1242899999997</v>
      </c>
      <c r="AJ4" s="27">
        <f>'ZP2018'!AQ106/1000</f>
        <v>1647.3996400000001</v>
      </c>
      <c r="AK4" s="27">
        <f>'ZP2018'!AR106/1000</f>
        <v>918.02486999999996</v>
      </c>
      <c r="AL4" s="27">
        <f>'ZP2018'!AS106/1000</f>
        <v>671.72942</v>
      </c>
      <c r="AM4" s="27">
        <f>'ZP2018'!AT106/1000</f>
        <v>3243.3486899999994</v>
      </c>
      <c r="AN4" s="27">
        <f>'ZP2018'!AU106/1000</f>
        <v>476.42902999999995</v>
      </c>
      <c r="AO4" s="15">
        <f t="shared" si="0"/>
        <v>57985.823522999992</v>
      </c>
    </row>
    <row r="5" spans="1:50">
      <c r="A5" s="259"/>
      <c r="B5" s="26">
        <v>2019</v>
      </c>
      <c r="C5" s="27">
        <f>'ZP2019'!J106/1000</f>
        <v>307.64716999999996</v>
      </c>
      <c r="D5" s="27">
        <f>'ZP2019'!K106/1000</f>
        <v>1147.3140900000001</v>
      </c>
      <c r="E5" s="27">
        <f>'ZP2019'!L106/1000</f>
        <v>2889.7655099999997</v>
      </c>
      <c r="F5" s="27">
        <f>'ZP2019'!M106/1000</f>
        <v>1783.40209</v>
      </c>
      <c r="G5" s="27">
        <f>'ZP2019'!N106/1000</f>
        <v>762.84699999999998</v>
      </c>
      <c r="H5" s="27">
        <f>'ZP2019'!O106/1000</f>
        <v>558.25579000000005</v>
      </c>
      <c r="I5" s="27">
        <f>'ZP2019'!P106/1000</f>
        <v>694.86694999999997</v>
      </c>
      <c r="J5" s="27">
        <f>'ZP2019'!Q106/1000</f>
        <v>1760.76467</v>
      </c>
      <c r="K5" s="27">
        <f>'ZP2019'!R106/1000</f>
        <v>829.94713999999999</v>
      </c>
      <c r="L5" s="27">
        <f>'ZP2019'!S106/1000</f>
        <v>638.51140999999996</v>
      </c>
      <c r="M5" s="27">
        <f>'ZP2019'!T106/1000</f>
        <v>2228.9164100000003</v>
      </c>
      <c r="N5" s="27">
        <f>'ZP2019'!U106/1000</f>
        <v>1222.1383699999999</v>
      </c>
      <c r="O5" s="27">
        <f>'ZP2019'!V106/1000</f>
        <v>265.54586999999998</v>
      </c>
      <c r="P5" s="27">
        <f>'ZP2019'!W106/1000</f>
        <v>2445.2186499999998</v>
      </c>
      <c r="Q5" s="27">
        <f>'ZP2019'!X106/1000</f>
        <v>0</v>
      </c>
      <c r="R5" s="27">
        <f>'ZP2019'!Y106/1000</f>
        <v>0</v>
      </c>
      <c r="S5" s="27">
        <f>'ZP2019'!Z106/1000</f>
        <v>2910.5331900000001</v>
      </c>
      <c r="T5" s="27">
        <f>'ZP2019'!AA106/1000</f>
        <v>1094.4760899999999</v>
      </c>
      <c r="U5" s="27">
        <f>'ZP2019'!AB106/1000</f>
        <v>1955.3539499999999</v>
      </c>
      <c r="V5" s="27">
        <f>'ZP2019'!AC106/1000</f>
        <v>6033.5783699999993</v>
      </c>
      <c r="W5" s="27">
        <f>'ZP2019'!AD106/1000</f>
        <v>1635.8912599999999</v>
      </c>
      <c r="X5" s="27">
        <f>'ZP2019'!AE106/1000</f>
        <v>1086.8135199999999</v>
      </c>
      <c r="Y5" s="27">
        <f>'ZP2019'!AF106/1000</f>
        <v>1013.32865</v>
      </c>
      <c r="Z5" s="27">
        <f>'ZP2019'!AG106/1000</f>
        <v>3477.1899100000001</v>
      </c>
      <c r="AA5" s="27">
        <f>'ZP2019'!AH106/1000</f>
        <v>301.95733999999999</v>
      </c>
      <c r="AB5" s="27">
        <f>'ZP2019'!AI106/1000</f>
        <v>166.18621999999999</v>
      </c>
      <c r="AC5" s="27">
        <f>'ZP2019'!AJ106/1000</f>
        <v>410.77402999999998</v>
      </c>
      <c r="AD5" s="27">
        <f>'ZP2019'!AK106/1000</f>
        <v>480.04768000000007</v>
      </c>
      <c r="AE5" s="27">
        <f>'ZP2019'!AL106/1000</f>
        <v>827.61407000000008</v>
      </c>
      <c r="AF5" s="27">
        <f>'ZP2019'!AM106/1000</f>
        <v>2392.3931499999999</v>
      </c>
      <c r="AG5" s="27">
        <f>'ZP2019'!AN106/1000</f>
        <v>0</v>
      </c>
      <c r="AH5" s="27">
        <f>'ZP2019'!AO106/1000</f>
        <v>1317.5481300000001</v>
      </c>
      <c r="AI5" s="27">
        <f>'ZP2019'!AP106/1000</f>
        <v>7461.0497350000005</v>
      </c>
      <c r="AJ5" s="27">
        <f>'ZP2019'!AQ106/1000</f>
        <v>1568.3890399999998</v>
      </c>
      <c r="AK5" s="27">
        <f>'ZP2019'!AR106/1000</f>
        <v>895.91336999999999</v>
      </c>
      <c r="AL5" s="27">
        <f>'ZP2019'!AS106/1000</f>
        <v>703.12638000000004</v>
      </c>
      <c r="AM5" s="27">
        <f>'ZP2019'!AT106/1000</f>
        <v>3091.80177</v>
      </c>
      <c r="AN5" s="27">
        <f>'ZP2019'!AU106/1000</f>
        <v>439.43811999999991</v>
      </c>
      <c r="AO5" s="15">
        <f t="shared" si="0"/>
        <v>56798.545095000009</v>
      </c>
    </row>
    <row r="6" spans="1:50">
      <c r="A6" s="259"/>
      <c r="B6" s="26">
        <v>2020</v>
      </c>
      <c r="C6" s="27">
        <f>'ZP2020'!J106/1000</f>
        <v>304.88722999999999</v>
      </c>
      <c r="D6" s="27">
        <f>'ZP2020'!K106/1000</f>
        <v>1190.8048399999998</v>
      </c>
      <c r="E6" s="27">
        <f>'ZP2020'!L106/1000</f>
        <v>3031.7401899999995</v>
      </c>
      <c r="F6" s="27">
        <f>'ZP2020'!M106/1000</f>
        <v>1886.7321899999999</v>
      </c>
      <c r="G6" s="27">
        <f>'ZP2020'!N106/1000</f>
        <v>805.83789999999999</v>
      </c>
      <c r="H6" s="27">
        <f>'ZP2020'!O106/1000</f>
        <v>615.89167000000009</v>
      </c>
      <c r="I6" s="27">
        <f>'ZP2020'!P106/1000</f>
        <v>701.63006000000007</v>
      </c>
      <c r="J6" s="27">
        <f>'ZP2020'!Q106/1000</f>
        <v>1886.6841999999999</v>
      </c>
      <c r="K6" s="27">
        <f>'ZP2020'!R106/1000</f>
        <v>817.82576000000006</v>
      </c>
      <c r="L6" s="27">
        <f>'ZP2020'!S106/1000</f>
        <v>668.36166000000003</v>
      </c>
      <c r="M6" s="27">
        <f>'ZP2020'!T106/1000</f>
        <v>2333.6396500000005</v>
      </c>
      <c r="N6" s="27">
        <f>'ZP2020'!U106/1000</f>
        <v>1320.4403500000001</v>
      </c>
      <c r="O6" s="27">
        <f>'ZP2020'!V106/1000</f>
        <v>286.37344000000002</v>
      </c>
      <c r="P6" s="27">
        <f>'ZP2020'!W106/1000</f>
        <v>2622.2368799999999</v>
      </c>
      <c r="Q6" s="27">
        <f>'ZP2020'!X106/1000</f>
        <v>0</v>
      </c>
      <c r="R6" s="27">
        <f>'ZP2020'!Y106/1000</f>
        <v>0</v>
      </c>
      <c r="S6" s="27">
        <f>'ZP2020'!Z106/1000</f>
        <v>2972.9829799999993</v>
      </c>
      <c r="T6" s="27">
        <f>'ZP2020'!AA106/1000</f>
        <v>1160.94418</v>
      </c>
      <c r="U6" s="27">
        <f>'ZP2020'!AB106/1000</f>
        <v>1939.9584600000001</v>
      </c>
      <c r="V6" s="27">
        <f>'ZP2020'!AC106/1000</f>
        <v>6228.8411000000006</v>
      </c>
      <c r="W6" s="27">
        <f>'ZP2020'!AD106/1000</f>
        <v>1651.9903999999999</v>
      </c>
      <c r="X6" s="27">
        <f>'ZP2020'!AE106/1000</f>
        <v>1116.1343800000002</v>
      </c>
      <c r="Y6" s="27">
        <f>'ZP2020'!AF106/1000</f>
        <v>1068.84375</v>
      </c>
      <c r="Z6" s="27">
        <f>'ZP2020'!AG106/1000</f>
        <v>3637.58475</v>
      </c>
      <c r="AA6" s="27">
        <f>'ZP2020'!AH106/1000</f>
        <v>308.83620999999994</v>
      </c>
      <c r="AB6" s="27">
        <f>'ZP2020'!AI106/1000</f>
        <v>159.18417000000002</v>
      </c>
      <c r="AC6" s="27">
        <f>'ZP2020'!AJ106/1000</f>
        <v>416.22059000000002</v>
      </c>
      <c r="AD6" s="27">
        <f>'ZP2020'!AK106/1000</f>
        <v>514.70836999999995</v>
      </c>
      <c r="AE6" s="27">
        <f>'ZP2020'!AL106/1000</f>
        <v>853.78942999999992</v>
      </c>
      <c r="AF6" s="27">
        <f>'ZP2020'!AM106/1000</f>
        <v>2433.9369099999999</v>
      </c>
      <c r="AG6" s="27">
        <f>'ZP2020'!AN106/1000</f>
        <v>0</v>
      </c>
      <c r="AH6" s="27">
        <f>'ZP2020'!AO106/1000</f>
        <v>1338.6301799999999</v>
      </c>
      <c r="AI6" s="27">
        <f>'ZP2020'!AP106/1000</f>
        <v>7646.8931739999998</v>
      </c>
      <c r="AJ6" s="27">
        <f>'ZP2020'!AQ106/1000</f>
        <v>1621.2754199999999</v>
      </c>
      <c r="AK6" s="27">
        <f>'ZP2020'!AR106/1000</f>
        <v>947.50488999999993</v>
      </c>
      <c r="AL6" s="27">
        <f>'ZP2020'!AS106/1000</f>
        <v>728.25247000000002</v>
      </c>
      <c r="AM6" s="27">
        <f>'ZP2020'!AT106/1000</f>
        <v>3117.8551299999999</v>
      </c>
      <c r="AN6" s="27">
        <f>'ZP2020'!AU106/1000</f>
        <v>438.96782000000002</v>
      </c>
      <c r="AO6" s="15">
        <f t="shared" si="0"/>
        <v>58776.42078399998</v>
      </c>
    </row>
    <row r="7" spans="1:50">
      <c r="A7" s="259" t="s">
        <v>310</v>
      </c>
      <c r="B7" s="26">
        <v>2010</v>
      </c>
      <c r="C7" s="27">
        <f>IF('ZP2010'!J107/1000-C14&lt;=0,0,'ZP2010'!J107/1000-C14)</f>
        <v>0</v>
      </c>
      <c r="D7" s="27">
        <f>IF('ZP2010'!K107/1000-D14&lt;=0,0,'ZP2010'!K107/1000-D14)</f>
        <v>246.10483799999997</v>
      </c>
      <c r="E7" s="27">
        <f>IF('ZP2010'!L107/1000-E14&lt;=0,0,'ZP2010'!L107/1000-E14)</f>
        <v>120.23235499999997</v>
      </c>
      <c r="F7" s="27">
        <f>IF('ZP2010'!M107/1000-F14&lt;=0,0,'ZP2010'!M107/1000-F14)</f>
        <v>250.64492300000003</v>
      </c>
      <c r="G7" s="27">
        <f>IF('ZP2010'!N107/1000-G14&lt;=0,0,'ZP2010'!N107/1000-G14)</f>
        <v>0</v>
      </c>
      <c r="H7" s="27">
        <f>IF('ZP2010'!O107/1000-H14&lt;=0,0,'ZP2010'!O107/1000-H14)</f>
        <v>12.409424000000001</v>
      </c>
      <c r="I7" s="27">
        <f>IF('ZP2010'!P107/1000-I14&lt;=0,0,'ZP2010'!P107/1000-I14)</f>
        <v>55.680808000000013</v>
      </c>
      <c r="J7" s="27">
        <f>IF('ZP2010'!Q107/1000-J14&lt;=0,0,'ZP2010'!Q107/1000-J14)</f>
        <v>71.905242000000015</v>
      </c>
      <c r="K7" s="27">
        <f>IF('ZP2010'!R107/1000-K14&lt;=0,0,'ZP2010'!R107/1000-K14)</f>
        <v>5.0671190000000008</v>
      </c>
      <c r="L7" s="27">
        <f>IF('ZP2010'!S107/1000-L14&lt;=0,0,'ZP2010'!S107/1000-L14)</f>
        <v>0</v>
      </c>
      <c r="M7" s="27">
        <f>IF('ZP2010'!T107/1000-M14&lt;=0,0,'ZP2010'!T107/1000-M14)</f>
        <v>238.69870399999999</v>
      </c>
      <c r="N7" s="27">
        <f>IF('ZP2010'!U107/1000-N14&lt;=0,0,'ZP2010'!U107/1000-N14)</f>
        <v>12.609281999999999</v>
      </c>
      <c r="O7" s="27">
        <f>IF('ZP2010'!V107/1000-O14&lt;=0,0,'ZP2010'!V107/1000-O14)</f>
        <v>0</v>
      </c>
      <c r="P7" s="27">
        <f>IF('ZP2010'!W107/1000-P14&lt;=0,0,'ZP2010'!W107/1000-P14)</f>
        <v>208.62462299999996</v>
      </c>
      <c r="Q7" s="27">
        <f>IF('ZP2010'!X107/1000-Q14&lt;=0,0,'ZP2010'!X107/1000-Q14)</f>
        <v>0</v>
      </c>
      <c r="R7" s="27">
        <f>IF('ZP2010'!Y107/1000-R14&lt;=0,0,'ZP2010'!Y107/1000-R14)</f>
        <v>0</v>
      </c>
      <c r="S7" s="27">
        <f>IF('ZP2010'!Z107/1000-S14&lt;=0,0,'ZP2010'!Z107/1000-S14)</f>
        <v>26.518962000000002</v>
      </c>
      <c r="T7" s="27">
        <f>IF('ZP2010'!AA107/1000-T14&lt;=0,0,'ZP2010'!AA107/1000-T14)</f>
        <v>0</v>
      </c>
      <c r="U7" s="27">
        <f>IF('ZP2010'!AB107/1000-U14&lt;=0,0,'ZP2010'!AB107/1000-U14)</f>
        <v>26.212643000000014</v>
      </c>
      <c r="V7" s="27">
        <f>IF('ZP2010'!AC107/1000-V14&lt;=0,0,'ZP2010'!AC107/1000-V14)</f>
        <v>1736.0921590000003</v>
      </c>
      <c r="W7" s="27">
        <f>IF('ZP2010'!AD107/1000-W14&lt;=0,0,'ZP2010'!AD107/1000-W14)</f>
        <v>0</v>
      </c>
      <c r="X7" s="27">
        <f>IF('ZP2010'!AE107/1000-X14&lt;=0,0,'ZP2010'!AE107/1000-X14)</f>
        <v>24.667476999999991</v>
      </c>
      <c r="Y7" s="27">
        <f>IF('ZP2010'!AF107/1000-Y14&lt;=0,0,'ZP2010'!AF107/1000-Y14)</f>
        <v>0</v>
      </c>
      <c r="Z7" s="27">
        <f>IF('ZP2010'!AG107/1000-Z14&lt;=0,0,'ZP2010'!AG107/1000-Z14)</f>
        <v>516.44832899999994</v>
      </c>
      <c r="AA7" s="27">
        <f>IF('ZP2010'!AH107/1000-AA14&lt;=0,0,'ZP2010'!AH107/1000-AA14)</f>
        <v>0</v>
      </c>
      <c r="AB7" s="27">
        <f>IF('ZP2010'!AI107/1000-AB14&lt;=0,0,'ZP2010'!AI107/1000-AB14)</f>
        <v>0</v>
      </c>
      <c r="AC7" s="27">
        <f>IF('ZP2010'!AJ107/1000-AC14&lt;=0,0,'ZP2010'!AJ107/1000-AC14)</f>
        <v>11.226399000000001</v>
      </c>
      <c r="AD7" s="27">
        <f>IF('ZP2010'!AK107/1000-AD14&lt;=0,0,'ZP2010'!AK107/1000-AD14)</f>
        <v>0</v>
      </c>
      <c r="AE7" s="27">
        <f>IF('ZP2010'!AL107/1000-AE14&lt;=0,0,'ZP2010'!AL107/1000-AE14)</f>
        <v>0</v>
      </c>
      <c r="AF7" s="27">
        <f>IF('ZP2010'!AM107/1000-AF14&lt;=0,0,'ZP2010'!AM107/1000-AF14)</f>
        <v>1.9945009999999996</v>
      </c>
      <c r="AG7" s="27">
        <f>IF('ZP2010'!AN107/1000-AG14&lt;=0,0,'ZP2010'!AN107/1000-AG14)</f>
        <v>0</v>
      </c>
      <c r="AH7" s="27">
        <f>IF('ZP2010'!AO107/1000-AH14&lt;=0,0,'ZP2010'!AO107/1000-AH14)</f>
        <v>79.554338999999999</v>
      </c>
      <c r="AI7" s="27">
        <f>IF('ZP2010'!AP107/1000-AI14&lt;=0,0,'ZP2010'!AP107/1000-AI14)</f>
        <v>1578.7300209999999</v>
      </c>
      <c r="AJ7" s="27">
        <f>IF('ZP2010'!AQ107/1000-AJ14&lt;=0,0,'ZP2010'!AQ107/1000-AJ14)</f>
        <v>4.4005379999999974</v>
      </c>
      <c r="AK7" s="27">
        <f>IF('ZP2010'!AR107/1000-AK14&lt;=0,0,'ZP2010'!AR107/1000-AK14)</f>
        <v>0</v>
      </c>
      <c r="AL7" s="27">
        <f>IF('ZP2010'!AS107/1000-AL14&lt;=0,0,'ZP2010'!AS107/1000-AL14)</f>
        <v>23.171818000000002</v>
      </c>
      <c r="AM7" s="27">
        <f>IF('ZP2010'!AT107/1000-AM14&lt;=0,0,'ZP2010'!AT107/1000-AM14)</f>
        <v>253.54379799999998</v>
      </c>
      <c r="AN7" s="27">
        <f>IF('ZP2010'!AU107/1000-AN14&lt;=0,0,'ZP2010'!AU107/1000-AN14)</f>
        <v>17.740454000000003</v>
      </c>
      <c r="AO7" s="15">
        <f t="shared" si="0"/>
        <v>5522.2787559999997</v>
      </c>
    </row>
    <row r="8" spans="1:50">
      <c r="A8" s="259"/>
      <c r="B8" s="26">
        <v>2015</v>
      </c>
      <c r="C8" s="27">
        <f>IF('ZP2015'!J107/1000-C15&lt;=0,0,'ZP2015'!J107/1000-C15)</f>
        <v>0</v>
      </c>
      <c r="D8" s="27">
        <f>IF('ZP2015'!K107/1000-D15&lt;=0,0,'ZP2015'!K107/1000-D15)</f>
        <v>228.09558999999999</v>
      </c>
      <c r="E8" s="27">
        <f>IF('ZP2015'!L107/1000-E15&lt;=0,0,'ZP2015'!L107/1000-E15)</f>
        <v>86.1999</v>
      </c>
      <c r="F8" s="27">
        <f>IF('ZP2015'!M107/1000-F15&lt;=0,0,'ZP2015'!M107/1000-F15)</f>
        <v>408.25586699999997</v>
      </c>
      <c r="G8" s="27">
        <f>IF('ZP2015'!N107/1000-G15&lt;=0,0,'ZP2015'!N107/1000-G15)</f>
        <v>0</v>
      </c>
      <c r="H8" s="27">
        <f>IF('ZP2015'!O107/1000-H15&lt;=0,0,'ZP2015'!O107/1000-H15)</f>
        <v>1.0835399999999993</v>
      </c>
      <c r="I8" s="27">
        <f>IF('ZP2015'!P107/1000-I15&lt;=0,0,'ZP2015'!P107/1000-I15)</f>
        <v>0</v>
      </c>
      <c r="J8" s="27">
        <f>IF('ZP2015'!Q107/1000-J15&lt;=0,0,'ZP2015'!Q107/1000-J15)</f>
        <v>44.991189999999847</v>
      </c>
      <c r="K8" s="27">
        <f>IF('ZP2015'!R107/1000-K15&lt;=0,0,'ZP2015'!R107/1000-K15)</f>
        <v>0.43318000000000012</v>
      </c>
      <c r="L8" s="27">
        <f>IF('ZP2015'!S107/1000-L15&lt;=0,0,'ZP2015'!S107/1000-L15)</f>
        <v>0</v>
      </c>
      <c r="M8" s="27">
        <f>IF('ZP2015'!T107/1000-M15&lt;=0,0,'ZP2015'!T107/1000-M15)</f>
        <v>240.02628000000001</v>
      </c>
      <c r="N8" s="27">
        <f>IF('ZP2015'!U107/1000-N15&lt;=0,0,'ZP2015'!U107/1000-N15)</f>
        <v>2.0090599999999981</v>
      </c>
      <c r="O8" s="27">
        <f>IF('ZP2015'!V107/1000-O15&lt;=0,0,'ZP2015'!V107/1000-O15)</f>
        <v>9.0000000000145519E-4</v>
      </c>
      <c r="P8" s="27">
        <f>IF('ZP2015'!W107/1000-P15&lt;=0,0,'ZP2015'!W107/1000-P15)</f>
        <v>262.34748999999999</v>
      </c>
      <c r="Q8" s="27">
        <f>IF('ZP2015'!X107/1000-Q15&lt;=0,0,'ZP2015'!X107/1000-Q15)</f>
        <v>0</v>
      </c>
      <c r="R8" s="27">
        <f>IF('ZP2015'!Y107/1000-R15&lt;=0,0,'ZP2015'!Y107/1000-R15)</f>
        <v>0</v>
      </c>
      <c r="S8" s="27">
        <f>IF('ZP2015'!Z107/1000-S15&lt;=0,0,'ZP2015'!Z107/1000-S15)</f>
        <v>21.294449999999998</v>
      </c>
      <c r="T8" s="27">
        <f>IF('ZP2015'!AA107/1000-T15&lt;=0,0,'ZP2015'!AA107/1000-T15)</f>
        <v>4.8079999999999998</v>
      </c>
      <c r="U8" s="27">
        <f>IF('ZP2015'!AB107/1000-U15&lt;=0,0,'ZP2015'!AB107/1000-U15)</f>
        <v>14.189050000000009</v>
      </c>
      <c r="V8" s="27">
        <f>IF('ZP2015'!AC107/1000-V15&lt;=0,0,'ZP2015'!AC107/1000-V15)</f>
        <v>1253.3265200000001</v>
      </c>
      <c r="W8" s="27">
        <f>IF('ZP2015'!AD107/1000-W15&lt;=0,0,'ZP2015'!AD107/1000-W15)</f>
        <v>5.5952000000000126</v>
      </c>
      <c r="X8" s="27">
        <f>IF('ZP2015'!AE107/1000-X15&lt;=0,0,'ZP2015'!AE107/1000-X15)</f>
        <v>27.677959999999999</v>
      </c>
      <c r="Y8" s="27">
        <f>IF('ZP2015'!AF107/1000-Y15&lt;=0,0,'ZP2015'!AF107/1000-Y15)</f>
        <v>54.299160000000001</v>
      </c>
      <c r="Z8" s="27">
        <f>IF('ZP2015'!AG107/1000-Z15&lt;=0,0,'ZP2015'!AG107/1000-Z15)</f>
        <v>574.12700999999993</v>
      </c>
      <c r="AA8" s="27">
        <f>IF('ZP2015'!AH107/1000-AA15&lt;=0,0,'ZP2015'!AH107/1000-AA15)</f>
        <v>0</v>
      </c>
      <c r="AB8" s="27">
        <f>IF('ZP2015'!AI107/1000-AB15&lt;=0,0,'ZP2015'!AI107/1000-AB15)</f>
        <v>0</v>
      </c>
      <c r="AC8" s="27">
        <f>IF('ZP2015'!AJ107/1000-AC15&lt;=0,0,'ZP2015'!AJ107/1000-AC15)</f>
        <v>8.529590000000006</v>
      </c>
      <c r="AD8" s="27">
        <f>IF('ZP2015'!AK107/1000-AD15&lt;=0,0,'ZP2015'!AK107/1000-AD15)</f>
        <v>32.348100000000002</v>
      </c>
      <c r="AE8" s="27">
        <f>IF('ZP2015'!AL107/1000-AE15&lt;=0,0,'ZP2015'!AL107/1000-AE15)</f>
        <v>0</v>
      </c>
      <c r="AF8" s="27">
        <f>IF('ZP2015'!AM107/1000-AF15&lt;=0,0,'ZP2015'!AM107/1000-AF15)</f>
        <v>2.1861099999999993</v>
      </c>
      <c r="AG8" s="27">
        <f>IF('ZP2015'!AN107/1000-AG15&lt;=0,0,'ZP2015'!AN107/1000-AG15)</f>
        <v>0</v>
      </c>
      <c r="AH8" s="27">
        <f>IF('ZP2015'!AO107/1000-AH15&lt;=0,0,'ZP2015'!AO107/1000-AH15)</f>
        <v>134.42912999999999</v>
      </c>
      <c r="AI8" s="27">
        <f>IF('ZP2015'!AP107/1000-AI15&lt;=0,0,'ZP2015'!AP107/1000-AI15)</f>
        <v>1206.04555</v>
      </c>
      <c r="AJ8" s="27">
        <f>IF('ZP2015'!AQ107/1000-AJ15&lt;=0,0,'ZP2015'!AQ107/1000-AJ15)</f>
        <v>0</v>
      </c>
      <c r="AK8" s="27">
        <f>IF('ZP2015'!AR107/1000-AK15&lt;=0,0,'ZP2015'!AR107/1000-AK15)</f>
        <v>4.8065899999999715</v>
      </c>
      <c r="AL8" s="27">
        <f>IF('ZP2015'!AS107/1000-AL15&lt;=0,0,'ZP2015'!AS107/1000-AL15)</f>
        <v>10.166439999999996</v>
      </c>
      <c r="AM8" s="27">
        <f>IF('ZP2015'!AT107/1000-AM15&lt;=0,0,'ZP2015'!AT107/1000-AM15)</f>
        <v>34.193750000000023</v>
      </c>
      <c r="AN8" s="27">
        <f>IF('ZP2015'!AU107/1000-AN15&lt;=0,0,'ZP2015'!AU107/1000-AN15)</f>
        <v>11.350330000000003</v>
      </c>
      <c r="AO8" s="15">
        <f t="shared" si="0"/>
        <v>4672.8159370000012</v>
      </c>
    </row>
    <row r="9" spans="1:50">
      <c r="A9" s="259"/>
      <c r="B9" s="26">
        <v>2018</v>
      </c>
      <c r="C9" s="27">
        <f>IF('ZP2018'!J107/1000-C16&lt;=0,0,'ZP2018'!J107/1000-C16)</f>
        <v>0</v>
      </c>
      <c r="D9" s="27">
        <f>IF('ZP2018'!K107/1000-D16&lt;=0,0,'ZP2018'!K107/1000-D16)</f>
        <v>249.71181999999999</v>
      </c>
      <c r="E9" s="27">
        <f>IF('ZP2018'!L107/1000-E16&lt;=0,0,'ZP2018'!L107/1000-E16)</f>
        <v>152.6841</v>
      </c>
      <c r="F9" s="27">
        <f>IF('ZP2018'!M107/1000-F16&lt;=0,0,'ZP2018'!M107/1000-F16)</f>
        <v>542.95885709999993</v>
      </c>
      <c r="G9" s="27">
        <f>IF('ZP2018'!N107/1000-G16&lt;=0,0,'ZP2018'!N107/1000-G16)</f>
        <v>0</v>
      </c>
      <c r="H9" s="27">
        <f>IF('ZP2018'!O107/1000-H16&lt;=0,0,'ZP2018'!O107/1000-H16)</f>
        <v>0</v>
      </c>
      <c r="I9" s="27">
        <f>IF('ZP2018'!P107/1000-I16&lt;=0,0,'ZP2018'!P107/1000-I16)</f>
        <v>0.37413999999999703</v>
      </c>
      <c r="J9" s="27">
        <f>IF('ZP2018'!Q107/1000-J16&lt;=0,0,'ZP2018'!Q107/1000-J16)</f>
        <v>88.968130000000087</v>
      </c>
      <c r="K9" s="27">
        <f>IF('ZP2018'!R107/1000-K16&lt;=0,0,'ZP2018'!R107/1000-K16)</f>
        <v>0</v>
      </c>
      <c r="L9" s="27">
        <f>IF('ZP2018'!S107/1000-L16&lt;=0,0,'ZP2018'!S107/1000-L16)</f>
        <v>1.9770000000008281E-2</v>
      </c>
      <c r="M9" s="27">
        <f>IF('ZP2018'!T107/1000-M16&lt;=0,0,'ZP2018'!T107/1000-M16)</f>
        <v>367.43521999999996</v>
      </c>
      <c r="N9" s="27">
        <f>IF('ZP2018'!U107/1000-N16&lt;=0,0,'ZP2018'!U107/1000-N16)</f>
        <v>0</v>
      </c>
      <c r="O9" s="27">
        <f>IF('ZP2018'!V107/1000-O16&lt;=0,0,'ZP2018'!V107/1000-O16)</f>
        <v>11.421179999999993</v>
      </c>
      <c r="P9" s="27">
        <f>IF('ZP2018'!W107/1000-P16&lt;=0,0,'ZP2018'!W107/1000-P16)</f>
        <v>186.68345000000002</v>
      </c>
      <c r="Q9" s="27">
        <f>IF('ZP2018'!X107/1000-Q16&lt;=0,0,'ZP2018'!X107/1000-Q16)</f>
        <v>0</v>
      </c>
      <c r="R9" s="27">
        <f>IF('ZP2018'!Y107/1000-R16&lt;=0,0,'ZP2018'!Y107/1000-R16)</f>
        <v>0</v>
      </c>
      <c r="S9" s="27">
        <f>IF('ZP2018'!Z107/1000-S16&lt;=0,0,'ZP2018'!Z107/1000-S16)</f>
        <v>26.692990000000002</v>
      </c>
      <c r="T9" s="27">
        <f>IF('ZP2018'!AA107/1000-T16&lt;=0,0,'ZP2018'!AA107/1000-T16)</f>
        <v>0</v>
      </c>
      <c r="U9" s="27">
        <f>IF('ZP2018'!AB107/1000-U16&lt;=0,0,'ZP2018'!AB107/1000-U16)</f>
        <v>4.5400000000029195E-2</v>
      </c>
      <c r="V9" s="27">
        <f>IF('ZP2018'!AC107/1000-V16&lt;=0,0,'ZP2018'!AC107/1000-V16)</f>
        <v>1222.27801</v>
      </c>
      <c r="W9" s="27">
        <f>IF('ZP2018'!AD107/1000-W16&lt;=0,0,'ZP2018'!AD107/1000-W16)</f>
        <v>33.173480000000019</v>
      </c>
      <c r="X9" s="27">
        <f>IF('ZP2018'!AE107/1000-X16&lt;=0,0,'ZP2018'!AE107/1000-X16)</f>
        <v>0</v>
      </c>
      <c r="Y9" s="27">
        <f>IF('ZP2018'!AF107/1000-Y16&lt;=0,0,'ZP2018'!AF107/1000-Y16)</f>
        <v>0</v>
      </c>
      <c r="Z9" s="27">
        <f>IF('ZP2018'!AG107/1000-Z16&lt;=0,0,'ZP2018'!AG107/1000-Z16)</f>
        <v>643.01537999999994</v>
      </c>
      <c r="AA9" s="27">
        <f>IF('ZP2018'!AH107/1000-AA16&lt;=0,0,'ZP2018'!AH107/1000-AA16)</f>
        <v>0</v>
      </c>
      <c r="AB9" s="27">
        <f>IF('ZP2018'!AI107/1000-AB16&lt;=0,0,'ZP2018'!AI107/1000-AB16)</f>
        <v>0.34937816879841321</v>
      </c>
      <c r="AC9" s="27">
        <f>IF('ZP2018'!AJ107/1000-AC16&lt;=0,0,'ZP2018'!AJ107/1000-AC16)</f>
        <v>7.9970500000000015</v>
      </c>
      <c r="AD9" s="27">
        <f>IF('ZP2018'!AK107/1000-AD16&lt;=0,0,'ZP2018'!AK107/1000-AD16)</f>
        <v>30.597089999999998</v>
      </c>
      <c r="AE9" s="27">
        <f>IF('ZP2018'!AL107/1000-AE16&lt;=0,0,'ZP2018'!AL107/1000-AE16)</f>
        <v>0.3681399999999968</v>
      </c>
      <c r="AF9" s="27">
        <f>IF('ZP2018'!AM107/1000-AF16&lt;=0,0,'ZP2018'!AM107/1000-AF16)</f>
        <v>11.588690000000001</v>
      </c>
      <c r="AG9" s="27">
        <f>IF('ZP2018'!AN107/1000-AG16&lt;=0,0,'ZP2018'!AN107/1000-AG16)</f>
        <v>0</v>
      </c>
      <c r="AH9" s="27">
        <f>IF('ZP2018'!AO107/1000-AH16&lt;=0,0,'ZP2018'!AO107/1000-AH16)</f>
        <v>145.62284</v>
      </c>
      <c r="AI9" s="27">
        <f>IF('ZP2018'!AP107/1000-AI16&lt;=0,0,'ZP2018'!AP107/1000-AI16)</f>
        <v>1412.2605599999999</v>
      </c>
      <c r="AJ9" s="27">
        <f>IF('ZP2018'!AQ107/1000-AJ16&lt;=0,0,'ZP2018'!AQ107/1000-AJ16)</f>
        <v>0</v>
      </c>
      <c r="AK9" s="27">
        <f>IF('ZP2018'!AR107/1000-AK16&lt;=0,0,'ZP2018'!AR107/1000-AK16)</f>
        <v>0</v>
      </c>
      <c r="AL9" s="27">
        <f>IF('ZP2018'!AS107/1000-AL16&lt;=0,0,'ZP2018'!AS107/1000-AL16)</f>
        <v>3.8056800000000059</v>
      </c>
      <c r="AM9" s="27">
        <f>IF('ZP2018'!AT107/1000-AM16&lt;=0,0,'ZP2018'!AT107/1000-AM16)</f>
        <v>18.069600000000037</v>
      </c>
      <c r="AN9" s="27">
        <f>IF('ZP2018'!AU107/1000-AN16&lt;=0,0,'ZP2018'!AU107/1000-AN16)</f>
        <v>0</v>
      </c>
      <c r="AO9" s="15">
        <f t="shared" si="0"/>
        <v>5156.1209552687988</v>
      </c>
    </row>
    <row r="10" spans="1:50">
      <c r="A10" s="259"/>
      <c r="B10" s="26">
        <v>2019</v>
      </c>
      <c r="C10" s="27">
        <f>IF('ZP2019'!J107/1000-C17&lt;=0,0,'ZP2019'!J107/1000-C17)</f>
        <v>0</v>
      </c>
      <c r="D10" s="27">
        <f>IF('ZP2019'!K107/1000-D17&lt;=0,0,'ZP2019'!K107/1000-D17)</f>
        <v>209.17648</v>
      </c>
      <c r="E10" s="27">
        <f>IF('ZP2019'!L107/1000-E17&lt;=0,0,'ZP2019'!L107/1000-E17)</f>
        <v>149.92819</v>
      </c>
      <c r="F10" s="27">
        <f>IF('ZP2019'!M107/1000-F17&lt;=0,0,'ZP2019'!M107/1000-F17)</f>
        <v>520.52396399999998</v>
      </c>
      <c r="G10" s="27">
        <f>IF('ZP2019'!N107/1000-G17&lt;=0,0,'ZP2019'!N107/1000-G17)</f>
        <v>0</v>
      </c>
      <c r="H10" s="27">
        <f>IF('ZP2019'!O107/1000-H17&lt;=0,0,'ZP2019'!O107/1000-H17)</f>
        <v>27.611609999999999</v>
      </c>
      <c r="I10" s="27">
        <f>IF('ZP2019'!P107/1000-I17&lt;=0,0,'ZP2019'!P107/1000-I17)</f>
        <v>0.78288000000000579</v>
      </c>
      <c r="J10" s="27">
        <f>IF('ZP2019'!Q107/1000-J17&lt;=0,0,'ZP2019'!Q107/1000-J17)</f>
        <v>84.991440000000011</v>
      </c>
      <c r="K10" s="27">
        <f>IF('ZP2019'!R107/1000-K17&lt;=0,0,'ZP2019'!R107/1000-K17)</f>
        <v>19.986629999999998</v>
      </c>
      <c r="L10" s="27">
        <f>IF('ZP2019'!S107/1000-L17&lt;=0,0,'ZP2019'!S107/1000-L17)</f>
        <v>1.4768300000000032</v>
      </c>
      <c r="M10" s="27">
        <f>IF('ZP2019'!T107/1000-M17&lt;=0,0,'ZP2019'!T107/1000-M17)</f>
        <v>359.60985999999997</v>
      </c>
      <c r="N10" s="27">
        <f>IF('ZP2019'!U107/1000-N17&lt;=0,0,'ZP2019'!U107/1000-N17)</f>
        <v>1.5631199999999978</v>
      </c>
      <c r="O10" s="27">
        <f>IF('ZP2019'!V107/1000-O17&lt;=0,0,'ZP2019'!V107/1000-O17)</f>
        <v>5.4347800000000035</v>
      </c>
      <c r="P10" s="27">
        <f>IF('ZP2019'!W107/1000-P17&lt;=0,0,'ZP2019'!W107/1000-P17)</f>
        <v>172.07402000000002</v>
      </c>
      <c r="Q10" s="27">
        <f>IF('ZP2019'!X107/1000-Q17&lt;=0,0,'ZP2019'!X107/1000-Q17)</f>
        <v>0</v>
      </c>
      <c r="R10" s="27">
        <f>IF('ZP2019'!Y107/1000-R17&lt;=0,0,'ZP2019'!Y107/1000-R17)</f>
        <v>0</v>
      </c>
      <c r="S10" s="27">
        <f>IF('ZP2019'!Z107/1000-S17&lt;=0,0,'ZP2019'!Z107/1000-S17)</f>
        <v>43.216010000000004</v>
      </c>
      <c r="T10" s="27">
        <f>IF('ZP2019'!AA107/1000-T17&lt;=0,0,'ZP2019'!AA107/1000-T17)</f>
        <v>0</v>
      </c>
      <c r="U10" s="27">
        <f>IF('ZP2019'!AB107/1000-U17&lt;=0,0,'ZP2019'!AB107/1000-U17)</f>
        <v>0</v>
      </c>
      <c r="V10" s="27">
        <f>IF('ZP2019'!AC107/1000-V17&lt;=0,0,'ZP2019'!AC107/1000-V17)</f>
        <v>1206.5913099999998</v>
      </c>
      <c r="W10" s="27">
        <f>IF('ZP2019'!AD107/1000-W17&lt;=0,0,'ZP2019'!AD107/1000-W17)</f>
        <v>43.533029999999997</v>
      </c>
      <c r="X10" s="27">
        <f>IF('ZP2019'!AE107/1000-X17&lt;=0,0,'ZP2019'!AE107/1000-X17)</f>
        <v>0</v>
      </c>
      <c r="Y10" s="27">
        <f>IF('ZP2019'!AF107/1000-Y17&lt;=0,0,'ZP2019'!AF107/1000-Y17)</f>
        <v>0</v>
      </c>
      <c r="Z10" s="27">
        <f>IF('ZP2019'!AG107/1000-Z17&lt;=0,0,'ZP2019'!AG107/1000-Z17)</f>
        <v>355.20669999999996</v>
      </c>
      <c r="AA10" s="27">
        <f>IF('ZP2019'!AH107/1000-AA17&lt;=0,0,'ZP2019'!AH107/1000-AA17)</f>
        <v>0</v>
      </c>
      <c r="AB10" s="27">
        <f>IF('ZP2019'!AI107/1000-AB17&lt;=0,0,'ZP2019'!AI107/1000-AB17)</f>
        <v>1.1323481317180084</v>
      </c>
      <c r="AC10" s="27">
        <f>IF('ZP2019'!AJ107/1000-AC17&lt;=0,0,'ZP2019'!AJ107/1000-AC17)</f>
        <v>8.33005</v>
      </c>
      <c r="AD10" s="27">
        <f>IF('ZP2019'!AK107/1000-AD17&lt;=0,0,'ZP2019'!AK107/1000-AD17)</f>
        <v>30.39019</v>
      </c>
      <c r="AE10" s="27">
        <f>IF('ZP2019'!AL107/1000-AE17&lt;=0,0,'ZP2019'!AL107/1000-AE17)</f>
        <v>0</v>
      </c>
      <c r="AF10" s="27">
        <f>IF('ZP2019'!AM107/1000-AF17&lt;=0,0,'ZP2019'!AM107/1000-AF17)</f>
        <v>29.794119999999999</v>
      </c>
      <c r="AG10" s="27">
        <f>IF('ZP2019'!AN107/1000-AG17&lt;=0,0,'ZP2019'!AN107/1000-AG17)</f>
        <v>0</v>
      </c>
      <c r="AH10" s="27">
        <f>IF('ZP2019'!AO107/1000-AH17&lt;=0,0,'ZP2019'!AO107/1000-AH17)</f>
        <v>151.54182000000003</v>
      </c>
      <c r="AI10" s="27">
        <f>IF('ZP2019'!AP107/1000-AI17&lt;=0,0,'ZP2019'!AP107/1000-AI17)</f>
        <v>1692.2771030000001</v>
      </c>
      <c r="AJ10" s="27">
        <f>IF('ZP2019'!AQ107/1000-AJ17&lt;=0,0,'ZP2019'!AQ107/1000-AJ17)</f>
        <v>0</v>
      </c>
      <c r="AK10" s="27">
        <f>IF('ZP2019'!AR107/1000-AK17&lt;=0,0,'ZP2019'!AR107/1000-AK17)</f>
        <v>0</v>
      </c>
      <c r="AL10" s="27">
        <f>IF('ZP2019'!AS107/1000-AL17&lt;=0,0,'ZP2019'!AS107/1000-AL17)</f>
        <v>7.8469199999999972</v>
      </c>
      <c r="AM10" s="27">
        <f>IF('ZP2019'!AT107/1000-AM17&lt;=0,0,'ZP2019'!AT107/1000-AM17)</f>
        <v>16.420810000000017</v>
      </c>
      <c r="AN10" s="27">
        <f>IF('ZP2019'!AU107/1000-AN17&lt;=0,0,'ZP2019'!AU107/1000-AN17)</f>
        <v>0</v>
      </c>
      <c r="AO10" s="15">
        <f t="shared" si="0"/>
        <v>5139.4402151317181</v>
      </c>
    </row>
    <row r="11" spans="1:50">
      <c r="A11" s="259"/>
      <c r="B11" s="26">
        <v>2020</v>
      </c>
      <c r="C11" s="27">
        <f>IF('ZP2020'!J107/1000-C18&lt;=0,0,'ZP2020'!J107/1000-C18)</f>
        <v>0</v>
      </c>
      <c r="D11" s="27">
        <f>IF('ZP2020'!K107/1000-D18&lt;=0,0,'ZP2020'!K107/1000-D18)</f>
        <v>102.23864999999999</v>
      </c>
      <c r="E11" s="27">
        <f>IF('ZP2020'!L107/1000-E18&lt;=0,0,'ZP2020'!L107/1000-E18)</f>
        <v>132.52049</v>
      </c>
      <c r="F11" s="27">
        <f>IF('ZP2020'!M107/1000-F18&lt;=0,0,'ZP2020'!M107/1000-F18)</f>
        <v>822.2206091999999</v>
      </c>
      <c r="G11" s="27">
        <f>IF('ZP2020'!N107/1000-G18&lt;=0,0,'ZP2020'!N107/1000-G18)</f>
        <v>0</v>
      </c>
      <c r="H11" s="27">
        <f>IF('ZP2020'!O107/1000-H18&lt;=0,0,'ZP2020'!O107/1000-H18)</f>
        <v>0</v>
      </c>
      <c r="I11" s="27">
        <f>IF('ZP2020'!P107/1000-I18&lt;=0,0,'ZP2020'!P107/1000-I18)</f>
        <v>0</v>
      </c>
      <c r="J11" s="27">
        <f>IF('ZP2020'!Q107/1000-J18&lt;=0,0,'ZP2020'!Q107/1000-J18)</f>
        <v>56.732700000000023</v>
      </c>
      <c r="K11" s="27">
        <f>IF('ZP2020'!R107/1000-K18&lt;=0,0,'ZP2020'!R107/1000-K18)</f>
        <v>22.297529999999998</v>
      </c>
      <c r="L11" s="27">
        <f>IF('ZP2020'!S107/1000-L18&lt;=0,0,'ZP2020'!S107/1000-L18)</f>
        <v>0</v>
      </c>
      <c r="M11" s="27">
        <f>IF('ZP2020'!T107/1000-M18&lt;=0,0,'ZP2020'!T107/1000-M18)</f>
        <v>339.53618000000006</v>
      </c>
      <c r="N11" s="27">
        <f>IF('ZP2020'!U107/1000-N18&lt;=0,0,'ZP2020'!U107/1000-N18)</f>
        <v>0</v>
      </c>
      <c r="O11" s="27">
        <f>IF('ZP2020'!V107/1000-O18&lt;=0,0,'ZP2020'!V107/1000-O18)</f>
        <v>19.310270000000003</v>
      </c>
      <c r="P11" s="27">
        <f>IF('ZP2020'!W107/1000-P18&lt;=0,0,'ZP2020'!W107/1000-P18)</f>
        <v>143.86591000000001</v>
      </c>
      <c r="Q11" s="27">
        <f>IF('ZP2020'!X107/1000-Q18&lt;=0,0,'ZP2020'!X107/1000-Q18)</f>
        <v>0</v>
      </c>
      <c r="R11" s="27">
        <f>IF('ZP2020'!Y107/1000-R18&lt;=0,0,'ZP2020'!Y107/1000-R18)</f>
        <v>0</v>
      </c>
      <c r="S11" s="27">
        <f>IF('ZP2020'!Z107/1000-S18&lt;=0,0,'ZP2020'!Z107/1000-S18)</f>
        <v>42.65843000000001</v>
      </c>
      <c r="T11" s="27">
        <f>IF('ZP2020'!AA107/1000-T18&lt;=0,0,'ZP2020'!AA107/1000-T18)</f>
        <v>0</v>
      </c>
      <c r="U11" s="27">
        <f>IF('ZP2020'!AB107/1000-U18&lt;=0,0,'ZP2020'!AB107/1000-U18)</f>
        <v>3.0188600000000179</v>
      </c>
      <c r="V11" s="27">
        <f>IF('ZP2020'!AC107/1000-V18&lt;=0,0,'ZP2020'!AC107/1000-V18)</f>
        <v>1368.8416</v>
      </c>
      <c r="W11" s="27">
        <f>IF('ZP2020'!AD107/1000-W18&lt;=0,0,'ZP2020'!AD107/1000-W18)</f>
        <v>45.757449999999999</v>
      </c>
      <c r="X11" s="27">
        <f>IF('ZP2020'!AE107/1000-X18&lt;=0,0,'ZP2020'!AE107/1000-X18)</f>
        <v>0</v>
      </c>
      <c r="Y11" s="27">
        <f>IF('ZP2020'!AF107/1000-Y18&lt;=0,0,'ZP2020'!AF107/1000-Y18)</f>
        <v>0</v>
      </c>
      <c r="Z11" s="27">
        <f>IF('ZP2020'!AG107/1000-Z18&lt;=0,0,'ZP2020'!AG107/1000-Z18)</f>
        <v>392.1425900000001</v>
      </c>
      <c r="AA11" s="27">
        <f>IF('ZP2020'!AH107/1000-AA18&lt;=0,0,'ZP2020'!AH107/1000-AA18)</f>
        <v>7.691930000000001</v>
      </c>
      <c r="AB11" s="27">
        <f>IF('ZP2020'!AI107/1000-AB18&lt;=0,0,'ZP2020'!AI107/1000-AB18)</f>
        <v>0</v>
      </c>
      <c r="AC11" s="27">
        <f>IF('ZP2020'!AJ107/1000-AC18&lt;=0,0,'ZP2020'!AJ107/1000-AC18)</f>
        <v>9.2970499999999987</v>
      </c>
      <c r="AD11" s="27">
        <f>IF('ZP2020'!AK107/1000-AD18&lt;=0,0,'ZP2020'!AK107/1000-AD18)</f>
        <v>36.14573</v>
      </c>
      <c r="AE11" s="27">
        <f>IF('ZP2020'!AL107/1000-AE18&lt;=0,0,'ZP2020'!AL107/1000-AE18)</f>
        <v>0</v>
      </c>
      <c r="AF11" s="27">
        <f>IF('ZP2020'!AM107/1000-AF18&lt;=0,0,'ZP2020'!AM107/1000-AF18)</f>
        <v>31.723780000000005</v>
      </c>
      <c r="AG11" s="27">
        <f>IF('ZP2020'!AN107/1000-AG18&lt;=0,0,'ZP2020'!AN107/1000-AG18)</f>
        <v>0</v>
      </c>
      <c r="AH11" s="27">
        <f>IF('ZP2020'!AO107/1000-AH18&lt;=0,0,'ZP2020'!AO107/1000-AH18)</f>
        <v>153.2329</v>
      </c>
      <c r="AI11" s="27">
        <f>IF('ZP2020'!AP107/1000-AI18&lt;=0,0,'ZP2020'!AP107/1000-AI18)</f>
        <v>1560.4073699999999</v>
      </c>
      <c r="AJ11" s="27">
        <f>IF('ZP2020'!AQ107/1000-AJ18&lt;=0,0,'ZP2020'!AQ107/1000-AJ18)</f>
        <v>13.800159999999991</v>
      </c>
      <c r="AK11" s="27">
        <f>IF('ZP2020'!AR107/1000-AK18&lt;=0,0,'ZP2020'!AR107/1000-AK18)</f>
        <v>0</v>
      </c>
      <c r="AL11" s="27">
        <f>IF('ZP2020'!AS107/1000-AL18&lt;=0,0,'ZP2020'!AS107/1000-AL18)</f>
        <v>0</v>
      </c>
      <c r="AM11" s="27">
        <f>IF('ZP2020'!AT107/1000-AM18&lt;=0,0,'ZP2020'!AT107/1000-AM18)</f>
        <v>13.222809999999924</v>
      </c>
      <c r="AN11" s="27">
        <f>IF('ZP2020'!AU107/1000-AN18&lt;=0,0,'ZP2020'!AU107/1000-AN18)</f>
        <v>0</v>
      </c>
      <c r="AO11" s="15">
        <f t="shared" si="0"/>
        <v>5316.6629991999998</v>
      </c>
    </row>
    <row r="12" spans="1:50">
      <c r="A12" s="259" t="s">
        <v>311</v>
      </c>
      <c r="B12" s="26">
        <v>2000</v>
      </c>
      <c r="C12" s="15"/>
      <c r="D12" s="15"/>
      <c r="E12" s="15"/>
      <c r="F12" s="15"/>
      <c r="G12" s="29"/>
      <c r="H12" s="15"/>
      <c r="I12" s="15"/>
      <c r="J12" s="29"/>
      <c r="K12" s="15"/>
      <c r="L12" s="15"/>
      <c r="M12" s="15"/>
      <c r="N12" s="15"/>
      <c r="O12" s="15"/>
      <c r="P12" s="29"/>
      <c r="Q12" s="29"/>
      <c r="R12" s="15"/>
      <c r="S12" s="29"/>
      <c r="T12" s="29"/>
      <c r="U12" s="15"/>
      <c r="V12" s="15"/>
      <c r="W12" s="15"/>
      <c r="X12" s="29"/>
      <c r="Y12" s="15"/>
      <c r="Z12" s="15"/>
      <c r="AA12" s="15"/>
      <c r="AB12" s="15"/>
      <c r="AC12" s="29"/>
      <c r="AD12" s="15"/>
      <c r="AE12" s="15"/>
      <c r="AF12" s="15"/>
      <c r="AG12" s="29"/>
      <c r="AH12" s="29"/>
      <c r="AI12" s="15"/>
      <c r="AJ12" s="29"/>
      <c r="AK12" s="29"/>
      <c r="AL12" s="15"/>
      <c r="AM12" s="29"/>
      <c r="AN12" s="29"/>
      <c r="AO12" s="15">
        <f t="shared" si="0"/>
        <v>0</v>
      </c>
    </row>
    <row r="13" spans="1:50">
      <c r="A13" s="259"/>
      <c r="B13" s="26">
        <v>2005</v>
      </c>
      <c r="C13" s="15"/>
      <c r="D13" s="15"/>
      <c r="E13" s="15"/>
      <c r="F13" s="15"/>
      <c r="G13" s="29"/>
      <c r="H13" s="15"/>
      <c r="I13" s="15"/>
      <c r="J13" s="29"/>
      <c r="K13" s="15"/>
      <c r="L13" s="15"/>
      <c r="M13" s="15"/>
      <c r="N13" s="15"/>
      <c r="O13" s="15"/>
      <c r="P13" s="29"/>
      <c r="Q13" s="29"/>
      <c r="R13" s="15"/>
      <c r="S13" s="29"/>
      <c r="T13" s="29"/>
      <c r="U13" s="15"/>
      <c r="V13" s="15"/>
      <c r="W13" s="15"/>
      <c r="X13" s="29"/>
      <c r="Y13" s="15"/>
      <c r="Z13" s="15"/>
      <c r="AA13" s="15"/>
      <c r="AB13" s="15"/>
      <c r="AC13" s="29"/>
      <c r="AD13" s="15"/>
      <c r="AE13" s="15"/>
      <c r="AF13" s="15"/>
      <c r="AG13" s="29"/>
      <c r="AH13" s="29"/>
      <c r="AI13" s="15"/>
      <c r="AJ13" s="29"/>
      <c r="AK13" s="29"/>
      <c r="AL13" s="15"/>
      <c r="AM13" s="29"/>
      <c r="AN13" s="29"/>
      <c r="AO13" s="15">
        <f t="shared" si="0"/>
        <v>0</v>
      </c>
    </row>
    <row r="14" spans="1:50">
      <c r="A14" s="259"/>
      <c r="B14" s="26">
        <v>2010</v>
      </c>
      <c r="C14" s="29">
        <f>IF(C21=0,C22,C21)</f>
        <v>18.07</v>
      </c>
      <c r="D14" s="29">
        <f t="shared" ref="D14:AN14" si="1">IF(D21=0,D22,D21)</f>
        <v>15.827</v>
      </c>
      <c r="E14" s="29">
        <f t="shared" si="1"/>
        <v>27.484999999999999</v>
      </c>
      <c r="F14" s="29">
        <f t="shared" si="1"/>
        <v>29.733422999999998</v>
      </c>
      <c r="G14" s="29">
        <f t="shared" si="1"/>
        <v>27.271438000000003</v>
      </c>
      <c r="H14" s="29">
        <f t="shared" si="1"/>
        <v>99.966099999999997</v>
      </c>
      <c r="I14" s="29">
        <f t="shared" si="1"/>
        <v>29.29843</v>
      </c>
      <c r="J14" s="29">
        <f t="shared" si="1"/>
        <v>73.610928999999999</v>
      </c>
      <c r="K14" s="29">
        <f t="shared" si="1"/>
        <v>6.28</v>
      </c>
      <c r="L14" s="29">
        <f t="shared" si="1"/>
        <v>35.286999999999999</v>
      </c>
      <c r="M14" s="29">
        <f t="shared" si="1"/>
        <v>60.687780000000004</v>
      </c>
      <c r="N14" s="29">
        <f t="shared" si="1"/>
        <v>13.717000000000001</v>
      </c>
      <c r="O14" s="29">
        <f t="shared" si="1"/>
        <v>51.562799999999996</v>
      </c>
      <c r="P14" s="29">
        <f t="shared" si="1"/>
        <v>52.362040999999998</v>
      </c>
      <c r="Q14" s="29">
        <f t="shared" si="1"/>
        <v>0</v>
      </c>
      <c r="R14" s="29">
        <f t="shared" si="1"/>
        <v>19.20467</v>
      </c>
      <c r="S14" s="29">
        <f t="shared" si="1"/>
        <v>79.753456</v>
      </c>
      <c r="T14" s="29">
        <f t="shared" si="1"/>
        <v>0</v>
      </c>
      <c r="U14" s="29">
        <f t="shared" si="1"/>
        <v>370.63</v>
      </c>
      <c r="V14" s="29">
        <f t="shared" si="1"/>
        <v>308.92599999999999</v>
      </c>
      <c r="W14" s="29">
        <f t="shared" si="1"/>
        <v>60.152999999999999</v>
      </c>
      <c r="X14" s="29">
        <f t="shared" si="1"/>
        <v>22.615329000000003</v>
      </c>
      <c r="Y14" s="29">
        <f t="shared" si="1"/>
        <v>57.376000000000005</v>
      </c>
      <c r="Z14" s="29">
        <f t="shared" si="1"/>
        <v>66.2</v>
      </c>
      <c r="AA14" s="29">
        <f t="shared" si="1"/>
        <v>9.5</v>
      </c>
      <c r="AB14" s="29">
        <f t="shared" si="1"/>
        <v>5.5981403601535451</v>
      </c>
      <c r="AC14" s="29">
        <f t="shared" si="1"/>
        <v>48.517344999999999</v>
      </c>
      <c r="AD14" s="29">
        <f t="shared" si="1"/>
        <v>12.122</v>
      </c>
      <c r="AE14" s="29">
        <f t="shared" si="1"/>
        <v>18.616</v>
      </c>
      <c r="AF14" s="29">
        <f t="shared" si="1"/>
        <v>9.3000000000000007</v>
      </c>
      <c r="AG14" s="29">
        <f t="shared" si="1"/>
        <v>0</v>
      </c>
      <c r="AH14" s="29">
        <f t="shared" si="1"/>
        <v>82.083493000000004</v>
      </c>
      <c r="AI14" s="29">
        <f t="shared" si="1"/>
        <v>47.88</v>
      </c>
      <c r="AJ14" s="29">
        <f t="shared" si="1"/>
        <v>51.931399000000006</v>
      </c>
      <c r="AK14" s="29">
        <f t="shared" si="1"/>
        <v>226.21071899999998</v>
      </c>
      <c r="AL14" s="29">
        <f t="shared" si="1"/>
        <v>11.079330000000001</v>
      </c>
      <c r="AM14" s="29">
        <f t="shared" si="1"/>
        <v>332.93328000000002</v>
      </c>
      <c r="AN14" s="29">
        <f t="shared" si="1"/>
        <v>23.551784999999999</v>
      </c>
      <c r="AO14" s="15">
        <f>SUM(C14:AN14)</f>
        <v>2405.3408873601538</v>
      </c>
    </row>
    <row r="15" spans="1:50">
      <c r="A15" s="259"/>
      <c r="B15" s="26">
        <v>2015</v>
      </c>
      <c r="C15" s="29">
        <f>IF(C23=0,C24,C23)</f>
        <v>18.07</v>
      </c>
      <c r="D15" s="29">
        <f t="shared" ref="D15:AN15" si="2">IF(D23=0,D24,D23)</f>
        <v>15.827</v>
      </c>
      <c r="E15" s="29">
        <f t="shared" si="2"/>
        <v>25.001000000000001</v>
      </c>
      <c r="F15" s="29">
        <f t="shared" si="2"/>
        <v>29.733422999999998</v>
      </c>
      <c r="G15" s="29">
        <f t="shared" si="2"/>
        <v>21.60342</v>
      </c>
      <c r="H15" s="29">
        <f t="shared" si="2"/>
        <v>80.617599999999996</v>
      </c>
      <c r="I15" s="29">
        <f t="shared" si="2"/>
        <v>40.131610000000002</v>
      </c>
      <c r="J15" s="29">
        <f t="shared" si="2"/>
        <v>838.85428100000001</v>
      </c>
      <c r="K15" s="29">
        <f t="shared" si="2"/>
        <v>6.28</v>
      </c>
      <c r="L15" s="29">
        <f t="shared" si="2"/>
        <v>35.286999999999999</v>
      </c>
      <c r="M15" s="29">
        <f t="shared" si="2"/>
        <v>60.687780000000004</v>
      </c>
      <c r="N15" s="29">
        <f t="shared" si="2"/>
        <v>18.64</v>
      </c>
      <c r="O15" s="29">
        <f t="shared" si="2"/>
        <v>51.562799999999996</v>
      </c>
      <c r="P15" s="29">
        <f t="shared" si="2"/>
        <v>27.532400000000003</v>
      </c>
      <c r="Q15" s="29">
        <f t="shared" si="2"/>
        <v>0</v>
      </c>
      <c r="R15" s="29">
        <f t="shared" si="2"/>
        <v>19.20467</v>
      </c>
      <c r="S15" s="29">
        <f t="shared" si="2"/>
        <v>67.743260000000006</v>
      </c>
      <c r="T15" s="29">
        <f t="shared" si="2"/>
        <v>0</v>
      </c>
      <c r="U15" s="29">
        <f t="shared" si="2"/>
        <v>276.541</v>
      </c>
      <c r="V15" s="29">
        <f t="shared" si="2"/>
        <v>308.92599999999999</v>
      </c>
      <c r="W15" s="29">
        <f t="shared" si="2"/>
        <v>60.152999999999999</v>
      </c>
      <c r="X15" s="29">
        <f t="shared" si="2"/>
        <v>34.473199999999999</v>
      </c>
      <c r="Y15" s="29">
        <f t="shared" si="2"/>
        <v>44.543999999999997</v>
      </c>
      <c r="Z15" s="29">
        <f t="shared" si="2"/>
        <v>66.2</v>
      </c>
      <c r="AA15" s="29">
        <f t="shared" si="2"/>
        <v>8.6999999999999993</v>
      </c>
      <c r="AB15" s="29">
        <f t="shared" si="2"/>
        <v>5.5981403601535451</v>
      </c>
      <c r="AC15" s="29">
        <f t="shared" si="2"/>
        <v>45.903599999999997</v>
      </c>
      <c r="AD15" s="29">
        <f t="shared" si="2"/>
        <v>10.342000000000001</v>
      </c>
      <c r="AE15" s="29">
        <f t="shared" si="2"/>
        <v>34.171999999999997</v>
      </c>
      <c r="AF15" s="29">
        <f t="shared" si="2"/>
        <v>10.52506</v>
      </c>
      <c r="AG15" s="29">
        <f t="shared" si="2"/>
        <v>0</v>
      </c>
      <c r="AH15" s="29">
        <f t="shared" si="2"/>
        <v>59.120329999999996</v>
      </c>
      <c r="AI15" s="29">
        <f t="shared" si="2"/>
        <v>47.88</v>
      </c>
      <c r="AJ15" s="29">
        <f t="shared" si="2"/>
        <v>54.020209999999999</v>
      </c>
      <c r="AK15" s="29">
        <f t="shared" si="2"/>
        <v>165.93727000000001</v>
      </c>
      <c r="AL15" s="29">
        <f t="shared" si="2"/>
        <v>11.079330000000001</v>
      </c>
      <c r="AM15" s="29">
        <f t="shared" si="2"/>
        <v>266.01510000000002</v>
      </c>
      <c r="AN15" s="29">
        <f t="shared" si="2"/>
        <v>22.663180000000001</v>
      </c>
      <c r="AO15" s="15">
        <f t="shared" si="0"/>
        <v>2889.5696643601536</v>
      </c>
    </row>
    <row r="16" spans="1:50">
      <c r="A16" s="259"/>
      <c r="B16" s="26">
        <v>2018</v>
      </c>
      <c r="C16" s="29">
        <f>IF(C25=0,C26,C25)</f>
        <v>18.03</v>
      </c>
      <c r="D16" s="29">
        <f t="shared" ref="D16:AN16" si="3">IF(D25=0,D26,D25)</f>
        <v>18.875</v>
      </c>
      <c r="E16" s="29">
        <f t="shared" si="3"/>
        <v>26.209</v>
      </c>
      <c r="F16" s="29">
        <f t="shared" si="3"/>
        <v>23.641422900000002</v>
      </c>
      <c r="G16" s="29">
        <f t="shared" si="3"/>
        <v>35.263280000000002</v>
      </c>
      <c r="H16" s="29">
        <f t="shared" si="3"/>
        <v>83.68480000000001</v>
      </c>
      <c r="I16" s="29">
        <f t="shared" si="3"/>
        <v>38.333350000000003</v>
      </c>
      <c r="J16" s="29">
        <f t="shared" si="3"/>
        <v>815.80078999999989</v>
      </c>
      <c r="K16" s="29">
        <f t="shared" si="3"/>
        <v>6.7969999999999997</v>
      </c>
      <c r="L16" s="29">
        <f t="shared" si="3"/>
        <v>35.286999999999999</v>
      </c>
      <c r="M16" s="29">
        <f t="shared" si="3"/>
        <v>66.786019999999994</v>
      </c>
      <c r="N16" s="29">
        <f t="shared" si="3"/>
        <v>21.28</v>
      </c>
      <c r="O16" s="29">
        <f t="shared" si="3"/>
        <v>34.033000000000001</v>
      </c>
      <c r="P16" s="29">
        <f t="shared" si="3"/>
        <v>22.226240000000001</v>
      </c>
      <c r="Q16" s="29">
        <f t="shared" si="3"/>
        <v>0</v>
      </c>
      <c r="R16" s="29">
        <f t="shared" si="3"/>
        <v>19.20467</v>
      </c>
      <c r="S16" s="29">
        <f t="shared" si="3"/>
        <v>36.305300000000003</v>
      </c>
      <c r="T16" s="29">
        <f t="shared" si="3"/>
        <v>0</v>
      </c>
      <c r="U16" s="29">
        <f t="shared" si="3"/>
        <v>295.476</v>
      </c>
      <c r="V16" s="29">
        <f t="shared" si="3"/>
        <v>564.63300000000004</v>
      </c>
      <c r="W16" s="29">
        <f t="shared" si="3"/>
        <v>56.616999999999997</v>
      </c>
      <c r="X16" s="29">
        <f t="shared" si="3"/>
        <v>44.67651</v>
      </c>
      <c r="Y16" s="29">
        <f t="shared" si="3"/>
        <v>47.94</v>
      </c>
      <c r="Z16" s="29">
        <f t="shared" si="3"/>
        <v>71.5</v>
      </c>
      <c r="AA16" s="29">
        <f t="shared" si="3"/>
        <v>9.1</v>
      </c>
      <c r="AB16" s="29">
        <f t="shared" si="3"/>
        <v>10.142721831201587</v>
      </c>
      <c r="AC16" s="29">
        <f t="shared" si="3"/>
        <v>47.78145</v>
      </c>
      <c r="AD16" s="29">
        <f t="shared" si="3"/>
        <v>20.035</v>
      </c>
      <c r="AE16" s="29">
        <f t="shared" si="3"/>
        <v>38.483000000000004</v>
      </c>
      <c r="AF16" s="29">
        <f t="shared" si="3"/>
        <v>11.94814</v>
      </c>
      <c r="AG16" s="29">
        <f t="shared" si="3"/>
        <v>0</v>
      </c>
      <c r="AH16" s="29">
        <f t="shared" si="3"/>
        <v>47.546549999999996</v>
      </c>
      <c r="AI16" s="29">
        <f t="shared" si="3"/>
        <v>45.597999999999999</v>
      </c>
      <c r="AJ16" s="29">
        <f t="shared" si="3"/>
        <v>59.641739999999999</v>
      </c>
      <c r="AK16" s="29">
        <f t="shared" si="3"/>
        <v>185.89256</v>
      </c>
      <c r="AL16" s="29">
        <f t="shared" si="3"/>
        <v>27.080129999999997</v>
      </c>
      <c r="AM16" s="29">
        <f t="shared" si="3"/>
        <v>269.57281</v>
      </c>
      <c r="AN16" s="29">
        <f t="shared" si="3"/>
        <v>32.155419999999999</v>
      </c>
      <c r="AO16" s="15">
        <f t="shared" si="0"/>
        <v>3187.5769047312015</v>
      </c>
    </row>
    <row r="17" spans="1:41">
      <c r="A17" s="259"/>
      <c r="B17" s="26">
        <v>2019</v>
      </c>
      <c r="C17" s="29">
        <f>IF(C27=0,C28,C27)</f>
        <v>18.05</v>
      </c>
      <c r="D17" s="29">
        <f t="shared" ref="D17:AN17" si="4">IF(D27=0,D28,D27)</f>
        <v>16.882000000000001</v>
      </c>
      <c r="E17" s="29">
        <f t="shared" si="4"/>
        <v>28.641999999999999</v>
      </c>
      <c r="F17" s="29">
        <f t="shared" si="4"/>
        <v>25.423085999999998</v>
      </c>
      <c r="G17" s="29">
        <f t="shared" si="4"/>
        <v>27.759349999999998</v>
      </c>
      <c r="H17" s="29">
        <f t="shared" si="4"/>
        <v>77.2333</v>
      </c>
      <c r="I17" s="29">
        <f t="shared" si="4"/>
        <v>40.975589999999997</v>
      </c>
      <c r="J17" s="29">
        <f t="shared" si="4"/>
        <v>831.89844999999991</v>
      </c>
      <c r="K17" s="29">
        <f t="shared" si="4"/>
        <v>6.1669999999999998</v>
      </c>
      <c r="L17" s="29">
        <f t="shared" si="4"/>
        <v>27.734999999999999</v>
      </c>
      <c r="M17" s="29">
        <f t="shared" si="4"/>
        <v>52.140940000000001</v>
      </c>
      <c r="N17" s="29">
        <f t="shared" si="4"/>
        <v>16.405000000000001</v>
      </c>
      <c r="O17" s="29">
        <f t="shared" si="4"/>
        <v>32.616399999999999</v>
      </c>
      <c r="P17" s="29">
        <f t="shared" si="4"/>
        <v>20.868580000000001</v>
      </c>
      <c r="Q17" s="29">
        <f t="shared" si="4"/>
        <v>0</v>
      </c>
      <c r="R17" s="29">
        <f t="shared" si="4"/>
        <v>19.20467</v>
      </c>
      <c r="S17" s="29">
        <f t="shared" si="4"/>
        <v>38.482589999999995</v>
      </c>
      <c r="T17" s="29">
        <f t="shared" si="4"/>
        <v>0</v>
      </c>
      <c r="U17" s="29">
        <f t="shared" si="4"/>
        <v>259.03700000000003</v>
      </c>
      <c r="V17" s="29">
        <f t="shared" si="4"/>
        <v>622.15600000000006</v>
      </c>
      <c r="W17" s="29">
        <f t="shared" si="4"/>
        <v>28.145</v>
      </c>
      <c r="X17" s="29">
        <f t="shared" si="4"/>
        <v>41.043949999999995</v>
      </c>
      <c r="Y17" s="29">
        <f t="shared" si="4"/>
        <v>51.11</v>
      </c>
      <c r="Z17" s="29">
        <f t="shared" si="4"/>
        <v>70.099999999999994</v>
      </c>
      <c r="AA17" s="29">
        <f t="shared" si="4"/>
        <v>9.3000000000000007</v>
      </c>
      <c r="AB17" s="29">
        <f t="shared" si="4"/>
        <v>6.4986418682819913</v>
      </c>
      <c r="AC17" s="29">
        <f t="shared" si="4"/>
        <v>39.186860000000003</v>
      </c>
      <c r="AD17" s="29">
        <f t="shared" si="4"/>
        <v>19.440000000000001</v>
      </c>
      <c r="AE17" s="29">
        <f t="shared" si="4"/>
        <v>40.143000000000001</v>
      </c>
      <c r="AF17" s="29">
        <f t="shared" si="4"/>
        <v>32.359189999999998</v>
      </c>
      <c r="AG17" s="29">
        <f t="shared" si="4"/>
        <v>0</v>
      </c>
      <c r="AH17" s="29">
        <f t="shared" si="4"/>
        <v>46.878279999999997</v>
      </c>
      <c r="AI17" s="29">
        <f t="shared" si="4"/>
        <v>35.393999999999998</v>
      </c>
      <c r="AJ17" s="29">
        <f t="shared" si="4"/>
        <v>60.145710000000001</v>
      </c>
      <c r="AK17" s="29">
        <f t="shared" si="4"/>
        <v>172.37788</v>
      </c>
      <c r="AL17" s="29">
        <f t="shared" si="4"/>
        <v>17.028040000000001</v>
      </c>
      <c r="AM17" s="29">
        <f t="shared" si="4"/>
        <v>258.27871999999996</v>
      </c>
      <c r="AN17" s="29">
        <f t="shared" si="4"/>
        <v>29.49878</v>
      </c>
      <c r="AO17" s="15">
        <f t="shared" si="0"/>
        <v>3118.6050078682815</v>
      </c>
    </row>
    <row r="18" spans="1:41">
      <c r="A18" s="259"/>
      <c r="B18" s="26">
        <v>2020</v>
      </c>
      <c r="C18" s="29">
        <f>IF(C29=0,C30,C29)</f>
        <v>18.059000000000001</v>
      </c>
      <c r="D18" s="29">
        <f t="shared" ref="D18:AN18" si="5">IF(D29=0,D30,D29)</f>
        <v>17.878</v>
      </c>
      <c r="E18" s="29">
        <f t="shared" si="5"/>
        <v>36.587000000000003</v>
      </c>
      <c r="F18" s="29">
        <f t="shared" si="5"/>
        <v>21.478060799999998</v>
      </c>
      <c r="G18" s="29">
        <f t="shared" si="5"/>
        <v>21.605119999999999</v>
      </c>
      <c r="H18" s="29">
        <f t="shared" si="5"/>
        <v>90.085300000000004</v>
      </c>
      <c r="I18" s="29">
        <f t="shared" si="5"/>
        <v>40.783440000000006</v>
      </c>
      <c r="J18" s="29">
        <f t="shared" si="5"/>
        <v>801.72013000000004</v>
      </c>
      <c r="K18" s="29">
        <f t="shared" si="5"/>
        <v>12.135999999999999</v>
      </c>
      <c r="L18" s="29">
        <f t="shared" si="5"/>
        <v>28.229999999999997</v>
      </c>
      <c r="M18" s="29">
        <f t="shared" si="5"/>
        <v>40.640180000000001</v>
      </c>
      <c r="N18" s="29">
        <f t="shared" si="5"/>
        <v>15.78</v>
      </c>
      <c r="O18" s="29">
        <f t="shared" si="5"/>
        <v>23.700000000000003</v>
      </c>
      <c r="P18" s="29">
        <f t="shared" si="5"/>
        <v>21.354099999999999</v>
      </c>
      <c r="Q18" s="29">
        <f t="shared" si="5"/>
        <v>0</v>
      </c>
      <c r="R18" s="29">
        <f t="shared" si="5"/>
        <v>18.265630000000002</v>
      </c>
      <c r="S18" s="29">
        <f t="shared" si="5"/>
        <v>37.264669999999995</v>
      </c>
      <c r="T18" s="29">
        <f t="shared" si="5"/>
        <v>0</v>
      </c>
      <c r="U18" s="29">
        <f t="shared" si="5"/>
        <v>223.84899999999999</v>
      </c>
      <c r="V18" s="29">
        <f t="shared" si="5"/>
        <v>482.14499999999998</v>
      </c>
      <c r="W18" s="29">
        <f t="shared" si="5"/>
        <v>20.155999999999999</v>
      </c>
      <c r="X18" s="29">
        <f t="shared" si="5"/>
        <v>54.842730000000003</v>
      </c>
      <c r="Y18" s="29">
        <f t="shared" si="5"/>
        <v>60.129999999999995</v>
      </c>
      <c r="Z18" s="29">
        <f t="shared" si="5"/>
        <v>72.2</v>
      </c>
      <c r="AA18" s="29">
        <f t="shared" si="5"/>
        <v>1</v>
      </c>
      <c r="AB18" s="29">
        <f t="shared" si="5"/>
        <v>4.4837921194056811</v>
      </c>
      <c r="AC18" s="29">
        <f t="shared" si="5"/>
        <v>31.584980000000002</v>
      </c>
      <c r="AD18" s="29">
        <f t="shared" si="5"/>
        <v>19.55</v>
      </c>
      <c r="AE18" s="29">
        <f t="shared" si="5"/>
        <v>33.075999999999993</v>
      </c>
      <c r="AF18" s="29">
        <f t="shared" si="5"/>
        <v>57.577939999999998</v>
      </c>
      <c r="AG18" s="29">
        <f t="shared" si="5"/>
        <v>0</v>
      </c>
      <c r="AH18" s="29">
        <f t="shared" si="5"/>
        <v>43.687059999999995</v>
      </c>
      <c r="AI18" s="29">
        <f t="shared" si="5"/>
        <v>123.95500000000001</v>
      </c>
      <c r="AJ18" s="29">
        <f t="shared" si="5"/>
        <v>58.054929999999999</v>
      </c>
      <c r="AK18" s="29">
        <f t="shared" si="5"/>
        <v>154.15902000000003</v>
      </c>
      <c r="AL18" s="29">
        <f t="shared" si="5"/>
        <v>23.459710000000001</v>
      </c>
      <c r="AM18" s="29">
        <f t="shared" si="5"/>
        <v>262.94879000000003</v>
      </c>
      <c r="AN18" s="29">
        <f t="shared" si="5"/>
        <v>23.54682</v>
      </c>
      <c r="AO18" s="15">
        <f t="shared" si="0"/>
        <v>2995.973402919406</v>
      </c>
    </row>
    <row r="19" spans="1:41">
      <c r="A19" s="16"/>
      <c r="C19" s="28"/>
      <c r="D19" s="28"/>
    </row>
    <row r="20" spans="1:41">
      <c r="A20" s="16"/>
      <c r="C20" s="28"/>
      <c r="D20" s="28"/>
    </row>
    <row r="21" spans="1:41">
      <c r="A21" s="26" t="s">
        <v>312</v>
      </c>
      <c r="B21" s="26">
        <v>2010</v>
      </c>
      <c r="C21" s="189">
        <v>18.07</v>
      </c>
      <c r="D21" s="189">
        <v>15.827</v>
      </c>
      <c r="E21" s="164">
        <v>27.484999999999999</v>
      </c>
      <c r="F21" s="164">
        <v>29.733422999999998</v>
      </c>
      <c r="G21" s="164">
        <v>0</v>
      </c>
      <c r="H21" s="164">
        <v>99.966099999999997</v>
      </c>
      <c r="I21" s="164">
        <v>29.29843</v>
      </c>
      <c r="J21" s="164">
        <v>0</v>
      </c>
      <c r="K21" s="164">
        <v>6.28</v>
      </c>
      <c r="L21" s="164">
        <v>35.286999999999999</v>
      </c>
      <c r="M21" s="164">
        <v>60.687780000000004</v>
      </c>
      <c r="N21" s="164">
        <v>13.717000000000001</v>
      </c>
      <c r="O21" s="164">
        <v>51.562799999999996</v>
      </c>
      <c r="P21" s="164">
        <v>0</v>
      </c>
      <c r="Q21" s="164">
        <v>0</v>
      </c>
      <c r="R21" s="164">
        <v>19.20467</v>
      </c>
      <c r="S21" s="164">
        <v>0</v>
      </c>
      <c r="T21" s="164">
        <v>0</v>
      </c>
      <c r="U21" s="164">
        <v>370.63</v>
      </c>
      <c r="V21" s="164">
        <v>308.92599999999999</v>
      </c>
      <c r="W21" s="164">
        <v>60.152999999999999</v>
      </c>
      <c r="X21" s="164">
        <v>0</v>
      </c>
      <c r="Y21" s="164">
        <v>57.376000000000005</v>
      </c>
      <c r="Z21" s="164">
        <v>66.2</v>
      </c>
      <c r="AA21" s="164">
        <v>9.5</v>
      </c>
      <c r="AB21" s="164">
        <v>5.5981403601535451</v>
      </c>
      <c r="AC21" s="164">
        <v>0</v>
      </c>
      <c r="AD21" s="164">
        <v>12.122</v>
      </c>
      <c r="AE21" s="164">
        <v>18.616</v>
      </c>
      <c r="AF21" s="164">
        <v>9.3000000000000007</v>
      </c>
      <c r="AG21" s="164">
        <v>0</v>
      </c>
      <c r="AH21" s="164">
        <v>0</v>
      </c>
      <c r="AI21" s="164">
        <v>47.88</v>
      </c>
      <c r="AJ21" s="164">
        <v>0</v>
      </c>
      <c r="AK21" s="164">
        <v>0</v>
      </c>
      <c r="AL21" s="164">
        <v>11.079330000000001</v>
      </c>
      <c r="AM21" s="164">
        <v>0</v>
      </c>
      <c r="AN21" s="164">
        <v>0</v>
      </c>
    </row>
    <row r="22" spans="1:41" s="172" customFormat="1">
      <c r="A22" s="171" t="s">
        <v>313</v>
      </c>
      <c r="B22" s="171">
        <v>2010</v>
      </c>
      <c r="C22" s="190">
        <f>'ZP2010'!J108/1000</f>
        <v>17.192396000000002</v>
      </c>
      <c r="D22" s="190">
        <f>'ZP2010'!K108/1000</f>
        <v>35.557001</v>
      </c>
      <c r="E22" s="190">
        <f>'ZP2010'!L108/1000</f>
        <v>121.91110999999999</v>
      </c>
      <c r="F22" s="190">
        <f>'ZP2010'!M108/1000</f>
        <v>0</v>
      </c>
      <c r="G22" s="190">
        <f>'ZP2010'!N108/1000</f>
        <v>27.271438000000003</v>
      </c>
      <c r="H22" s="190">
        <f>'ZP2010'!O108/1000</f>
        <v>99.872572000000005</v>
      </c>
      <c r="I22" s="190">
        <f>'ZP2010'!P108/1000</f>
        <v>48.285801000000006</v>
      </c>
      <c r="J22" s="190">
        <f>'ZP2010'!Q108/1000</f>
        <v>73.610928999999999</v>
      </c>
      <c r="K22" s="190">
        <f>'ZP2010'!R108/1000</f>
        <v>11.347119000000001</v>
      </c>
      <c r="L22" s="190">
        <f>'ZP2010'!S108/1000</f>
        <v>13.099024999999999</v>
      </c>
      <c r="M22" s="190">
        <f>'ZP2010'!T108/1000</f>
        <v>191.173102</v>
      </c>
      <c r="N22" s="190">
        <f>'ZP2010'!U108/1000</f>
        <v>24.103926999999999</v>
      </c>
      <c r="O22" s="190">
        <f>'ZP2010'!V108/1000</f>
        <v>0.93262699999999998</v>
      </c>
      <c r="P22" s="190">
        <f>'ZP2010'!W108/1000</f>
        <v>52.362040999999998</v>
      </c>
      <c r="Q22" s="190">
        <f>'ZP2010'!X108/1000</f>
        <v>0</v>
      </c>
      <c r="R22" s="190">
        <f>'ZP2010'!Y108/1000</f>
        <v>0</v>
      </c>
      <c r="S22" s="190">
        <f>'ZP2010'!Z108/1000</f>
        <v>79.753456</v>
      </c>
      <c r="T22" s="190">
        <f>'ZP2010'!AA108/1000</f>
        <v>0</v>
      </c>
      <c r="U22" s="190">
        <f>'ZP2010'!AB108/1000</f>
        <v>373.11068</v>
      </c>
      <c r="V22" s="190">
        <f>'ZP2010'!AC108/1000</f>
        <v>1158.871799</v>
      </c>
      <c r="W22" s="190">
        <f>'ZP2010'!AD108/1000</f>
        <v>31.019555</v>
      </c>
      <c r="X22" s="190">
        <f>'ZP2010'!AE108/1000</f>
        <v>22.615329000000003</v>
      </c>
      <c r="Y22" s="190">
        <f>'ZP2010'!AF108/1000</f>
        <v>56.561023999999996</v>
      </c>
      <c r="Z22" s="190">
        <f>'ZP2010'!AG108/1000</f>
        <v>95.481571000000002</v>
      </c>
      <c r="AA22" s="190">
        <f>'ZP2010'!AH108/1000</f>
        <v>8.0311789999999998</v>
      </c>
      <c r="AB22" s="190">
        <f>'ZP2010'!AI108/1000</f>
        <v>4.2661350000000002</v>
      </c>
      <c r="AC22" s="190">
        <f>'ZP2010'!AJ108/1000</f>
        <v>48.517344999999999</v>
      </c>
      <c r="AD22" s="190">
        <f>'ZP2010'!AK108/1000</f>
        <v>11.984332</v>
      </c>
      <c r="AE22" s="190">
        <f>'ZP2010'!AL108/1000</f>
        <v>18.210905</v>
      </c>
      <c r="AF22" s="190">
        <f>'ZP2010'!AM108/1000</f>
        <v>10.521668999999999</v>
      </c>
      <c r="AG22" s="190">
        <f>'ZP2010'!AN108/1000</f>
        <v>0</v>
      </c>
      <c r="AH22" s="190">
        <f>'ZP2010'!AO108/1000</f>
        <v>82.083493000000004</v>
      </c>
      <c r="AI22" s="190">
        <f>'ZP2010'!AP108/1000</f>
        <v>840.42744200000004</v>
      </c>
      <c r="AJ22" s="190">
        <f>'ZP2010'!AQ108/1000</f>
        <v>51.931399000000006</v>
      </c>
      <c r="AK22" s="190">
        <f>'ZP2010'!AR108/1000</f>
        <v>226.21071899999998</v>
      </c>
      <c r="AL22" s="190">
        <f>'ZP2010'!AS108/1000</f>
        <v>34.251148000000001</v>
      </c>
      <c r="AM22" s="190">
        <f>'ZP2010'!AT108/1000</f>
        <v>332.93328000000002</v>
      </c>
      <c r="AN22" s="190">
        <f>'ZP2010'!AU108/1000</f>
        <v>23.551784999999999</v>
      </c>
    </row>
    <row r="23" spans="1:41">
      <c r="A23" s="26" t="s">
        <v>312</v>
      </c>
      <c r="B23" s="26">
        <v>2015</v>
      </c>
      <c r="C23" s="189">
        <v>18.07</v>
      </c>
      <c r="D23" s="189">
        <v>15.827</v>
      </c>
      <c r="E23" s="164">
        <v>25.001000000000001</v>
      </c>
      <c r="F23" s="164">
        <v>29.733422999999998</v>
      </c>
      <c r="G23" s="164">
        <v>0</v>
      </c>
      <c r="H23" s="164">
        <v>80.617599999999996</v>
      </c>
      <c r="I23" s="164">
        <v>40.131610000000002</v>
      </c>
      <c r="J23" s="164">
        <v>0</v>
      </c>
      <c r="K23" s="164">
        <v>6.28</v>
      </c>
      <c r="L23" s="164">
        <v>35.286999999999999</v>
      </c>
      <c r="M23" s="164">
        <v>60.687780000000004</v>
      </c>
      <c r="N23" s="164">
        <v>18.64</v>
      </c>
      <c r="O23" s="164">
        <v>51.562799999999996</v>
      </c>
      <c r="P23" s="164">
        <v>0</v>
      </c>
      <c r="Q23" s="164">
        <v>0</v>
      </c>
      <c r="R23" s="164">
        <v>19.20467</v>
      </c>
      <c r="S23" s="164">
        <v>0</v>
      </c>
      <c r="T23" s="164">
        <v>0</v>
      </c>
      <c r="U23" s="164">
        <v>276.541</v>
      </c>
      <c r="V23" s="164">
        <v>308.92599999999999</v>
      </c>
      <c r="W23" s="164">
        <v>60.152999999999999</v>
      </c>
      <c r="X23" s="164">
        <v>0</v>
      </c>
      <c r="Y23" s="164">
        <v>44.543999999999997</v>
      </c>
      <c r="Z23" s="164">
        <v>66.2</v>
      </c>
      <c r="AA23" s="164">
        <v>8.6999999999999993</v>
      </c>
      <c r="AB23" s="164">
        <v>5.5981403601535451</v>
      </c>
      <c r="AC23" s="164">
        <v>0</v>
      </c>
      <c r="AD23" s="164">
        <v>10.342000000000001</v>
      </c>
      <c r="AE23" s="164">
        <v>34.171999999999997</v>
      </c>
      <c r="AF23" s="164">
        <v>10.52506</v>
      </c>
      <c r="AG23" s="164">
        <v>0</v>
      </c>
      <c r="AH23" s="164">
        <v>0</v>
      </c>
      <c r="AI23" s="164">
        <v>47.88</v>
      </c>
      <c r="AJ23" s="164">
        <v>0</v>
      </c>
      <c r="AK23" s="164">
        <v>0</v>
      </c>
      <c r="AL23" s="164">
        <v>11.079330000000001</v>
      </c>
      <c r="AM23" s="164">
        <v>0</v>
      </c>
      <c r="AN23" s="164">
        <v>0</v>
      </c>
    </row>
    <row r="24" spans="1:41" s="172" customFormat="1">
      <c r="A24" s="171" t="s">
        <v>313</v>
      </c>
      <c r="B24" s="171">
        <v>2015</v>
      </c>
      <c r="C24" s="190">
        <f>'ZP2015'!J108/1000</f>
        <v>15.35407</v>
      </c>
      <c r="D24" s="190">
        <f>'ZP2015'!K108/1000</f>
        <v>15.78472</v>
      </c>
      <c r="E24" s="190">
        <f>'ZP2015'!L108/1000</f>
        <v>104.09735000000001</v>
      </c>
      <c r="F24" s="190">
        <f>'ZP2015'!M108/1000</f>
        <v>51.886119999999998</v>
      </c>
      <c r="G24" s="190">
        <f>'ZP2015'!N108/1000</f>
        <v>21.60342</v>
      </c>
      <c r="H24" s="190">
        <f>'ZP2015'!O108/1000</f>
        <v>81.701139999999995</v>
      </c>
      <c r="I24" s="190">
        <f>'ZP2015'!P108/1000</f>
        <v>33.568649999999998</v>
      </c>
      <c r="J24" s="190">
        <f>'ZP2015'!Q108/1000</f>
        <v>838.85428100000001</v>
      </c>
      <c r="K24" s="190">
        <f>'ZP2015'!R108/1000</f>
        <v>6.7131800000000004</v>
      </c>
      <c r="L24" s="190">
        <f>'ZP2015'!S108/1000</f>
        <v>28.728960000000001</v>
      </c>
      <c r="M24" s="190">
        <f>'ZP2015'!T108/1000</f>
        <v>218.47226999999998</v>
      </c>
      <c r="N24" s="190">
        <f>'ZP2015'!U108/1000</f>
        <v>17.9513</v>
      </c>
      <c r="O24" s="190">
        <f>'ZP2015'!V108/1000</f>
        <v>51.563699999999997</v>
      </c>
      <c r="P24" s="190">
        <f>'ZP2015'!W108/1000</f>
        <v>27.532400000000003</v>
      </c>
      <c r="Q24" s="190">
        <f>'ZP2015'!X108/1000</f>
        <v>0</v>
      </c>
      <c r="R24" s="190">
        <f>'ZP2015'!Y108/1000</f>
        <v>0</v>
      </c>
      <c r="S24" s="190">
        <f>'ZP2015'!Z108/1000</f>
        <v>67.743260000000006</v>
      </c>
      <c r="T24" s="190">
        <f>'ZP2015'!AA108/1000</f>
        <v>0</v>
      </c>
      <c r="U24" s="190">
        <f>'ZP2015'!AB108/1000</f>
        <v>290.73005000000001</v>
      </c>
      <c r="V24" s="190">
        <f>'ZP2015'!AC108/1000</f>
        <v>479.86855000000003</v>
      </c>
      <c r="W24" s="190">
        <f>'ZP2015'!AD108/1000</f>
        <v>38.72748</v>
      </c>
      <c r="X24" s="190">
        <f>'ZP2015'!AE108/1000</f>
        <v>34.473199999999999</v>
      </c>
      <c r="Y24" s="190">
        <f>'ZP2015'!AF108/1000</f>
        <v>46.757239999999996</v>
      </c>
      <c r="Z24" s="190">
        <f>'ZP2015'!AG108/1000</f>
        <v>76.713399999999993</v>
      </c>
      <c r="AA24" s="190">
        <f>'ZP2015'!AH108/1000</f>
        <v>4.1888199999999998</v>
      </c>
      <c r="AB24" s="190">
        <f>'ZP2015'!AI108/1000</f>
        <v>4.1599599999999999</v>
      </c>
      <c r="AC24" s="190">
        <f>'ZP2015'!AJ108/1000</f>
        <v>45.903599999999997</v>
      </c>
      <c r="AD24" s="190">
        <f>'ZP2015'!AK108/1000</f>
        <v>12.14091</v>
      </c>
      <c r="AE24" s="190">
        <f>'ZP2015'!AL108/1000</f>
        <v>33.54777</v>
      </c>
      <c r="AF24" s="190">
        <f>'ZP2015'!AM108/1000</f>
        <v>10.58718</v>
      </c>
      <c r="AG24" s="190">
        <f>'ZP2015'!AN108/1000</f>
        <v>0</v>
      </c>
      <c r="AH24" s="190">
        <f>'ZP2015'!AO108/1000</f>
        <v>59.120329999999996</v>
      </c>
      <c r="AI24" s="190">
        <f>'ZP2015'!AP108/1000</f>
        <v>718.40620000000013</v>
      </c>
      <c r="AJ24" s="190">
        <f>'ZP2015'!AQ108/1000</f>
        <v>54.020209999999999</v>
      </c>
      <c r="AK24" s="190">
        <f>'ZP2015'!AR108/1000</f>
        <v>165.93727000000001</v>
      </c>
      <c r="AL24" s="190">
        <f>'ZP2015'!AS108/1000</f>
        <v>21.245769999999997</v>
      </c>
      <c r="AM24" s="190">
        <f>'ZP2015'!AT108/1000</f>
        <v>266.01510000000002</v>
      </c>
      <c r="AN24" s="190">
        <f>'ZP2015'!AU108/1000</f>
        <v>22.663180000000001</v>
      </c>
    </row>
    <row r="25" spans="1:41">
      <c r="A25" s="26" t="s">
        <v>312</v>
      </c>
      <c r="B25" s="26">
        <v>2018</v>
      </c>
      <c r="C25" s="189">
        <v>18.03</v>
      </c>
      <c r="D25" s="189">
        <v>18.875</v>
      </c>
      <c r="E25" s="164">
        <v>26.209</v>
      </c>
      <c r="F25" s="164">
        <v>23.641422900000002</v>
      </c>
      <c r="G25" s="164">
        <v>0</v>
      </c>
      <c r="H25" s="164">
        <v>83.68480000000001</v>
      </c>
      <c r="I25" s="164">
        <v>38.333350000000003</v>
      </c>
      <c r="J25" s="164">
        <v>0</v>
      </c>
      <c r="K25" s="164">
        <v>6.7969999999999997</v>
      </c>
      <c r="L25" s="164">
        <v>35.286999999999999</v>
      </c>
      <c r="M25" s="164">
        <v>66.786019999999994</v>
      </c>
      <c r="N25" s="164">
        <v>21.28</v>
      </c>
      <c r="O25" s="164">
        <v>34.033000000000001</v>
      </c>
      <c r="P25" s="164">
        <v>0</v>
      </c>
      <c r="Q25" s="164">
        <v>0</v>
      </c>
      <c r="R25" s="164">
        <v>19.20467</v>
      </c>
      <c r="S25" s="164">
        <v>0</v>
      </c>
      <c r="T25" s="164">
        <v>0</v>
      </c>
      <c r="U25" s="164">
        <v>295.476</v>
      </c>
      <c r="V25" s="164">
        <v>564.63300000000004</v>
      </c>
      <c r="W25" s="164">
        <v>56.616999999999997</v>
      </c>
      <c r="X25" s="164">
        <v>0</v>
      </c>
      <c r="Y25" s="164">
        <v>47.94</v>
      </c>
      <c r="Z25" s="164">
        <v>71.5</v>
      </c>
      <c r="AA25" s="164">
        <v>9.1</v>
      </c>
      <c r="AB25" s="164">
        <v>10.142721831201587</v>
      </c>
      <c r="AC25" s="164">
        <v>0</v>
      </c>
      <c r="AD25" s="164">
        <v>20.035</v>
      </c>
      <c r="AE25" s="164">
        <v>38.483000000000004</v>
      </c>
      <c r="AF25" s="164">
        <v>11.94814</v>
      </c>
      <c r="AG25" s="164">
        <v>0</v>
      </c>
      <c r="AH25" s="164">
        <v>0</v>
      </c>
      <c r="AI25" s="164">
        <v>45.597999999999999</v>
      </c>
      <c r="AJ25" s="164">
        <v>0</v>
      </c>
      <c r="AK25" s="164">
        <v>0</v>
      </c>
      <c r="AL25" s="164">
        <v>27.080129999999997</v>
      </c>
      <c r="AM25" s="164">
        <v>0</v>
      </c>
      <c r="AN25" s="164">
        <v>0</v>
      </c>
    </row>
    <row r="26" spans="1:41" s="172" customFormat="1">
      <c r="A26" s="171" t="s">
        <v>313</v>
      </c>
      <c r="B26" s="171">
        <v>2018</v>
      </c>
      <c r="C26" s="190">
        <f>'ZP2018'!J108/1000</f>
        <v>16.60116</v>
      </c>
      <c r="D26" s="190">
        <f>'ZP2018'!K108/1000</f>
        <v>17.846169999999997</v>
      </c>
      <c r="E26" s="190">
        <f>'ZP2018'!L108/1000</f>
        <v>109.92344</v>
      </c>
      <c r="F26" s="190">
        <f>'ZP2018'!M108/1000</f>
        <v>71.363020000000006</v>
      </c>
      <c r="G26" s="190">
        <f>'ZP2018'!N108/1000</f>
        <v>35.263280000000002</v>
      </c>
      <c r="H26" s="190">
        <f>'ZP2018'!O108/1000</f>
        <v>82.29749000000001</v>
      </c>
      <c r="I26" s="190">
        <f>'ZP2018'!P108/1000</f>
        <v>38.70749</v>
      </c>
      <c r="J26" s="190">
        <f>'ZP2018'!Q108/1000</f>
        <v>815.80078999999989</v>
      </c>
      <c r="K26" s="190">
        <f>'ZP2018'!R108/1000</f>
        <v>6.4964199999999996</v>
      </c>
      <c r="L26" s="190">
        <f>'ZP2018'!S108/1000</f>
        <v>35.306770000000007</v>
      </c>
      <c r="M26" s="190">
        <f>'ZP2018'!T108/1000</f>
        <v>333.66867000000002</v>
      </c>
      <c r="N26" s="190">
        <f>'ZP2018'!U108/1000</f>
        <v>16.39311</v>
      </c>
      <c r="O26" s="190">
        <f>'ZP2018'!V108/1000</f>
        <v>45.454179999999994</v>
      </c>
      <c r="P26" s="190">
        <f>'ZP2018'!W108/1000</f>
        <v>22.226240000000001</v>
      </c>
      <c r="Q26" s="190">
        <f>'ZP2018'!X108/1000</f>
        <v>0</v>
      </c>
      <c r="R26" s="190">
        <f>'ZP2018'!Y108/1000</f>
        <v>0</v>
      </c>
      <c r="S26" s="190">
        <f>'ZP2018'!Z108/1000</f>
        <v>36.305300000000003</v>
      </c>
      <c r="T26" s="190">
        <f>'ZP2018'!AA108/1000</f>
        <v>0</v>
      </c>
      <c r="U26" s="190">
        <f>'ZP2018'!AB108/1000</f>
        <v>295.52140000000003</v>
      </c>
      <c r="V26" s="190">
        <f>'ZP2018'!AC108/1000</f>
        <v>774.20868999999993</v>
      </c>
      <c r="W26" s="190">
        <f>'ZP2018'!AD108/1000</f>
        <v>52.34282000000001</v>
      </c>
      <c r="X26" s="190">
        <f>'ZP2018'!AE108/1000</f>
        <v>44.67651</v>
      </c>
      <c r="Y26" s="190">
        <f>'ZP2018'!AF108/1000</f>
        <v>46.435540000000003</v>
      </c>
      <c r="Z26" s="190">
        <f>'ZP2018'!AG108/1000</f>
        <v>74.175910000000002</v>
      </c>
      <c r="AA26" s="190">
        <f>'ZP2018'!AH108/1000</f>
        <v>9.0768799999999992</v>
      </c>
      <c r="AB26" s="190">
        <f>'ZP2018'!AI108/1000</f>
        <v>10.492100000000001</v>
      </c>
      <c r="AC26" s="190">
        <f>'ZP2018'!AJ108/1000</f>
        <v>47.78145</v>
      </c>
      <c r="AD26" s="190">
        <f>'ZP2018'!AK108/1000</f>
        <v>17.798849999999998</v>
      </c>
      <c r="AE26" s="190">
        <f>'ZP2018'!AL108/1000</f>
        <v>38.851140000000001</v>
      </c>
      <c r="AF26" s="190">
        <f>'ZP2018'!AM108/1000</f>
        <v>23.536830000000002</v>
      </c>
      <c r="AG26" s="190">
        <f>'ZP2018'!AN108/1000</f>
        <v>0</v>
      </c>
      <c r="AH26" s="190">
        <f>'ZP2018'!AO108/1000</f>
        <v>47.546549999999996</v>
      </c>
      <c r="AI26" s="190">
        <f>'ZP2018'!AP108/1000</f>
        <v>631.25301000000002</v>
      </c>
      <c r="AJ26" s="190">
        <f>'ZP2018'!AQ108/1000</f>
        <v>59.641739999999999</v>
      </c>
      <c r="AK26" s="190">
        <f>'ZP2018'!AR108/1000</f>
        <v>185.89256</v>
      </c>
      <c r="AL26" s="190">
        <f>'ZP2018'!AS108/1000</f>
        <v>30.885810000000003</v>
      </c>
      <c r="AM26" s="190">
        <f>'ZP2018'!AT108/1000</f>
        <v>269.57281</v>
      </c>
      <c r="AN26" s="190">
        <f>'ZP2018'!AU108/1000</f>
        <v>32.155419999999999</v>
      </c>
    </row>
    <row r="27" spans="1:41">
      <c r="A27" s="26" t="s">
        <v>312</v>
      </c>
      <c r="B27" s="26">
        <v>2019</v>
      </c>
      <c r="C27" s="189">
        <v>18.05</v>
      </c>
      <c r="D27" s="189">
        <v>16.882000000000001</v>
      </c>
      <c r="E27" s="164">
        <v>28.641999999999999</v>
      </c>
      <c r="F27" s="164">
        <v>25.423085999999998</v>
      </c>
      <c r="G27" s="164">
        <v>0</v>
      </c>
      <c r="H27" s="164">
        <v>77.2333</v>
      </c>
      <c r="I27" s="164">
        <v>40.975589999999997</v>
      </c>
      <c r="J27" s="164">
        <v>0</v>
      </c>
      <c r="K27" s="164">
        <v>6.1669999999999998</v>
      </c>
      <c r="L27" s="164">
        <v>27.734999999999999</v>
      </c>
      <c r="M27" s="164">
        <v>52.140940000000001</v>
      </c>
      <c r="N27" s="164">
        <v>16.405000000000001</v>
      </c>
      <c r="O27" s="164">
        <v>32.616399999999999</v>
      </c>
      <c r="P27" s="164">
        <v>0</v>
      </c>
      <c r="Q27" s="164">
        <v>0</v>
      </c>
      <c r="R27" s="164">
        <v>19.20467</v>
      </c>
      <c r="S27" s="164">
        <v>0</v>
      </c>
      <c r="T27" s="164">
        <v>0</v>
      </c>
      <c r="U27" s="164">
        <v>259.03700000000003</v>
      </c>
      <c r="V27" s="164">
        <v>622.15600000000006</v>
      </c>
      <c r="W27" s="164">
        <v>28.145</v>
      </c>
      <c r="X27" s="164">
        <v>0</v>
      </c>
      <c r="Y27" s="164">
        <v>51.11</v>
      </c>
      <c r="Z27" s="164">
        <v>70.099999999999994</v>
      </c>
      <c r="AA27" s="164">
        <v>9.3000000000000007</v>
      </c>
      <c r="AB27" s="164">
        <v>6.4986418682819913</v>
      </c>
      <c r="AC27" s="164">
        <v>0</v>
      </c>
      <c r="AD27" s="164">
        <v>19.440000000000001</v>
      </c>
      <c r="AE27" s="164">
        <v>40.143000000000001</v>
      </c>
      <c r="AF27" s="164">
        <v>32.359189999999998</v>
      </c>
      <c r="AG27" s="164">
        <v>0</v>
      </c>
      <c r="AH27" s="164">
        <v>0</v>
      </c>
      <c r="AI27" s="164">
        <v>35.393999999999998</v>
      </c>
      <c r="AJ27" s="164">
        <v>0</v>
      </c>
      <c r="AK27" s="164">
        <v>0</v>
      </c>
      <c r="AL27" s="164">
        <v>17.028040000000001</v>
      </c>
      <c r="AM27" s="164">
        <v>0</v>
      </c>
      <c r="AN27" s="164">
        <v>0</v>
      </c>
    </row>
    <row r="28" spans="1:41" s="172" customFormat="1">
      <c r="A28" s="171" t="s">
        <v>313</v>
      </c>
      <c r="B28" s="171">
        <v>2019</v>
      </c>
      <c r="C28" s="190">
        <f>'ZP2019'!J108/1000</f>
        <v>15.78116</v>
      </c>
      <c r="D28" s="190">
        <f>'ZP2019'!K108/1000</f>
        <v>17.62941</v>
      </c>
      <c r="E28" s="190">
        <f>'ZP2019'!L108/1000</f>
        <v>105.61580000000001</v>
      </c>
      <c r="F28" s="190">
        <f>'ZP2019'!M108/1000</f>
        <v>79.31156</v>
      </c>
      <c r="G28" s="190">
        <f>'ZP2019'!N108/1000</f>
        <v>27.759349999999998</v>
      </c>
      <c r="H28" s="190">
        <f>'ZP2019'!O108/1000</f>
        <v>104.84491</v>
      </c>
      <c r="I28" s="190">
        <f>'ZP2019'!P108/1000</f>
        <v>41.758470000000003</v>
      </c>
      <c r="J28" s="190">
        <f>'ZP2019'!Q108/1000</f>
        <v>831.89844999999991</v>
      </c>
      <c r="K28" s="190">
        <f>'ZP2019'!R108/1000</f>
        <v>8.2670200000000005</v>
      </c>
      <c r="L28" s="190">
        <f>'ZP2019'!S108/1000</f>
        <v>29.211830000000003</v>
      </c>
      <c r="M28" s="190">
        <f>'ZP2019'!T108/1000</f>
        <v>316.64346</v>
      </c>
      <c r="N28" s="190">
        <f>'ZP2019'!U108/1000</f>
        <v>16.040559999999999</v>
      </c>
      <c r="O28" s="190">
        <f>'ZP2019'!V108/1000</f>
        <v>38.051180000000002</v>
      </c>
      <c r="P28" s="190">
        <f>'ZP2019'!W108/1000</f>
        <v>20.868580000000001</v>
      </c>
      <c r="Q28" s="190">
        <f>'ZP2019'!X108/1000</f>
        <v>0</v>
      </c>
      <c r="R28" s="190">
        <f>'ZP2019'!Y108/1000</f>
        <v>0</v>
      </c>
      <c r="S28" s="190">
        <f>'ZP2019'!Z108/1000</f>
        <v>38.482589999999995</v>
      </c>
      <c r="T28" s="190">
        <f>'ZP2019'!AA108/1000</f>
        <v>0</v>
      </c>
      <c r="U28" s="190">
        <f>'ZP2019'!AB108/1000</f>
        <v>258.85364000000004</v>
      </c>
      <c r="V28" s="190">
        <f>'ZP2019'!AC108/1000</f>
        <v>807.58282000000008</v>
      </c>
      <c r="W28" s="190">
        <f>'ZP2019'!AD108/1000</f>
        <v>36.500699999999995</v>
      </c>
      <c r="X28" s="190">
        <f>'ZP2019'!AE108/1000</f>
        <v>41.043949999999995</v>
      </c>
      <c r="Y28" s="190">
        <f>'ZP2019'!AF108/1000</f>
        <v>49.191180000000003</v>
      </c>
      <c r="Z28" s="190">
        <f>'ZP2019'!AG108/1000</f>
        <v>72.91870999999999</v>
      </c>
      <c r="AA28" s="190">
        <f>'ZP2019'!AH108/1000</f>
        <v>8.3542000000000005</v>
      </c>
      <c r="AB28" s="190">
        <f>'ZP2019'!AI108/1000</f>
        <v>7.6309899999999997</v>
      </c>
      <c r="AC28" s="190">
        <f>'ZP2019'!AJ108/1000</f>
        <v>39.186860000000003</v>
      </c>
      <c r="AD28" s="190">
        <f>'ZP2019'!AK108/1000</f>
        <v>16.744720000000001</v>
      </c>
      <c r="AE28" s="190">
        <f>'ZP2019'!AL108/1000</f>
        <v>36.971499999999999</v>
      </c>
      <c r="AF28" s="190">
        <f>'ZP2019'!AM108/1000</f>
        <v>23.821990000000003</v>
      </c>
      <c r="AG28" s="190">
        <f>'ZP2019'!AN108/1000</f>
        <v>0</v>
      </c>
      <c r="AH28" s="190">
        <f>'ZP2019'!AO108/1000</f>
        <v>46.878279999999997</v>
      </c>
      <c r="AI28" s="190">
        <f>'ZP2019'!AP108/1000</f>
        <v>655.60527999999999</v>
      </c>
      <c r="AJ28" s="190">
        <f>'ZP2019'!AQ108/1000</f>
        <v>60.145710000000001</v>
      </c>
      <c r="AK28" s="190">
        <f>'ZP2019'!AR108/1000</f>
        <v>172.37788</v>
      </c>
      <c r="AL28" s="190">
        <f>'ZP2019'!AS108/1000</f>
        <v>24.874959999999998</v>
      </c>
      <c r="AM28" s="190">
        <f>'ZP2019'!AT108/1000</f>
        <v>258.27871999999996</v>
      </c>
      <c r="AN28" s="190">
        <f>'ZP2019'!AU108/1000</f>
        <v>29.49878</v>
      </c>
    </row>
    <row r="29" spans="1:41">
      <c r="A29" s="26" t="s">
        <v>312</v>
      </c>
      <c r="B29" s="26">
        <v>2020</v>
      </c>
      <c r="C29" s="189">
        <v>18.059000000000001</v>
      </c>
      <c r="D29" s="189">
        <v>17.878</v>
      </c>
      <c r="E29" s="164">
        <v>36.587000000000003</v>
      </c>
      <c r="F29" s="164">
        <v>21.478060799999998</v>
      </c>
      <c r="G29" s="164">
        <v>0</v>
      </c>
      <c r="H29" s="164">
        <v>90.085300000000004</v>
      </c>
      <c r="I29" s="164">
        <v>40.783440000000006</v>
      </c>
      <c r="J29" s="164">
        <v>0</v>
      </c>
      <c r="K29" s="164">
        <v>12.135999999999999</v>
      </c>
      <c r="L29" s="164">
        <v>28.229999999999997</v>
      </c>
      <c r="M29" s="164">
        <v>40.640180000000001</v>
      </c>
      <c r="N29" s="164">
        <v>15.78</v>
      </c>
      <c r="O29" s="164">
        <v>23.700000000000003</v>
      </c>
      <c r="P29" s="164">
        <v>0</v>
      </c>
      <c r="Q29" s="164">
        <v>0</v>
      </c>
      <c r="R29" s="164">
        <v>18.265630000000002</v>
      </c>
      <c r="S29" s="164">
        <v>0</v>
      </c>
      <c r="T29" s="164">
        <v>0</v>
      </c>
      <c r="U29" s="164">
        <v>223.84899999999999</v>
      </c>
      <c r="V29" s="164">
        <v>482.14499999999998</v>
      </c>
      <c r="W29" s="164">
        <v>20.155999999999999</v>
      </c>
      <c r="X29" s="164">
        <v>0</v>
      </c>
      <c r="Y29" s="164">
        <v>60.129999999999995</v>
      </c>
      <c r="Z29" s="164">
        <v>72.2</v>
      </c>
      <c r="AA29" s="164">
        <v>1</v>
      </c>
      <c r="AB29" s="164">
        <v>4.4837921194056811</v>
      </c>
      <c r="AC29" s="164">
        <v>0</v>
      </c>
      <c r="AD29" s="164">
        <v>19.55</v>
      </c>
      <c r="AE29" s="164">
        <v>33.075999999999993</v>
      </c>
      <c r="AF29" s="164">
        <v>57.577939999999998</v>
      </c>
      <c r="AG29" s="164">
        <v>0</v>
      </c>
      <c r="AH29" s="164">
        <v>0</v>
      </c>
      <c r="AI29" s="164">
        <v>123.95500000000001</v>
      </c>
      <c r="AJ29" s="164">
        <v>0</v>
      </c>
      <c r="AK29" s="164">
        <v>0</v>
      </c>
      <c r="AL29" s="164">
        <v>23.459710000000001</v>
      </c>
      <c r="AM29" s="164">
        <v>0</v>
      </c>
      <c r="AN29" s="164">
        <v>0</v>
      </c>
    </row>
    <row r="30" spans="1:41" s="172" customFormat="1">
      <c r="A30" s="171" t="s">
        <v>313</v>
      </c>
      <c r="B30" s="171">
        <v>2020</v>
      </c>
      <c r="C30" s="190">
        <f>'ZP2020'!J108/1000</f>
        <v>15.96424</v>
      </c>
      <c r="D30" s="190">
        <f>'ZP2020'!K108/1000</f>
        <v>19.444009999999999</v>
      </c>
      <c r="E30" s="190">
        <f>'ZP2020'!L108/1000</f>
        <v>111.71162</v>
      </c>
      <c r="F30" s="190">
        <f>'ZP2020'!M108/1000</f>
        <v>60.41621</v>
      </c>
      <c r="G30" s="190">
        <f>'ZP2020'!N108/1000</f>
        <v>21.605119999999999</v>
      </c>
      <c r="H30" s="190">
        <f>'ZP2020'!O108/1000</f>
        <v>80.733720000000005</v>
      </c>
      <c r="I30" s="190">
        <f>'ZP2020'!P108/1000</f>
        <v>35.502389999999998</v>
      </c>
      <c r="J30" s="190">
        <f>'ZP2020'!Q108/1000</f>
        <v>801.72013000000004</v>
      </c>
      <c r="K30" s="190">
        <f>'ZP2020'!R108/1000</f>
        <v>15.187379999999999</v>
      </c>
      <c r="L30" s="190">
        <f>'ZP2020'!S108/1000</f>
        <v>23.006769999999999</v>
      </c>
      <c r="M30" s="190">
        <f>'ZP2020'!T108/1000</f>
        <v>287.9502</v>
      </c>
      <c r="N30" s="190">
        <f>'ZP2020'!U108/1000</f>
        <v>14.632989999999999</v>
      </c>
      <c r="O30" s="190">
        <f>'ZP2020'!V108/1000</f>
        <v>43.010270000000006</v>
      </c>
      <c r="P30" s="190">
        <f>'ZP2020'!W108/1000</f>
        <v>21.354099999999999</v>
      </c>
      <c r="Q30" s="190">
        <f>'ZP2020'!X108/1000</f>
        <v>0</v>
      </c>
      <c r="R30" s="190">
        <f>'ZP2020'!Y108/1000</f>
        <v>0</v>
      </c>
      <c r="S30" s="190">
        <f>'ZP2020'!Z108/1000</f>
        <v>37.264669999999995</v>
      </c>
      <c r="T30" s="190">
        <f>'ZP2020'!AA108/1000</f>
        <v>0</v>
      </c>
      <c r="U30" s="190">
        <f>'ZP2020'!AB108/1000</f>
        <v>226.86786000000001</v>
      </c>
      <c r="V30" s="190">
        <f>'ZP2020'!AC108/1000</f>
        <v>808.22403000000008</v>
      </c>
      <c r="W30" s="190">
        <f>'ZP2020'!AD108/1000</f>
        <v>31.509139999999999</v>
      </c>
      <c r="X30" s="190">
        <f>'ZP2020'!AE108/1000</f>
        <v>54.842730000000003</v>
      </c>
      <c r="Y30" s="190">
        <f>'ZP2020'!AF108/1000</f>
        <v>53.836599999999997</v>
      </c>
      <c r="Z30" s="190">
        <f>'ZP2020'!AG108/1000</f>
        <v>75.592089999999999</v>
      </c>
      <c r="AA30" s="190">
        <f>'ZP2020'!AH108/1000</f>
        <v>8.691930000000001</v>
      </c>
      <c r="AB30" s="190">
        <f>'ZP2020'!AI108/1000</f>
        <v>4.4570200000000009</v>
      </c>
      <c r="AC30" s="190">
        <f>'ZP2020'!AJ108/1000</f>
        <v>31.584980000000002</v>
      </c>
      <c r="AD30" s="190">
        <f>'ZP2020'!AK108/1000</f>
        <v>22.00292</v>
      </c>
      <c r="AE30" s="190">
        <f>'ZP2020'!AL108/1000</f>
        <v>29.9087</v>
      </c>
      <c r="AF30" s="190">
        <f>'ZP2020'!AM108/1000</f>
        <v>39.983240000000002</v>
      </c>
      <c r="AG30" s="190">
        <f>'ZP2020'!AN108/1000</f>
        <v>0</v>
      </c>
      <c r="AH30" s="190">
        <f>'ZP2020'!AO108/1000</f>
        <v>43.687059999999995</v>
      </c>
      <c r="AI30" s="190">
        <f>'ZP2020'!AP108/1000</f>
        <v>627.01170999999999</v>
      </c>
      <c r="AJ30" s="190">
        <f>'ZP2020'!AQ108/1000</f>
        <v>58.054929999999999</v>
      </c>
      <c r="AK30" s="190">
        <f>'ZP2020'!AR108/1000</f>
        <v>154.15902000000003</v>
      </c>
      <c r="AL30" s="190">
        <f>'ZP2020'!AS108/1000</f>
        <v>20.29871</v>
      </c>
      <c r="AM30" s="190">
        <f>'ZP2020'!AT108/1000</f>
        <v>262.94879000000003</v>
      </c>
      <c r="AN30" s="190">
        <f>'ZP2020'!AU108/1000</f>
        <v>23.54682</v>
      </c>
    </row>
    <row r="31" spans="1:41">
      <c r="A31" s="26"/>
      <c r="C31" s="28"/>
      <c r="D31" s="28"/>
    </row>
    <row r="32" spans="1:41">
      <c r="A32" s="26"/>
      <c r="C32" s="28"/>
      <c r="D32" s="260" t="str">
        <f>'ZP2010'!AZ4</f>
        <v>MWh</v>
      </c>
      <c r="E32" s="260"/>
      <c r="F32" s="260"/>
      <c r="G32" s="260"/>
      <c r="H32" s="260"/>
      <c r="I32" s="260" t="str">
        <f>'ZP2010'!BE4</f>
        <v>podiel z roka 2010</v>
      </c>
      <c r="J32" s="260" t="str">
        <f>'ZP2010'!BF4</f>
        <v>podiel z roka 2020</v>
      </c>
      <c r="K32" s="260" t="str">
        <f>'ZP2010'!BG4</f>
        <v>Top 10</v>
      </c>
      <c r="L32" s="170"/>
      <c r="M32" s="170"/>
    </row>
    <row r="33" spans="1:13">
      <c r="A33" s="16"/>
      <c r="C33" s="28"/>
      <c r="D33" s="170">
        <f>'ZP2010'!AZ5</f>
        <v>2010</v>
      </c>
      <c r="E33" s="170">
        <f>'ZP2010'!BA5</f>
        <v>2015</v>
      </c>
      <c r="F33" s="170">
        <f>'ZP2010'!BB5</f>
        <v>2018</v>
      </c>
      <c r="G33" s="170">
        <f>'ZP2010'!BC5</f>
        <v>2019</v>
      </c>
      <c r="H33" s="170">
        <f>'ZP2010'!BD5</f>
        <v>2020</v>
      </c>
      <c r="I33" s="260"/>
      <c r="J33" s="260"/>
      <c r="K33" s="260"/>
      <c r="L33" s="170" t="str">
        <f>'ZP2010'!BH5</f>
        <v>NACE Kód</v>
      </c>
      <c r="M33" s="170" t="str">
        <f>'ZP2010'!BI5</f>
        <v xml:space="preserve">NACE </v>
      </c>
    </row>
    <row r="34" spans="1:13">
      <c r="A34" s="16"/>
      <c r="C34" s="169" t="str">
        <f>'ZP2010'!AY6</f>
        <v>1.</v>
      </c>
      <c r="D34" s="28">
        <f>'ZP2010'!AZ6</f>
        <v>65344.048750000016</v>
      </c>
      <c r="E34" s="28">
        <f>'ZP2010'!BA6</f>
        <v>54821.484970000005</v>
      </c>
      <c r="F34" s="28">
        <f>'ZP2010'!BB6</f>
        <v>57985.823522999999</v>
      </c>
      <c r="G34" s="28">
        <f>'ZP2010'!BC6</f>
        <v>56798.545095000001</v>
      </c>
      <c r="H34" s="28">
        <f>'ZP2010'!BD6</f>
        <v>58776.420784000002</v>
      </c>
      <c r="I34" s="177">
        <f>'ZP2010'!BE6</f>
        <v>0.62071608351661689</v>
      </c>
      <c r="J34" s="177">
        <f>'ZP2010'!BF6</f>
        <v>0.624547954898379</v>
      </c>
      <c r="K34" s="28" t="str">
        <f>'ZP2010'!BG6</f>
        <v>Bydlení</v>
      </c>
      <c r="L34" s="28" t="str">
        <f>'ZP2010'!BH6</f>
        <v>Bydlení</v>
      </c>
      <c r="M34" s="28" t="str">
        <f>'ZP2010'!BI6</f>
        <v>Bydlení</v>
      </c>
    </row>
    <row r="35" spans="1:13">
      <c r="A35" s="16"/>
      <c r="C35" s="169" t="str">
        <f>'ZP2010'!AY7</f>
        <v>2.</v>
      </c>
      <c r="D35" s="28">
        <f>'ZP2010'!AZ7</f>
        <v>25652.116984999997</v>
      </c>
      <c r="E35" s="28">
        <f>'ZP2010'!BA7</f>
        <v>37.65043</v>
      </c>
      <c r="F35" s="28">
        <f>'ZP2010'!BB7</f>
        <v>0</v>
      </c>
      <c r="G35" s="28">
        <f>'ZP2010'!BC7</f>
        <v>0</v>
      </c>
      <c r="H35" s="28">
        <f>'ZP2010'!BD7</f>
        <v>427.32600000000002</v>
      </c>
      <c r="I35" s="177">
        <f>'ZP2010'!BE7</f>
        <v>0.24367454869161714</v>
      </c>
      <c r="J35" s="177">
        <f>'ZP2010'!BF7</f>
        <v>4.5406912468469972E-3</v>
      </c>
      <c r="K35" s="28" t="str">
        <f>'ZP2010'!BG7</f>
        <v>Nepřiřazeno</v>
      </c>
      <c r="L35" s="28" t="str">
        <f>'ZP2010'!BH7</f>
        <v>Nepřiřazeno</v>
      </c>
      <c r="M35" s="28" t="str">
        <f>'ZP2010'!BI7</f>
        <v>Nepřiřazeno</v>
      </c>
    </row>
    <row r="36" spans="1:13">
      <c r="A36" s="16"/>
      <c r="C36" s="169" t="str">
        <f>'ZP2010'!AY8</f>
        <v>3</v>
      </c>
      <c r="D36" s="28">
        <f>'ZP2010'!AZ8</f>
        <v>2910.0731290000008</v>
      </c>
      <c r="E36" s="28">
        <f>'ZP2010'!BA8</f>
        <v>5551.1885439999996</v>
      </c>
      <c r="F36" s="28">
        <f>'ZP2010'!BB8</f>
        <v>6545.5325600000006</v>
      </c>
      <c r="G36" s="28">
        <f>'ZP2010'!BC8</f>
        <v>6940.9138500000008</v>
      </c>
      <c r="H36" s="28">
        <f>'ZP2010'!BD8</f>
        <v>6246.66435</v>
      </c>
      <c r="I36" s="177">
        <f>'ZP2010'!BE8</f>
        <v>2.7643362018944788E-2</v>
      </c>
      <c r="J36" s="177">
        <f>'ZP2010'!BF8</f>
        <v>6.6375961528285635E-2</v>
      </c>
      <c r="K36" s="28">
        <f>'ZP2010'!BG8</f>
        <v>1</v>
      </c>
      <c r="L36" s="28" t="str">
        <f>'ZP2010'!BH8</f>
        <v>NACE kód 1</v>
      </c>
      <c r="M36" s="167" t="str">
        <f>'ZP2010'!BI8</f>
        <v>Rostlinná a živočišná výroba, myslivost a souvis. činnosti</v>
      </c>
    </row>
    <row r="37" spans="1:13">
      <c r="A37" s="16"/>
      <c r="C37" s="169" t="str">
        <f>'ZP2010'!AY9</f>
        <v>4</v>
      </c>
      <c r="D37" s="28">
        <f>'ZP2010'!AZ9</f>
        <v>1573.1289689999999</v>
      </c>
      <c r="E37" s="28">
        <f>'ZP2010'!BA9</f>
        <v>15328.808580000001</v>
      </c>
      <c r="F37" s="28">
        <f>'ZP2010'!BB9</f>
        <v>17558.433740000004</v>
      </c>
      <c r="G37" s="28">
        <f>'ZP2010'!BC9</f>
        <v>17948.5134</v>
      </c>
      <c r="H37" s="28">
        <f>'ZP2010'!BD9</f>
        <v>17769.239369999999</v>
      </c>
      <c r="I37" s="177">
        <f>'ZP2010'!BE9</f>
        <v>1.4943464189678223E-2</v>
      </c>
      <c r="J37" s="177">
        <f>'ZP2010'!BF9</f>
        <v>0.18881282597007445</v>
      </c>
      <c r="K37" s="28">
        <f>'ZP2010'!BG9</f>
        <v>10</v>
      </c>
      <c r="L37" s="28" t="str">
        <f>'ZP2010'!BH9</f>
        <v>NACE kód 10</v>
      </c>
      <c r="M37" s="167" t="str">
        <f>'ZP2010'!BI9</f>
        <v>Výroba potravinářských výrobků</v>
      </c>
    </row>
    <row r="38" spans="1:13">
      <c r="A38" s="16"/>
      <c r="C38" s="169" t="str">
        <f>'ZP2010'!AY10</f>
        <v>5</v>
      </c>
      <c r="D38" s="28">
        <f>'ZP2010'!AZ10</f>
        <v>1725.016063</v>
      </c>
      <c r="E38" s="28">
        <f>'ZP2010'!BA10</f>
        <v>2638.7324709999998</v>
      </c>
      <c r="F38" s="28">
        <f>'ZP2010'!BB10</f>
        <v>2749.9520800000005</v>
      </c>
      <c r="G38" s="28">
        <f>'ZP2010'!BC10</f>
        <v>2647.302169999999</v>
      </c>
      <c r="H38" s="28">
        <f>'ZP2010'!BD10</f>
        <v>2509.4812000000002</v>
      </c>
      <c r="I38" s="177">
        <f>'ZP2010'!BE10</f>
        <v>1.6386269830404615E-2</v>
      </c>
      <c r="J38" s="177">
        <f>'ZP2010'!BF10</f>
        <v>2.6665307795376594E-2</v>
      </c>
      <c r="K38" s="28">
        <f>'ZP2010'!BG10</f>
        <v>84</v>
      </c>
      <c r="L38" s="28" t="str">
        <f>'ZP2010'!BH10</f>
        <v>NACE kód 84</v>
      </c>
      <c r="M38" s="167" t="str">
        <f>'ZP2010'!BI10</f>
        <v>Veřejná správa a obrana; povinné sociální zabezpečení</v>
      </c>
    </row>
    <row r="39" spans="1:13">
      <c r="A39" s="16"/>
      <c r="C39" s="169" t="str">
        <f>'ZP2010'!AY11</f>
        <v>6</v>
      </c>
      <c r="D39" s="28">
        <f>'ZP2010'!AZ11</f>
        <v>1878.2108619999997</v>
      </c>
      <c r="E39" s="28">
        <f>'ZP2010'!BA11</f>
        <v>1048.0154200000002</v>
      </c>
      <c r="F39" s="28">
        <f>'ZP2010'!BB11</f>
        <v>1003.6663900000001</v>
      </c>
      <c r="G39" s="28">
        <f>'ZP2010'!BC11</f>
        <v>1065.6196200000002</v>
      </c>
      <c r="H39" s="28">
        <f>'ZP2010'!BD11</f>
        <v>1015.03248</v>
      </c>
      <c r="I39" s="177">
        <f>'ZP2010'!BE11</f>
        <v>1.7841497620378299E-2</v>
      </c>
      <c r="J39" s="177">
        <f>'ZP2010'!BF11</f>
        <v>1.0785557389911681E-2</v>
      </c>
      <c r="K39" s="28">
        <f>'ZP2010'!BG11</f>
        <v>85</v>
      </c>
      <c r="L39" s="28" t="str">
        <f>'ZP2010'!BH11</f>
        <v>NACE kód 85</v>
      </c>
      <c r="M39" s="167" t="str">
        <f>'ZP2010'!BI11</f>
        <v>Vzdělávání</v>
      </c>
    </row>
    <row r="40" spans="1:13">
      <c r="A40" s="16"/>
      <c r="C40" s="169" t="str">
        <f>'ZP2010'!AY12</f>
        <v>7</v>
      </c>
      <c r="D40" s="28">
        <f>'ZP2010'!AZ12</f>
        <v>588.61381099999994</v>
      </c>
      <c r="E40" s="28">
        <f>'ZP2010'!BA12</f>
        <v>463.29439000000002</v>
      </c>
      <c r="F40" s="28">
        <f>'ZP2010'!BB12</f>
        <v>605.97182999999995</v>
      </c>
      <c r="G40" s="28">
        <f>'ZP2010'!BC12</f>
        <v>421.06198000000001</v>
      </c>
      <c r="H40" s="28">
        <f>'ZP2010'!BD12</f>
        <v>487.49158</v>
      </c>
      <c r="I40" s="177">
        <f>'ZP2010'!BE12</f>
        <v>5.5913593733003877E-3</v>
      </c>
      <c r="J40" s="177">
        <f>'ZP2010'!BF12</f>
        <v>5.1800001643186053E-3</v>
      </c>
      <c r="K40" s="28">
        <f>'ZP2010'!BG12</f>
        <v>23</v>
      </c>
      <c r="L40" s="28" t="str">
        <f>'ZP2010'!BH12</f>
        <v>NACE kód 23</v>
      </c>
      <c r="M40" s="167" t="str">
        <f>'ZP2010'!BI12</f>
        <v>Výroba ostatních nekovových minerálních výrobků</v>
      </c>
    </row>
    <row r="41" spans="1:13">
      <c r="A41" s="16"/>
      <c r="C41" s="169" t="str">
        <f>'ZP2010'!AY13</f>
        <v>8</v>
      </c>
      <c r="D41" s="28">
        <f>'ZP2010'!AZ13</f>
        <v>526.2202289999999</v>
      </c>
      <c r="E41" s="28">
        <f>'ZP2010'!BA13</f>
        <v>734.64165999999989</v>
      </c>
      <c r="F41" s="28">
        <f>'ZP2010'!BB13</f>
        <v>878.00148999999999</v>
      </c>
      <c r="G41" s="28">
        <f>'ZP2010'!BC13</f>
        <v>627.4917999999999</v>
      </c>
      <c r="H41" s="28">
        <f>'ZP2010'!BD13</f>
        <v>481.19696999999996</v>
      </c>
      <c r="I41" s="177">
        <f>'ZP2010'!BE13</f>
        <v>4.9986703588228015E-3</v>
      </c>
      <c r="J41" s="177">
        <f>'ZP2010'!BF13</f>
        <v>5.113114740709193E-3</v>
      </c>
      <c r="K41" s="28">
        <f>'ZP2010'!BG13</f>
        <v>46</v>
      </c>
      <c r="L41" s="28" t="str">
        <f>'ZP2010'!BH13</f>
        <v>NACE kód 46</v>
      </c>
      <c r="M41" s="167" t="str">
        <f>'ZP2010'!BI13</f>
        <v>Velkoobchod, kromě motorových vozidel</v>
      </c>
    </row>
    <row r="42" spans="1:13">
      <c r="A42" s="16"/>
      <c r="C42" s="169" t="str">
        <f>'ZP2010'!AY14</f>
        <v>9</v>
      </c>
      <c r="D42" s="28">
        <f>'ZP2010'!AZ14</f>
        <v>963.58652099999995</v>
      </c>
      <c r="E42" s="28">
        <f>'ZP2010'!BA14</f>
        <v>934.33870999999999</v>
      </c>
      <c r="F42" s="28">
        <f>'ZP2010'!BB14</f>
        <v>1032.8271499999998</v>
      </c>
      <c r="G42" s="28">
        <f>'ZP2010'!BC14</f>
        <v>1253.8522629999998</v>
      </c>
      <c r="H42" s="28">
        <f>'ZP2010'!BD14</f>
        <v>1655.74279</v>
      </c>
      <c r="I42" s="177">
        <f>'ZP2010'!BE14</f>
        <v>9.1532995412152533E-3</v>
      </c>
      <c r="J42" s="177">
        <f>'ZP2010'!BF14</f>
        <v>1.7593632949043647E-2</v>
      </c>
      <c r="K42" s="28">
        <f>'ZP2010'!BG14</f>
        <v>68</v>
      </c>
      <c r="L42" s="28" t="str">
        <f>'ZP2010'!BH14</f>
        <v>NACE kód 68</v>
      </c>
      <c r="M42" s="167" t="str">
        <f>'ZP2010'!BI14</f>
        <v>Činnosti v oblasti nemovitostí</v>
      </c>
    </row>
    <row r="43" spans="1:13">
      <c r="A43" s="16"/>
      <c r="C43" s="169" t="str">
        <f>'ZP2010'!AY15</f>
        <v>10</v>
      </c>
      <c r="D43" s="28">
        <f>'ZP2010'!AZ15</f>
        <v>913.89956900000004</v>
      </c>
      <c r="E43" s="28">
        <f>'ZP2010'!BA15</f>
        <v>659.77049</v>
      </c>
      <c r="F43" s="28">
        <f>'ZP2010'!BB15</f>
        <v>577.41710999999998</v>
      </c>
      <c r="G43" s="28">
        <f>'ZP2010'!BC15</f>
        <v>574.70071999999993</v>
      </c>
      <c r="H43" s="28">
        <f>'ZP2010'!BD15</f>
        <v>621.00232999999992</v>
      </c>
      <c r="I43" s="177">
        <f>'ZP2010'!BE15</f>
        <v>8.6813133261382739E-3</v>
      </c>
      <c r="J43" s="177">
        <f>'ZP2010'!BF15</f>
        <v>6.5986620147208217E-3</v>
      </c>
      <c r="K43" s="28">
        <f>'ZP2010'!BG15</f>
        <v>86</v>
      </c>
      <c r="L43" s="28" t="str">
        <f>'ZP2010'!BH15</f>
        <v>NACE kód 86</v>
      </c>
      <c r="M43" s="167" t="str">
        <f>'ZP2010'!BI15</f>
        <v>Zdravotní péče</v>
      </c>
    </row>
    <row r="44" spans="1:13">
      <c r="A44" s="16"/>
      <c r="C44" s="169" t="str">
        <f>'ZP2010'!AY16</f>
        <v>11</v>
      </c>
      <c r="D44" s="28">
        <f>'ZP2010'!AZ16</f>
        <v>3197.12572</v>
      </c>
      <c r="E44" s="28">
        <f>'ZP2010'!BA16</f>
        <v>2814.0390700000007</v>
      </c>
      <c r="F44" s="28">
        <f>'ZP2010'!BB16</f>
        <v>3978.3459199999998</v>
      </c>
      <c r="G44" s="28">
        <f>'ZP2010'!BC16</f>
        <v>4047.3109399999994</v>
      </c>
      <c r="H44" s="28">
        <f>'ZP2010'!BD16</f>
        <v>4120.7427900000002</v>
      </c>
      <c r="I44" s="177">
        <f>'ZP2010'!BE16</f>
        <v>3.0370131532883371E-2</v>
      </c>
      <c r="J44" s="177">
        <f>'ZP2010'!BF16</f>
        <v>4.3786291302333281E-2</v>
      </c>
      <c r="K44" s="28" t="str">
        <f>'ZP2010'!BG16</f>
        <v>Ostatné</v>
      </c>
      <c r="L44" s="28" t="str">
        <f>'ZP2010'!BH16</f>
        <v>Ostatné</v>
      </c>
      <c r="M44" s="28" t="str">
        <f>'ZP2010'!BI16</f>
        <v>Ostatné</v>
      </c>
    </row>
    <row r="45" spans="1:13">
      <c r="A45" s="16"/>
      <c r="C45" s="169" t="str">
        <f>'ZP2010'!AY17</f>
        <v>Celkem</v>
      </c>
      <c r="D45" s="28">
        <f>'ZP2010'!AZ17</f>
        <v>105272.04060800001</v>
      </c>
      <c r="E45" s="28">
        <f>'ZP2010'!BA17</f>
        <v>85031.964734999972</v>
      </c>
      <c r="F45" s="28">
        <f>'ZP2010'!BB17</f>
        <v>92915.971792999975</v>
      </c>
      <c r="G45" s="28">
        <f>'ZP2010'!BC17</f>
        <v>92325.31183799998</v>
      </c>
      <c r="H45" s="28">
        <f>'ZP2010'!BD17</f>
        <v>94110.340644000011</v>
      </c>
      <c r="I45" s="28"/>
      <c r="J45" s="28"/>
      <c r="K45" s="28"/>
      <c r="L45" s="28"/>
      <c r="M45" s="28"/>
    </row>
    <row r="46" spans="1:13">
      <c r="A46" s="16"/>
      <c r="C46" s="169" t="str">
        <f>'ZP2010'!AY18</f>
        <v>kontrola</v>
      </c>
      <c r="D46" s="168">
        <f>'ZP2010'!AZ18</f>
        <v>0</v>
      </c>
      <c r="E46" s="168">
        <f>'ZP2010'!BA18</f>
        <v>0</v>
      </c>
      <c r="F46" s="168">
        <f>'ZP2010'!BB18</f>
        <v>0</v>
      </c>
      <c r="G46" s="168">
        <f>'ZP2010'!BC18</f>
        <v>0</v>
      </c>
      <c r="H46" s="168">
        <f>'ZP2010'!BD18</f>
        <v>0</v>
      </c>
      <c r="I46" s="28"/>
      <c r="J46" s="28"/>
      <c r="K46" s="28"/>
      <c r="L46" s="28"/>
      <c r="M46" s="28"/>
    </row>
    <row r="47" spans="1:13">
      <c r="A47" s="1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>
      <c r="A48" s="16"/>
      <c r="C48" s="28"/>
      <c r="D48" s="28"/>
    </row>
    <row r="49" spans="1:4">
      <c r="A49" s="16"/>
      <c r="C49" s="28"/>
      <c r="D49" s="28"/>
    </row>
  </sheetData>
  <mergeCells count="7">
    <mergeCell ref="A2:A6"/>
    <mergeCell ref="A7:A11"/>
    <mergeCell ref="A12:A18"/>
    <mergeCell ref="D32:H32"/>
    <mergeCell ref="K32:K33"/>
    <mergeCell ref="J32:J33"/>
    <mergeCell ref="I32:I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I261"/>
  <sheetViews>
    <sheetView topLeftCell="I38" zoomScale="90" zoomScaleNormal="90" workbookViewId="0">
      <selection activeCell="AG33" sqref="AG33"/>
    </sheetView>
  </sheetViews>
  <sheetFormatPr defaultRowHeight="15"/>
  <cols>
    <col min="1" max="1" width="24.28515625" bestFit="1" customWidth="1"/>
    <col min="2" max="2" width="11.140625" bestFit="1" customWidth="1"/>
    <col min="3" max="4" width="11.140625" customWidth="1"/>
    <col min="5" max="5" width="55.7109375" bestFit="1" customWidth="1"/>
    <col min="6" max="6" width="16.5703125" customWidth="1"/>
    <col min="9" max="9" width="13.140625" bestFit="1" customWidth="1"/>
    <col min="10" max="10" width="12.140625" style="16" bestFit="1" customWidth="1"/>
    <col min="11" max="11" width="13.140625" style="16" bestFit="1" customWidth="1"/>
    <col min="12" max="13" width="13.85546875" style="16" bestFit="1" customWidth="1"/>
    <col min="14" max="14" width="12.140625" style="16" bestFit="1" customWidth="1"/>
    <col min="15" max="15" width="15.140625" style="16" bestFit="1" customWidth="1"/>
    <col min="16" max="16" width="12.140625" style="16" bestFit="1" customWidth="1"/>
    <col min="17" max="17" width="13.85546875" style="16" bestFit="1" customWidth="1"/>
    <col min="18" max="19" width="12.140625" style="16" bestFit="1" customWidth="1"/>
    <col min="20" max="20" width="13.85546875" style="16" bestFit="1" customWidth="1"/>
    <col min="21" max="22" width="12.140625" style="16" bestFit="1" customWidth="1"/>
    <col min="23" max="23" width="19" style="16" bestFit="1" customWidth="1"/>
    <col min="24" max="24" width="8.28515625" style="16" bestFit="1" customWidth="1"/>
    <col min="25" max="25" width="8.5703125" style="16" bestFit="1" customWidth="1"/>
    <col min="26" max="28" width="13.140625" style="16" bestFit="1" customWidth="1"/>
    <col min="29" max="29" width="13.85546875" style="16" bestFit="1" customWidth="1"/>
    <col min="30" max="31" width="13.140625" style="16" bestFit="1" customWidth="1"/>
    <col min="32" max="32" width="12.140625" style="16" bestFit="1" customWidth="1"/>
    <col min="33" max="33" width="13.85546875" style="16" bestFit="1" customWidth="1"/>
    <col min="34" max="36" width="12.140625" style="16" bestFit="1" customWidth="1"/>
    <col min="37" max="37" width="21" style="16" bestFit="1" customWidth="1"/>
    <col min="38" max="38" width="12.140625" style="16" bestFit="1" customWidth="1"/>
    <col min="39" max="39" width="13.140625" style="16" bestFit="1" customWidth="1"/>
    <col min="40" max="40" width="11.28515625" style="16" bestFit="1" customWidth="1"/>
    <col min="41" max="41" width="13.140625" style="16" bestFit="1" customWidth="1"/>
    <col min="42" max="42" width="12.28515625" style="16" bestFit="1" customWidth="1"/>
    <col min="43" max="43" width="13.140625" style="16" bestFit="1" customWidth="1"/>
    <col min="44" max="45" width="12.140625" style="16" bestFit="1" customWidth="1"/>
    <col min="46" max="46" width="13.85546875" style="16" bestFit="1" customWidth="1"/>
    <col min="47" max="47" width="12.140625" style="16" bestFit="1" customWidth="1"/>
    <col min="48" max="48" width="12.140625" style="15" customWidth="1"/>
    <col min="49" max="49" width="12.85546875" customWidth="1"/>
    <col min="52" max="56" width="13.7109375" customWidth="1"/>
    <col min="57" max="57" width="12.28515625" customWidth="1"/>
    <col min="58" max="58" width="12" customWidth="1"/>
  </cols>
  <sheetData>
    <row r="1" spans="1:61">
      <c r="J1" s="16" t="s">
        <v>174</v>
      </c>
      <c r="K1" s="16" t="s">
        <v>175</v>
      </c>
      <c r="L1" s="16" t="s">
        <v>177</v>
      </c>
      <c r="M1" s="16" t="s">
        <v>179</v>
      </c>
      <c r="N1" s="16" t="s">
        <v>181</v>
      </c>
      <c r="O1" s="16" t="s">
        <v>189</v>
      </c>
      <c r="P1" s="16" t="s">
        <v>2</v>
      </c>
      <c r="Q1" s="16" t="s">
        <v>200</v>
      </c>
      <c r="R1" s="16" t="s">
        <v>202</v>
      </c>
      <c r="S1" s="16" t="s">
        <v>209</v>
      </c>
      <c r="T1" s="16" t="s">
        <v>215</v>
      </c>
      <c r="U1" s="16" t="s">
        <v>216</v>
      </c>
      <c r="V1" s="16" t="s">
        <v>217</v>
      </c>
      <c r="W1" s="16" t="s">
        <v>218</v>
      </c>
      <c r="X1" s="16" t="s">
        <v>219</v>
      </c>
      <c r="Y1" s="16" t="s">
        <v>221</v>
      </c>
      <c r="Z1" s="16" t="s">
        <v>222</v>
      </c>
      <c r="AA1" s="16" t="s">
        <v>223</v>
      </c>
      <c r="AB1" s="16" t="s">
        <v>224</v>
      </c>
      <c r="AC1" s="16" t="s">
        <v>225</v>
      </c>
      <c r="AD1" s="16" t="s">
        <v>226</v>
      </c>
      <c r="AE1" s="16" t="s">
        <v>227</v>
      </c>
      <c r="AF1" s="16" t="s">
        <v>228</v>
      </c>
      <c r="AG1" s="16" t="s">
        <v>229</v>
      </c>
      <c r="AH1" s="16" t="s">
        <v>230</v>
      </c>
      <c r="AI1" s="16" t="s">
        <v>231</v>
      </c>
      <c r="AJ1" s="16" t="s">
        <v>232</v>
      </c>
      <c r="AK1" s="16" t="s">
        <v>233</v>
      </c>
      <c r="AL1" s="16" t="s">
        <v>234</v>
      </c>
      <c r="AM1" s="16" t="s">
        <v>235</v>
      </c>
      <c r="AN1" s="16" t="s">
        <v>236</v>
      </c>
      <c r="AO1" s="16" t="s">
        <v>237</v>
      </c>
      <c r="AP1" s="16" t="s">
        <v>238</v>
      </c>
      <c r="AQ1" s="16" t="s">
        <v>239</v>
      </c>
      <c r="AR1" s="16" t="s">
        <v>240</v>
      </c>
      <c r="AS1" s="16" t="s">
        <v>241</v>
      </c>
      <c r="AT1" s="16" t="s">
        <v>242</v>
      </c>
      <c r="AU1" s="16" t="s">
        <v>243</v>
      </c>
      <c r="AV1" s="29" t="s">
        <v>144</v>
      </c>
      <c r="AW1" s="16" t="s">
        <v>314</v>
      </c>
    </row>
    <row r="2" spans="1:61">
      <c r="A2" s="30" t="s">
        <v>315</v>
      </c>
      <c r="B2" s="30" t="s">
        <v>316</v>
      </c>
      <c r="C2" s="30"/>
      <c r="D2" s="30"/>
      <c r="E2" s="30" t="s">
        <v>317</v>
      </c>
      <c r="F2" s="30" t="s">
        <v>318</v>
      </c>
      <c r="I2">
        <v>0</v>
      </c>
      <c r="J2" s="16">
        <f>SUMIFS($F$3:$F$261,$A$3:$A$261,J$1,$B$3:$B$261,$I2)</f>
        <v>0</v>
      </c>
      <c r="K2" s="16">
        <f t="shared" ref="K2:AQ10" si="0">SUMIFS($F$3:$F$261,$A$3:$A$261,K$1,$B$3:$B$261,$I2)</f>
        <v>0</v>
      </c>
      <c r="L2" s="16">
        <f t="shared" si="0"/>
        <v>0</v>
      </c>
      <c r="M2" s="16">
        <f t="shared" si="0"/>
        <v>0</v>
      </c>
      <c r="N2" s="16">
        <f t="shared" si="0"/>
        <v>0</v>
      </c>
      <c r="O2" s="16">
        <f t="shared" si="0"/>
        <v>0</v>
      </c>
      <c r="P2" s="16">
        <f t="shared" si="0"/>
        <v>0</v>
      </c>
      <c r="Q2" s="16">
        <f t="shared" si="0"/>
        <v>0</v>
      </c>
      <c r="R2" s="16">
        <f t="shared" si="0"/>
        <v>0</v>
      </c>
      <c r="S2" s="16">
        <f t="shared" si="0"/>
        <v>0</v>
      </c>
      <c r="T2" s="16">
        <f t="shared" si="0"/>
        <v>0</v>
      </c>
      <c r="U2" s="16">
        <f t="shared" si="0"/>
        <v>0</v>
      </c>
      <c r="V2" s="16">
        <f t="shared" si="0"/>
        <v>0</v>
      </c>
      <c r="W2" s="16">
        <f t="shared" si="0"/>
        <v>0</v>
      </c>
      <c r="X2" s="16">
        <f t="shared" si="0"/>
        <v>0</v>
      </c>
      <c r="Y2" s="16">
        <f t="shared" si="0"/>
        <v>0</v>
      </c>
      <c r="Z2" s="16">
        <f t="shared" si="0"/>
        <v>0</v>
      </c>
      <c r="AA2" s="16">
        <f t="shared" si="0"/>
        <v>0</v>
      </c>
      <c r="AB2" s="16">
        <f t="shared" si="0"/>
        <v>0</v>
      </c>
      <c r="AC2" s="16">
        <f t="shared" si="0"/>
        <v>0</v>
      </c>
      <c r="AD2" s="16">
        <f t="shared" si="0"/>
        <v>0</v>
      </c>
      <c r="AE2" s="16">
        <f t="shared" si="0"/>
        <v>0</v>
      </c>
      <c r="AF2" s="16">
        <f t="shared" si="0"/>
        <v>0</v>
      </c>
      <c r="AG2" s="16">
        <f t="shared" si="0"/>
        <v>0</v>
      </c>
      <c r="AH2" s="16">
        <f t="shared" si="0"/>
        <v>0</v>
      </c>
      <c r="AI2" s="16">
        <f t="shared" si="0"/>
        <v>0</v>
      </c>
      <c r="AJ2" s="16">
        <f t="shared" si="0"/>
        <v>0</v>
      </c>
      <c r="AK2" s="16">
        <f t="shared" si="0"/>
        <v>0</v>
      </c>
      <c r="AL2" s="16">
        <f t="shared" si="0"/>
        <v>0</v>
      </c>
      <c r="AM2" s="16">
        <f t="shared" si="0"/>
        <v>0</v>
      </c>
      <c r="AN2" s="16">
        <f t="shared" si="0"/>
        <v>0</v>
      </c>
      <c r="AO2" s="16">
        <f t="shared" si="0"/>
        <v>0</v>
      </c>
      <c r="AP2" s="16">
        <f t="shared" si="0"/>
        <v>0</v>
      </c>
      <c r="AQ2" s="16">
        <f t="shared" si="0"/>
        <v>0</v>
      </c>
      <c r="AR2" s="16">
        <f>SUMIFS($F$3:$F$261,$A$3:$A$261,AR$1,$B$3:$B$261,$I2)</f>
        <v>0</v>
      </c>
      <c r="AS2" s="16">
        <f t="shared" ref="AS2:AU17" si="1">SUMIFS($F$3:$F$261,$A$3:$A$261,AS$1,$B$3:$B$261,$I2)</f>
        <v>0</v>
      </c>
      <c r="AT2" s="16">
        <f t="shared" si="1"/>
        <v>0</v>
      </c>
      <c r="AU2" s="16">
        <f t="shared" si="1"/>
        <v>0</v>
      </c>
      <c r="AV2" s="29">
        <f>SUM(J2:AU2)</f>
        <v>0</v>
      </c>
      <c r="AW2" s="16">
        <f>I2</f>
        <v>0</v>
      </c>
    </row>
    <row r="3" spans="1:61">
      <c r="A3" s="21" t="s">
        <v>174</v>
      </c>
      <c r="B3" s="21" t="s">
        <v>319</v>
      </c>
      <c r="C3" s="21"/>
      <c r="D3" s="21"/>
      <c r="E3" t="s">
        <v>320</v>
      </c>
      <c r="F3" s="15">
        <v>225953.03600000002</v>
      </c>
      <c r="I3">
        <v>1</v>
      </c>
      <c r="J3" s="16">
        <f t="shared" ref="J3:Y25" si="2">SUMIFS($F$3:$F$261,$A$3:$A$261,J$1,$B$3:$B$261,$I3)</f>
        <v>0</v>
      </c>
      <c r="K3" s="16">
        <f t="shared" si="2"/>
        <v>0</v>
      </c>
      <c r="L3" s="16">
        <f t="shared" si="2"/>
        <v>18409.861000000001</v>
      </c>
      <c r="M3" s="16">
        <f t="shared" si="2"/>
        <v>193183.41</v>
      </c>
      <c r="N3" s="16">
        <f t="shared" si="2"/>
        <v>15106.867</v>
      </c>
      <c r="O3" s="16">
        <f t="shared" si="2"/>
        <v>0</v>
      </c>
      <c r="P3" s="16">
        <f t="shared" si="2"/>
        <v>0</v>
      </c>
      <c r="Q3" s="16">
        <f t="shared" si="2"/>
        <v>0</v>
      </c>
      <c r="R3" s="16">
        <f t="shared" si="2"/>
        <v>0</v>
      </c>
      <c r="S3" s="16">
        <f t="shared" si="2"/>
        <v>0</v>
      </c>
      <c r="T3" s="16">
        <f t="shared" si="2"/>
        <v>31787.929</v>
      </c>
      <c r="U3" s="16">
        <f t="shared" si="2"/>
        <v>0</v>
      </c>
      <c r="V3" s="16">
        <f t="shared" si="2"/>
        <v>0</v>
      </c>
      <c r="W3" s="16">
        <f t="shared" si="2"/>
        <v>277458.25900000002</v>
      </c>
      <c r="X3" s="16">
        <f t="shared" si="2"/>
        <v>0</v>
      </c>
      <c r="Y3" s="16">
        <f t="shared" si="2"/>
        <v>0</v>
      </c>
      <c r="Z3" s="16">
        <f t="shared" si="0"/>
        <v>21078.177</v>
      </c>
      <c r="AA3" s="16">
        <f t="shared" si="0"/>
        <v>0</v>
      </c>
      <c r="AB3" s="16">
        <f t="shared" si="0"/>
        <v>690340.74800000002</v>
      </c>
      <c r="AC3" s="16">
        <f t="shared" si="0"/>
        <v>533583.23700000008</v>
      </c>
      <c r="AD3" s="16">
        <f t="shared" si="0"/>
        <v>0</v>
      </c>
      <c r="AE3" s="16">
        <f t="shared" si="0"/>
        <v>0</v>
      </c>
      <c r="AF3" s="16">
        <f t="shared" si="0"/>
        <v>0</v>
      </c>
      <c r="AG3" s="16">
        <f t="shared" si="0"/>
        <v>97179.490999999995</v>
      </c>
      <c r="AH3" s="16">
        <f t="shared" si="0"/>
        <v>0</v>
      </c>
      <c r="AI3" s="16">
        <f t="shared" si="0"/>
        <v>0</v>
      </c>
      <c r="AJ3" s="16">
        <f t="shared" si="0"/>
        <v>55112.123999999996</v>
      </c>
      <c r="AK3" s="16">
        <f t="shared" si="0"/>
        <v>0</v>
      </c>
      <c r="AL3" s="16">
        <f t="shared" si="0"/>
        <v>0</v>
      </c>
      <c r="AM3" s="16">
        <f t="shared" si="0"/>
        <v>247677.78100000002</v>
      </c>
      <c r="AN3" s="16">
        <f t="shared" si="0"/>
        <v>35798.769999999997</v>
      </c>
      <c r="AO3" s="16">
        <f t="shared" si="0"/>
        <v>16906.518</v>
      </c>
      <c r="AP3" s="16">
        <f t="shared" si="0"/>
        <v>105285.016</v>
      </c>
      <c r="AQ3" s="16">
        <f t="shared" si="0"/>
        <v>35709.093999999997</v>
      </c>
      <c r="AR3" s="16">
        <f t="shared" ref="AR3:AU66" si="3">SUMIFS($F$3:$F$261,$A$3:$A$261,AR$1,$B$3:$B$261,$I3)</f>
        <v>0</v>
      </c>
      <c r="AS3" s="16">
        <f t="shared" si="3"/>
        <v>0</v>
      </c>
      <c r="AT3" s="16">
        <f t="shared" si="3"/>
        <v>535455.84699999995</v>
      </c>
      <c r="AU3" s="16">
        <f t="shared" si="3"/>
        <v>0</v>
      </c>
      <c r="AV3" s="29">
        <f t="shared" ref="AV3:AV66" si="4">SUM(J3:AU3)</f>
        <v>2910073.1290000007</v>
      </c>
      <c r="AW3" s="16">
        <f t="shared" ref="AW3:AW66" si="5">I3</f>
        <v>1</v>
      </c>
    </row>
    <row r="4" spans="1:61">
      <c r="A4" s="21" t="s">
        <v>174</v>
      </c>
      <c r="B4" s="21">
        <v>32</v>
      </c>
      <c r="C4" s="21">
        <v>40</v>
      </c>
      <c r="D4" s="21"/>
      <c r="E4" t="s">
        <v>321</v>
      </c>
      <c r="F4" s="15">
        <v>4367.0140000000001</v>
      </c>
      <c r="I4">
        <v>2</v>
      </c>
      <c r="J4" s="16">
        <f t="shared" si="2"/>
        <v>0</v>
      </c>
      <c r="K4" s="16">
        <f t="shared" si="0"/>
        <v>0</v>
      </c>
      <c r="L4" s="16">
        <f t="shared" si="0"/>
        <v>0</v>
      </c>
      <c r="M4" s="16">
        <f t="shared" si="0"/>
        <v>0</v>
      </c>
      <c r="N4" s="16">
        <f t="shared" si="0"/>
        <v>0</v>
      </c>
      <c r="O4" s="16">
        <f t="shared" si="0"/>
        <v>0</v>
      </c>
      <c r="P4" s="16">
        <f t="shared" si="0"/>
        <v>0</v>
      </c>
      <c r="Q4" s="16">
        <f t="shared" si="0"/>
        <v>0</v>
      </c>
      <c r="R4" s="16">
        <f t="shared" si="0"/>
        <v>0</v>
      </c>
      <c r="S4" s="16">
        <f t="shared" si="0"/>
        <v>0</v>
      </c>
      <c r="T4" s="16">
        <f t="shared" si="0"/>
        <v>0</v>
      </c>
      <c r="U4" s="16">
        <f t="shared" si="0"/>
        <v>0</v>
      </c>
      <c r="V4" s="16">
        <f t="shared" si="0"/>
        <v>0</v>
      </c>
      <c r="W4" s="16">
        <f t="shared" si="0"/>
        <v>0</v>
      </c>
      <c r="X4" s="16">
        <f t="shared" si="0"/>
        <v>0</v>
      </c>
      <c r="Y4" s="16">
        <f t="shared" si="0"/>
        <v>0</v>
      </c>
      <c r="Z4" s="16">
        <f t="shared" si="0"/>
        <v>0</v>
      </c>
      <c r="AA4" s="16">
        <f t="shared" si="0"/>
        <v>0</v>
      </c>
      <c r="AB4" s="16">
        <f t="shared" si="0"/>
        <v>0</v>
      </c>
      <c r="AC4" s="16">
        <f t="shared" si="0"/>
        <v>0</v>
      </c>
      <c r="AD4" s="16">
        <f t="shared" si="0"/>
        <v>0</v>
      </c>
      <c r="AE4" s="16">
        <f t="shared" si="0"/>
        <v>0</v>
      </c>
      <c r="AF4" s="16">
        <f t="shared" si="0"/>
        <v>0</v>
      </c>
      <c r="AG4" s="16">
        <f t="shared" si="0"/>
        <v>0</v>
      </c>
      <c r="AH4" s="16">
        <f t="shared" si="0"/>
        <v>0</v>
      </c>
      <c r="AI4" s="16">
        <f t="shared" si="0"/>
        <v>0</v>
      </c>
      <c r="AJ4" s="16">
        <f t="shared" si="0"/>
        <v>0</v>
      </c>
      <c r="AK4" s="16">
        <f t="shared" si="0"/>
        <v>0</v>
      </c>
      <c r="AL4" s="16">
        <f t="shared" si="0"/>
        <v>0</v>
      </c>
      <c r="AM4" s="16">
        <f t="shared" si="0"/>
        <v>0</v>
      </c>
      <c r="AN4" s="16">
        <f t="shared" si="0"/>
        <v>0</v>
      </c>
      <c r="AO4" s="16">
        <f t="shared" si="0"/>
        <v>0</v>
      </c>
      <c r="AP4" s="16">
        <f t="shared" si="0"/>
        <v>0</v>
      </c>
      <c r="AQ4" s="16">
        <f t="shared" si="0"/>
        <v>0</v>
      </c>
      <c r="AR4" s="16">
        <f t="shared" si="3"/>
        <v>0</v>
      </c>
      <c r="AS4" s="16">
        <f t="shared" si="1"/>
        <v>0</v>
      </c>
      <c r="AT4" s="16">
        <f t="shared" si="1"/>
        <v>0</v>
      </c>
      <c r="AU4" s="16">
        <f t="shared" si="1"/>
        <v>0</v>
      </c>
      <c r="AV4" s="29">
        <f t="shared" si="4"/>
        <v>0</v>
      </c>
      <c r="AW4" s="16">
        <f t="shared" si="5"/>
        <v>2</v>
      </c>
      <c r="AZ4" s="261" t="s">
        <v>119</v>
      </c>
      <c r="BA4" s="261"/>
      <c r="BB4" s="261"/>
      <c r="BC4" s="261"/>
      <c r="BD4" s="261"/>
      <c r="BE4" s="262" t="s">
        <v>322</v>
      </c>
      <c r="BF4" s="262" t="s">
        <v>323</v>
      </c>
      <c r="BG4" s="161" t="s">
        <v>324</v>
      </c>
    </row>
    <row r="5" spans="1:61">
      <c r="A5" s="31" t="s">
        <v>174</v>
      </c>
      <c r="B5" s="21">
        <v>84</v>
      </c>
      <c r="C5" s="21">
        <v>11</v>
      </c>
      <c r="D5" s="21"/>
      <c r="E5" t="s">
        <v>325</v>
      </c>
      <c r="F5" s="15">
        <v>17192.396000000001</v>
      </c>
      <c r="I5">
        <v>3</v>
      </c>
      <c r="J5" s="16">
        <f t="shared" si="2"/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 t="shared" si="0"/>
        <v>0</v>
      </c>
      <c r="Q5" s="16">
        <f t="shared" si="0"/>
        <v>0</v>
      </c>
      <c r="R5" s="16">
        <f t="shared" si="0"/>
        <v>0</v>
      </c>
      <c r="S5" s="16">
        <f t="shared" si="0"/>
        <v>0</v>
      </c>
      <c r="T5" s="16">
        <f t="shared" si="0"/>
        <v>5229.3530000000001</v>
      </c>
      <c r="U5" s="16">
        <f t="shared" si="0"/>
        <v>0</v>
      </c>
      <c r="V5" s="16">
        <f t="shared" si="0"/>
        <v>0</v>
      </c>
      <c r="W5" s="16">
        <f t="shared" si="0"/>
        <v>0</v>
      </c>
      <c r="X5" s="16">
        <f t="shared" si="0"/>
        <v>0</v>
      </c>
      <c r="Y5" s="16">
        <f t="shared" si="0"/>
        <v>0</v>
      </c>
      <c r="Z5" s="16">
        <f t="shared" si="0"/>
        <v>0</v>
      </c>
      <c r="AA5" s="16">
        <f t="shared" si="0"/>
        <v>0</v>
      </c>
      <c r="AB5" s="16">
        <f t="shared" si="0"/>
        <v>0</v>
      </c>
      <c r="AC5" s="16">
        <f t="shared" si="0"/>
        <v>0</v>
      </c>
      <c r="AD5" s="16">
        <f t="shared" si="0"/>
        <v>0</v>
      </c>
      <c r="AE5" s="16">
        <f t="shared" si="0"/>
        <v>0</v>
      </c>
      <c r="AF5" s="16">
        <f t="shared" si="0"/>
        <v>0</v>
      </c>
      <c r="AG5" s="16">
        <f t="shared" si="0"/>
        <v>0</v>
      </c>
      <c r="AH5" s="16">
        <f t="shared" si="0"/>
        <v>0</v>
      </c>
      <c r="AI5" s="16">
        <f t="shared" si="0"/>
        <v>0</v>
      </c>
      <c r="AJ5" s="16">
        <f t="shared" si="0"/>
        <v>0</v>
      </c>
      <c r="AK5" s="16">
        <f t="shared" si="0"/>
        <v>0</v>
      </c>
      <c r="AL5" s="16">
        <f t="shared" si="0"/>
        <v>0</v>
      </c>
      <c r="AM5" s="16">
        <f t="shared" si="0"/>
        <v>0</v>
      </c>
      <c r="AN5" s="16">
        <f t="shared" si="0"/>
        <v>0</v>
      </c>
      <c r="AO5" s="16">
        <f t="shared" si="0"/>
        <v>0</v>
      </c>
      <c r="AP5" s="16">
        <f t="shared" si="0"/>
        <v>0</v>
      </c>
      <c r="AQ5" s="16">
        <f t="shared" si="0"/>
        <v>0</v>
      </c>
      <c r="AR5" s="16">
        <f t="shared" si="3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29">
        <f t="shared" si="4"/>
        <v>5229.3530000000001</v>
      </c>
      <c r="AW5" s="16">
        <f t="shared" si="5"/>
        <v>3</v>
      </c>
      <c r="AZ5" s="122">
        <v>2010</v>
      </c>
      <c r="BA5" s="122">
        <v>2015</v>
      </c>
      <c r="BB5" s="122">
        <v>2018</v>
      </c>
      <c r="BC5" s="122">
        <v>2019</v>
      </c>
      <c r="BD5" s="122">
        <v>2020</v>
      </c>
      <c r="BE5" s="262"/>
      <c r="BF5" s="262"/>
      <c r="BG5" s="161"/>
      <c r="BH5" s="160" t="s">
        <v>326</v>
      </c>
      <c r="BI5" t="s">
        <v>327</v>
      </c>
    </row>
    <row r="6" spans="1:61">
      <c r="A6" s="32" t="s">
        <v>328</v>
      </c>
      <c r="B6" s="32"/>
      <c r="C6" s="32"/>
      <c r="D6" s="32"/>
      <c r="E6" s="32"/>
      <c r="F6" s="33">
        <v>247512.44600000003</v>
      </c>
      <c r="I6">
        <v>4</v>
      </c>
      <c r="J6" s="16">
        <f t="shared" si="2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16">
        <f t="shared" si="0"/>
        <v>0</v>
      </c>
      <c r="V6" s="16">
        <f t="shared" si="0"/>
        <v>0</v>
      </c>
      <c r="W6" s="16">
        <f t="shared" si="0"/>
        <v>0</v>
      </c>
      <c r="X6" s="16">
        <f t="shared" si="0"/>
        <v>0</v>
      </c>
      <c r="Y6" s="16">
        <f t="shared" si="0"/>
        <v>0</v>
      </c>
      <c r="Z6" s="16">
        <f t="shared" si="0"/>
        <v>0</v>
      </c>
      <c r="AA6" s="16">
        <f t="shared" si="0"/>
        <v>0</v>
      </c>
      <c r="AB6" s="16">
        <f t="shared" si="0"/>
        <v>0</v>
      </c>
      <c r="AC6" s="16">
        <f t="shared" si="0"/>
        <v>0</v>
      </c>
      <c r="AD6" s="16">
        <f t="shared" si="0"/>
        <v>0</v>
      </c>
      <c r="AE6" s="16">
        <f t="shared" si="0"/>
        <v>0</v>
      </c>
      <c r="AF6" s="16">
        <f t="shared" si="0"/>
        <v>0</v>
      </c>
      <c r="AG6" s="16">
        <f t="shared" si="0"/>
        <v>0</v>
      </c>
      <c r="AH6" s="16">
        <f t="shared" si="0"/>
        <v>0</v>
      </c>
      <c r="AI6" s="16">
        <f t="shared" si="0"/>
        <v>0</v>
      </c>
      <c r="AJ6" s="16">
        <f t="shared" si="0"/>
        <v>0</v>
      </c>
      <c r="AK6" s="16">
        <f t="shared" si="0"/>
        <v>0</v>
      </c>
      <c r="AL6" s="16">
        <f t="shared" si="0"/>
        <v>0</v>
      </c>
      <c r="AM6" s="16">
        <f t="shared" si="0"/>
        <v>0</v>
      </c>
      <c r="AN6" s="16">
        <f t="shared" si="0"/>
        <v>0</v>
      </c>
      <c r="AO6" s="16">
        <f t="shared" si="0"/>
        <v>0</v>
      </c>
      <c r="AP6" s="16">
        <f t="shared" si="0"/>
        <v>0</v>
      </c>
      <c r="AQ6" s="16">
        <f t="shared" si="0"/>
        <v>0</v>
      </c>
      <c r="AR6" s="16">
        <f t="shared" si="3"/>
        <v>0</v>
      </c>
      <c r="AS6" s="16">
        <f t="shared" si="1"/>
        <v>0</v>
      </c>
      <c r="AT6" s="16">
        <f t="shared" si="1"/>
        <v>0</v>
      </c>
      <c r="AU6" s="16">
        <f t="shared" si="1"/>
        <v>0</v>
      </c>
      <c r="AV6" s="29">
        <f t="shared" si="4"/>
        <v>0</v>
      </c>
      <c r="AW6" s="16">
        <f t="shared" si="5"/>
        <v>4</v>
      </c>
      <c r="AY6" t="s">
        <v>329</v>
      </c>
      <c r="AZ6" s="34">
        <f>AV102/1000</f>
        <v>65344.048750000016</v>
      </c>
      <c r="BA6" s="34">
        <f>'ZP2015'!AV102/1000</f>
        <v>54821.484970000005</v>
      </c>
      <c r="BB6" s="34">
        <f>'ZP2018'!AV102/1000</f>
        <v>57985.823522999999</v>
      </c>
      <c r="BC6" s="34">
        <f>'ZP2019'!AV102/1000</f>
        <v>56798.545095000001</v>
      </c>
      <c r="BD6" s="34">
        <f>'ZP2020'!AV102/1000</f>
        <v>58776.420784000002</v>
      </c>
      <c r="BE6" s="135">
        <f>AZ6/SUM($AZ$6:$AZ$16)</f>
        <v>0.62071608351661689</v>
      </c>
      <c r="BF6" s="135">
        <f t="shared" ref="BF6:BF16" si="6">BD6/SUM($BD$6:$BD$16)</f>
        <v>0.624547954898379</v>
      </c>
      <c r="BG6" s="16" t="str">
        <f>I106</f>
        <v>Bydlení</v>
      </c>
      <c r="BH6" t="str">
        <f>BG6</f>
        <v>Bydlení</v>
      </c>
      <c r="BI6" t="s">
        <v>330</v>
      </c>
    </row>
    <row r="7" spans="1:61">
      <c r="A7" s="21" t="s">
        <v>175</v>
      </c>
      <c r="B7" s="21" t="s">
        <v>319</v>
      </c>
      <c r="C7" s="21"/>
      <c r="D7" s="21"/>
      <c r="E7" t="s">
        <v>320</v>
      </c>
      <c r="F7" s="15">
        <v>1336286.737</v>
      </c>
      <c r="I7">
        <v>5</v>
      </c>
      <c r="J7" s="16">
        <f t="shared" si="2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6">
        <f t="shared" si="0"/>
        <v>0</v>
      </c>
      <c r="V7" s="16">
        <f t="shared" si="0"/>
        <v>0</v>
      </c>
      <c r="W7" s="16">
        <f t="shared" si="0"/>
        <v>0</v>
      </c>
      <c r="X7" s="16">
        <f t="shared" si="0"/>
        <v>0</v>
      </c>
      <c r="Y7" s="16">
        <f t="shared" si="0"/>
        <v>0</v>
      </c>
      <c r="Z7" s="16">
        <f t="shared" si="0"/>
        <v>0</v>
      </c>
      <c r="AA7" s="16">
        <f t="shared" si="0"/>
        <v>0</v>
      </c>
      <c r="AB7" s="16">
        <f t="shared" si="0"/>
        <v>0</v>
      </c>
      <c r="AC7" s="16">
        <f t="shared" si="0"/>
        <v>0</v>
      </c>
      <c r="AD7" s="16">
        <f t="shared" si="0"/>
        <v>0</v>
      </c>
      <c r="AE7" s="16">
        <f t="shared" si="0"/>
        <v>0</v>
      </c>
      <c r="AF7" s="16">
        <f t="shared" si="0"/>
        <v>0</v>
      </c>
      <c r="AG7" s="16">
        <f t="shared" si="0"/>
        <v>0</v>
      </c>
      <c r="AH7" s="16">
        <f t="shared" si="0"/>
        <v>0</v>
      </c>
      <c r="AI7" s="16">
        <f t="shared" si="0"/>
        <v>0</v>
      </c>
      <c r="AJ7" s="16">
        <f t="shared" si="0"/>
        <v>0</v>
      </c>
      <c r="AK7" s="16">
        <f t="shared" si="0"/>
        <v>0</v>
      </c>
      <c r="AL7" s="16">
        <f t="shared" si="0"/>
        <v>0</v>
      </c>
      <c r="AM7" s="16">
        <f t="shared" si="0"/>
        <v>0</v>
      </c>
      <c r="AN7" s="16">
        <f t="shared" si="0"/>
        <v>0</v>
      </c>
      <c r="AO7" s="16">
        <f t="shared" si="0"/>
        <v>0</v>
      </c>
      <c r="AP7" s="16">
        <f t="shared" si="0"/>
        <v>0</v>
      </c>
      <c r="AQ7" s="16">
        <f t="shared" si="0"/>
        <v>0</v>
      </c>
      <c r="AR7" s="16">
        <f t="shared" si="3"/>
        <v>0</v>
      </c>
      <c r="AS7" s="16">
        <f t="shared" si="1"/>
        <v>0</v>
      </c>
      <c r="AT7" s="16">
        <f t="shared" si="1"/>
        <v>0</v>
      </c>
      <c r="AU7" s="16">
        <f t="shared" si="1"/>
        <v>0</v>
      </c>
      <c r="AV7" s="29">
        <f t="shared" si="4"/>
        <v>0</v>
      </c>
      <c r="AW7" s="16">
        <f t="shared" si="5"/>
        <v>5</v>
      </c>
      <c r="AY7" t="s">
        <v>331</v>
      </c>
      <c r="AZ7" s="34">
        <f>AV103/1000</f>
        <v>25652.116984999997</v>
      </c>
      <c r="BA7" s="34">
        <f>'ZP2015'!AV103/1000</f>
        <v>37.65043</v>
      </c>
      <c r="BB7" s="34">
        <f>'ZP2018'!AV103/1000</f>
        <v>0</v>
      </c>
      <c r="BC7" s="34">
        <f>'ZP2019'!AV103/1000</f>
        <v>0</v>
      </c>
      <c r="BD7" s="34">
        <f>'ZP2020'!AV103/1000</f>
        <v>427.32600000000002</v>
      </c>
      <c r="BE7" s="135">
        <f t="shared" ref="BE7:BE16" si="7">AZ7/SUM($AZ$6:$AZ$16)</f>
        <v>0.24367454869161714</v>
      </c>
      <c r="BF7" s="135">
        <f t="shared" si="6"/>
        <v>4.5406912468469972E-3</v>
      </c>
      <c r="BG7" s="16" t="str">
        <f>AW103</f>
        <v>Nepřiřazeno</v>
      </c>
      <c r="BH7" t="str">
        <f>BG7</f>
        <v>Nepřiřazeno</v>
      </c>
      <c r="BI7" t="s">
        <v>332</v>
      </c>
    </row>
    <row r="8" spans="1:61">
      <c r="A8" s="21" t="s">
        <v>175</v>
      </c>
      <c r="B8" s="21">
        <v>46</v>
      </c>
      <c r="C8" s="21">
        <v>75</v>
      </c>
      <c r="D8" s="21"/>
      <c r="E8" t="s">
        <v>333</v>
      </c>
      <c r="F8" s="15">
        <v>226374.837</v>
      </c>
      <c r="I8">
        <v>6</v>
      </c>
      <c r="J8" s="16">
        <f t="shared" si="2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 t="shared" si="0"/>
        <v>0</v>
      </c>
      <c r="AF8" s="16">
        <f t="shared" si="0"/>
        <v>0</v>
      </c>
      <c r="AG8" s="16">
        <f t="shared" si="0"/>
        <v>0</v>
      </c>
      <c r="AH8" s="16">
        <f t="shared" si="0"/>
        <v>0</v>
      </c>
      <c r="AI8" s="16">
        <f t="shared" si="0"/>
        <v>0</v>
      </c>
      <c r="AJ8" s="16">
        <f t="shared" si="0"/>
        <v>0</v>
      </c>
      <c r="AK8" s="16">
        <f t="shared" si="0"/>
        <v>0</v>
      </c>
      <c r="AL8" s="16">
        <f t="shared" si="0"/>
        <v>0</v>
      </c>
      <c r="AM8" s="16">
        <f t="shared" si="0"/>
        <v>0</v>
      </c>
      <c r="AN8" s="16">
        <f t="shared" si="0"/>
        <v>0</v>
      </c>
      <c r="AO8" s="16">
        <f t="shared" si="0"/>
        <v>0</v>
      </c>
      <c r="AP8" s="16">
        <f t="shared" si="0"/>
        <v>0</v>
      </c>
      <c r="AQ8" s="16">
        <f t="shared" si="0"/>
        <v>0</v>
      </c>
      <c r="AR8" s="16">
        <f t="shared" si="3"/>
        <v>0</v>
      </c>
      <c r="AS8" s="16">
        <f t="shared" si="1"/>
        <v>0</v>
      </c>
      <c r="AT8" s="16">
        <f t="shared" si="1"/>
        <v>0</v>
      </c>
      <c r="AU8" s="16">
        <f t="shared" si="1"/>
        <v>0</v>
      </c>
      <c r="AV8" s="29">
        <f t="shared" si="4"/>
        <v>0</v>
      </c>
      <c r="AW8" s="16">
        <f t="shared" si="5"/>
        <v>6</v>
      </c>
      <c r="AY8" t="s">
        <v>334</v>
      </c>
      <c r="AZ8" s="34">
        <f>AV3/1000</f>
        <v>2910.0731290000008</v>
      </c>
      <c r="BA8" s="34">
        <f>'ZP2015'!AV3/1000</f>
        <v>5551.1885439999996</v>
      </c>
      <c r="BB8" s="34">
        <f>'ZP2018'!AV3/1000</f>
        <v>6545.5325600000006</v>
      </c>
      <c r="BC8" s="34">
        <f>'ZP2019'!AV3/1000</f>
        <v>6940.9138500000008</v>
      </c>
      <c r="BD8" s="34">
        <f>'ZP2020'!AV3/1000</f>
        <v>6246.66435</v>
      </c>
      <c r="BE8" s="135">
        <f t="shared" si="7"/>
        <v>2.7643362018944788E-2</v>
      </c>
      <c r="BF8" s="135">
        <f t="shared" si="6"/>
        <v>6.6375961528285635E-2</v>
      </c>
      <c r="BG8" s="29">
        <f>AW3</f>
        <v>1</v>
      </c>
      <c r="BH8" t="str">
        <f>"NACE kód "&amp;BG8</f>
        <v>NACE kód 1</v>
      </c>
      <c r="BI8" t="s">
        <v>335</v>
      </c>
    </row>
    <row r="9" spans="1:61">
      <c r="A9" s="21" t="s">
        <v>175</v>
      </c>
      <c r="B9" s="21">
        <v>49</v>
      </c>
      <c r="C9" s="21">
        <v>41</v>
      </c>
      <c r="D9" s="21"/>
      <c r="E9" t="s">
        <v>336</v>
      </c>
      <c r="F9" s="15">
        <v>75.944000000000003</v>
      </c>
      <c r="I9">
        <v>7</v>
      </c>
      <c r="J9" s="16">
        <f t="shared" si="2"/>
        <v>0</v>
      </c>
      <c r="K9" s="16">
        <f t="shared" si="0"/>
        <v>0</v>
      </c>
      <c r="L9" s="16">
        <f t="shared" si="0"/>
        <v>0</v>
      </c>
      <c r="M9" s="16">
        <f t="shared" si="0"/>
        <v>0</v>
      </c>
      <c r="N9" s="16">
        <f t="shared" si="0"/>
        <v>0</v>
      </c>
      <c r="O9" s="16">
        <f t="shared" si="0"/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0</v>
      </c>
      <c r="V9" s="16">
        <f t="shared" si="0"/>
        <v>0</v>
      </c>
      <c r="W9" s="16">
        <f t="shared" si="0"/>
        <v>0</v>
      </c>
      <c r="X9" s="16">
        <f t="shared" si="0"/>
        <v>0</v>
      </c>
      <c r="Y9" s="16">
        <f t="shared" si="0"/>
        <v>0</v>
      </c>
      <c r="Z9" s="16">
        <f t="shared" si="0"/>
        <v>0</v>
      </c>
      <c r="AA9" s="16">
        <f t="shared" si="0"/>
        <v>0</v>
      </c>
      <c r="AB9" s="16">
        <f t="shared" si="0"/>
        <v>0</v>
      </c>
      <c r="AC9" s="16">
        <f t="shared" si="0"/>
        <v>0</v>
      </c>
      <c r="AD9" s="16">
        <f t="shared" si="0"/>
        <v>0</v>
      </c>
      <c r="AE9" s="16">
        <f t="shared" si="0"/>
        <v>0</v>
      </c>
      <c r="AF9" s="16">
        <f t="shared" si="0"/>
        <v>0</v>
      </c>
      <c r="AG9" s="16">
        <f t="shared" si="0"/>
        <v>0</v>
      </c>
      <c r="AH9" s="16">
        <f t="shared" si="0"/>
        <v>0</v>
      </c>
      <c r="AI9" s="16">
        <f t="shared" si="0"/>
        <v>0</v>
      </c>
      <c r="AJ9" s="16">
        <f t="shared" si="0"/>
        <v>0</v>
      </c>
      <c r="AK9" s="16">
        <f t="shared" si="0"/>
        <v>0</v>
      </c>
      <c r="AL9" s="16">
        <f t="shared" si="0"/>
        <v>0</v>
      </c>
      <c r="AM9" s="16">
        <f t="shared" si="0"/>
        <v>0</v>
      </c>
      <c r="AN9" s="16">
        <f t="shared" si="0"/>
        <v>0</v>
      </c>
      <c r="AO9" s="16">
        <f t="shared" si="0"/>
        <v>0</v>
      </c>
      <c r="AP9" s="16">
        <f t="shared" si="0"/>
        <v>0</v>
      </c>
      <c r="AQ9" s="16">
        <f t="shared" si="0"/>
        <v>0</v>
      </c>
      <c r="AR9" s="16">
        <f t="shared" si="3"/>
        <v>0</v>
      </c>
      <c r="AS9" s="16">
        <f t="shared" si="1"/>
        <v>0</v>
      </c>
      <c r="AT9" s="16">
        <f t="shared" si="1"/>
        <v>0</v>
      </c>
      <c r="AU9" s="16">
        <f t="shared" si="1"/>
        <v>0</v>
      </c>
      <c r="AV9" s="29">
        <f t="shared" si="4"/>
        <v>0</v>
      </c>
      <c r="AW9" s="16">
        <f t="shared" si="5"/>
        <v>7</v>
      </c>
      <c r="AY9" t="s">
        <v>337</v>
      </c>
      <c r="AZ9" s="34">
        <f>AV12/1000</f>
        <v>1573.1289689999999</v>
      </c>
      <c r="BA9" s="34">
        <f>'ZP2015'!AV12/1000</f>
        <v>15328.808580000001</v>
      </c>
      <c r="BB9" s="34">
        <f>'ZP2018'!AV12/1000</f>
        <v>17558.433740000004</v>
      </c>
      <c r="BC9" s="34">
        <f>'ZP2019'!AV12/1000</f>
        <v>17948.5134</v>
      </c>
      <c r="BD9" s="34">
        <f>'ZP2020'!AV12/1000</f>
        <v>17769.239369999999</v>
      </c>
      <c r="BE9" s="135">
        <f t="shared" si="7"/>
        <v>1.4943464189678223E-2</v>
      </c>
      <c r="BF9" s="135">
        <f t="shared" si="6"/>
        <v>0.18881282597007445</v>
      </c>
      <c r="BG9" s="29">
        <f>AW12</f>
        <v>10</v>
      </c>
      <c r="BH9" t="str">
        <f t="shared" ref="BH9:BH15" si="8">"NACE kód "&amp;BG9</f>
        <v>NACE kód 10</v>
      </c>
      <c r="BI9" t="s">
        <v>338</v>
      </c>
    </row>
    <row r="10" spans="1:61">
      <c r="A10" s="31" t="s">
        <v>175</v>
      </c>
      <c r="B10" s="21">
        <v>84</v>
      </c>
      <c r="C10" s="21">
        <v>11</v>
      </c>
      <c r="D10" s="21"/>
      <c r="E10" t="s">
        <v>325</v>
      </c>
      <c r="F10" s="15">
        <v>35557.000999999997</v>
      </c>
      <c r="I10">
        <v>8</v>
      </c>
      <c r="J10" s="16">
        <f t="shared" si="2"/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0</v>
      </c>
      <c r="Q10" s="16">
        <f t="shared" ref="Q10:AQ23" si="9">SUMIFS($F$3:$F$261,$A$3:$A$261,Q$1,$B$3:$B$261,$I10)</f>
        <v>0</v>
      </c>
      <c r="R10" s="16">
        <f t="shared" si="9"/>
        <v>0</v>
      </c>
      <c r="S10" s="16">
        <f t="shared" si="9"/>
        <v>0</v>
      </c>
      <c r="T10" s="16">
        <f t="shared" si="9"/>
        <v>0</v>
      </c>
      <c r="U10" s="16">
        <f t="shared" si="9"/>
        <v>0</v>
      </c>
      <c r="V10" s="16">
        <f t="shared" si="9"/>
        <v>0</v>
      </c>
      <c r="W10" s="16">
        <f t="shared" si="9"/>
        <v>0</v>
      </c>
      <c r="X10" s="16">
        <f t="shared" si="9"/>
        <v>0</v>
      </c>
      <c r="Y10" s="16">
        <f t="shared" si="9"/>
        <v>0</v>
      </c>
      <c r="Z10" s="16">
        <f t="shared" si="9"/>
        <v>0</v>
      </c>
      <c r="AA10" s="16">
        <f t="shared" si="9"/>
        <v>0</v>
      </c>
      <c r="AB10" s="16">
        <f t="shared" si="9"/>
        <v>0</v>
      </c>
      <c r="AC10" s="16">
        <f t="shared" si="9"/>
        <v>0</v>
      </c>
      <c r="AD10" s="16">
        <f t="shared" si="9"/>
        <v>0</v>
      </c>
      <c r="AE10" s="16">
        <f t="shared" si="9"/>
        <v>0</v>
      </c>
      <c r="AF10" s="16">
        <f t="shared" si="9"/>
        <v>0</v>
      </c>
      <c r="AG10" s="16">
        <f t="shared" si="9"/>
        <v>0</v>
      </c>
      <c r="AH10" s="16">
        <f t="shared" si="9"/>
        <v>0</v>
      </c>
      <c r="AI10" s="16">
        <f t="shared" si="9"/>
        <v>0</v>
      </c>
      <c r="AJ10" s="16">
        <f t="shared" si="9"/>
        <v>0</v>
      </c>
      <c r="AK10" s="16">
        <f t="shared" si="9"/>
        <v>0</v>
      </c>
      <c r="AL10" s="16">
        <f t="shared" si="9"/>
        <v>0</v>
      </c>
      <c r="AM10" s="16">
        <f t="shared" si="9"/>
        <v>0</v>
      </c>
      <c r="AN10" s="16">
        <f t="shared" si="9"/>
        <v>0</v>
      </c>
      <c r="AO10" s="16">
        <f t="shared" si="9"/>
        <v>0</v>
      </c>
      <c r="AP10" s="16">
        <f t="shared" si="9"/>
        <v>0</v>
      </c>
      <c r="AQ10" s="16">
        <f t="shared" si="9"/>
        <v>0</v>
      </c>
      <c r="AR10" s="16">
        <f t="shared" si="3"/>
        <v>0</v>
      </c>
      <c r="AS10" s="16">
        <f t="shared" si="1"/>
        <v>0</v>
      </c>
      <c r="AT10" s="16">
        <f t="shared" si="1"/>
        <v>0</v>
      </c>
      <c r="AU10" s="16">
        <f t="shared" si="1"/>
        <v>0</v>
      </c>
      <c r="AV10" s="29">
        <f t="shared" si="4"/>
        <v>0</v>
      </c>
      <c r="AW10" s="16">
        <f t="shared" si="5"/>
        <v>8</v>
      </c>
      <c r="AY10" t="s">
        <v>339</v>
      </c>
      <c r="AZ10" s="34">
        <f>AV86/1000</f>
        <v>1725.016063</v>
      </c>
      <c r="BA10" s="34">
        <f>'ZP2015'!AV86/1000</f>
        <v>2638.7324709999998</v>
      </c>
      <c r="BB10" s="34">
        <f>'ZP2018'!AV86/1000</f>
        <v>2749.9520800000005</v>
      </c>
      <c r="BC10" s="34">
        <f>'ZP2019'!AV86/1000</f>
        <v>2647.302169999999</v>
      </c>
      <c r="BD10" s="34">
        <f>'ZP2020'!AV86/1000</f>
        <v>2509.4812000000002</v>
      </c>
      <c r="BE10" s="135">
        <f t="shared" si="7"/>
        <v>1.6386269830404615E-2</v>
      </c>
      <c r="BF10" s="135">
        <f t="shared" si="6"/>
        <v>2.6665307795376594E-2</v>
      </c>
      <c r="BG10" s="29">
        <f>AW86</f>
        <v>84</v>
      </c>
      <c r="BH10" t="str">
        <f t="shared" si="8"/>
        <v>NACE kód 84</v>
      </c>
      <c r="BI10" t="s">
        <v>340</v>
      </c>
    </row>
    <row r="11" spans="1:61">
      <c r="A11" s="32" t="s">
        <v>341</v>
      </c>
      <c r="B11" s="32"/>
      <c r="C11" s="32"/>
      <c r="D11" s="32"/>
      <c r="E11" s="32"/>
      <c r="F11" s="33">
        <v>1598294.5189999999</v>
      </c>
      <c r="I11">
        <v>9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16">
        <f t="shared" si="2"/>
        <v>0</v>
      </c>
      <c r="S11" s="16">
        <f t="shared" si="2"/>
        <v>0</v>
      </c>
      <c r="T11" s="16">
        <f t="shared" si="2"/>
        <v>0</v>
      </c>
      <c r="U11" s="16">
        <f t="shared" si="2"/>
        <v>0</v>
      </c>
      <c r="V11" s="16">
        <f t="shared" si="2"/>
        <v>0</v>
      </c>
      <c r="W11" s="16">
        <f t="shared" si="2"/>
        <v>0</v>
      </c>
      <c r="X11" s="16">
        <f t="shared" si="2"/>
        <v>0</v>
      </c>
      <c r="Y11" s="16">
        <f t="shared" si="2"/>
        <v>0</v>
      </c>
      <c r="Z11" s="16">
        <f t="shared" si="9"/>
        <v>0</v>
      </c>
      <c r="AA11" s="16">
        <f t="shared" si="9"/>
        <v>0</v>
      </c>
      <c r="AB11" s="16">
        <f t="shared" si="9"/>
        <v>0</v>
      </c>
      <c r="AC11" s="16">
        <f t="shared" si="9"/>
        <v>0</v>
      </c>
      <c r="AD11" s="16">
        <f t="shared" si="9"/>
        <v>0</v>
      </c>
      <c r="AE11" s="16">
        <f t="shared" si="9"/>
        <v>0</v>
      </c>
      <c r="AF11" s="16">
        <f t="shared" si="9"/>
        <v>0</v>
      </c>
      <c r="AG11" s="16">
        <f t="shared" si="9"/>
        <v>0</v>
      </c>
      <c r="AH11" s="16">
        <f t="shared" si="9"/>
        <v>0</v>
      </c>
      <c r="AI11" s="16">
        <f t="shared" si="9"/>
        <v>0</v>
      </c>
      <c r="AJ11" s="16">
        <f t="shared" si="9"/>
        <v>0</v>
      </c>
      <c r="AK11" s="16">
        <f t="shared" si="9"/>
        <v>0</v>
      </c>
      <c r="AL11" s="16">
        <f t="shared" si="9"/>
        <v>0</v>
      </c>
      <c r="AM11" s="16">
        <f t="shared" si="9"/>
        <v>0</v>
      </c>
      <c r="AN11" s="16">
        <f t="shared" si="9"/>
        <v>0</v>
      </c>
      <c r="AO11" s="16">
        <f t="shared" si="9"/>
        <v>0</v>
      </c>
      <c r="AP11" s="16">
        <f t="shared" si="9"/>
        <v>0</v>
      </c>
      <c r="AQ11" s="16">
        <f t="shared" si="9"/>
        <v>0</v>
      </c>
      <c r="AR11" s="16">
        <f t="shared" si="3"/>
        <v>0</v>
      </c>
      <c r="AS11" s="16">
        <f t="shared" si="1"/>
        <v>0</v>
      </c>
      <c r="AT11" s="16">
        <f t="shared" si="1"/>
        <v>0</v>
      </c>
      <c r="AU11" s="16">
        <f t="shared" si="1"/>
        <v>0</v>
      </c>
      <c r="AV11" s="29">
        <f t="shared" si="4"/>
        <v>0</v>
      </c>
      <c r="AW11" s="16">
        <f t="shared" si="5"/>
        <v>9</v>
      </c>
      <c r="AY11" t="s">
        <v>342</v>
      </c>
      <c r="AZ11" s="34">
        <f>AV87/1000</f>
        <v>1878.2108619999997</v>
      </c>
      <c r="BA11" s="34">
        <f>'ZP2015'!AV87/1000</f>
        <v>1048.0154200000002</v>
      </c>
      <c r="BB11" s="34">
        <f>'ZP2018'!AV87/1000</f>
        <v>1003.6663900000001</v>
      </c>
      <c r="BC11" s="34">
        <f>'ZP2019'!AV87/1000</f>
        <v>1065.6196200000002</v>
      </c>
      <c r="BD11" s="34">
        <f>'ZP2020'!AV87/1000</f>
        <v>1015.03248</v>
      </c>
      <c r="BE11" s="135">
        <f t="shared" si="7"/>
        <v>1.7841497620378299E-2</v>
      </c>
      <c r="BF11" s="135">
        <f t="shared" si="6"/>
        <v>1.0785557389911681E-2</v>
      </c>
      <c r="BG11" s="29">
        <f>AW87</f>
        <v>85</v>
      </c>
      <c r="BH11" t="str">
        <f t="shared" si="8"/>
        <v>NACE kód 85</v>
      </c>
      <c r="BI11" t="s">
        <v>343</v>
      </c>
    </row>
    <row r="12" spans="1:61">
      <c r="A12" s="21" t="s">
        <v>177</v>
      </c>
      <c r="B12" s="21" t="s">
        <v>319</v>
      </c>
      <c r="C12" s="21"/>
      <c r="D12" s="21"/>
      <c r="E12" t="s">
        <v>320</v>
      </c>
      <c r="F12" s="15">
        <v>3478010.6880000001</v>
      </c>
      <c r="I12">
        <v>10</v>
      </c>
      <c r="J12" s="16">
        <f t="shared" si="2"/>
        <v>0</v>
      </c>
      <c r="K12" s="16">
        <f t="shared" si="2"/>
        <v>0</v>
      </c>
      <c r="L12" s="16">
        <f t="shared" si="2"/>
        <v>22637.264999999999</v>
      </c>
      <c r="M12" s="16">
        <f t="shared" si="2"/>
        <v>640401.46299999999</v>
      </c>
      <c r="N12" s="16">
        <f t="shared" si="2"/>
        <v>0</v>
      </c>
      <c r="O12" s="16">
        <f t="shared" si="2"/>
        <v>620428.91899999999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>
        <f t="shared" si="2"/>
        <v>0</v>
      </c>
      <c r="T12" s="16">
        <f t="shared" si="2"/>
        <v>62253.423000000003</v>
      </c>
      <c r="U12" s="16">
        <f t="shared" si="2"/>
        <v>0</v>
      </c>
      <c r="V12" s="16">
        <f t="shared" si="2"/>
        <v>0</v>
      </c>
      <c r="W12" s="16">
        <f t="shared" si="2"/>
        <v>0</v>
      </c>
      <c r="X12" s="16">
        <f t="shared" si="2"/>
        <v>0</v>
      </c>
      <c r="Y12" s="16">
        <f t="shared" si="2"/>
        <v>0</v>
      </c>
      <c r="Z12" s="16">
        <f t="shared" si="9"/>
        <v>0</v>
      </c>
      <c r="AA12" s="16">
        <f t="shared" si="9"/>
        <v>0</v>
      </c>
      <c r="AB12" s="16">
        <f t="shared" si="9"/>
        <v>0</v>
      </c>
      <c r="AC12" s="16">
        <f t="shared" si="9"/>
        <v>2754.4169999999999</v>
      </c>
      <c r="AD12" s="16">
        <f t="shared" si="9"/>
        <v>0</v>
      </c>
      <c r="AE12" s="16">
        <f t="shared" si="9"/>
        <v>0</v>
      </c>
      <c r="AF12" s="16">
        <f t="shared" si="9"/>
        <v>0</v>
      </c>
      <c r="AG12" s="16">
        <f t="shared" si="9"/>
        <v>0</v>
      </c>
      <c r="AH12" s="16">
        <f t="shared" si="9"/>
        <v>0</v>
      </c>
      <c r="AI12" s="16">
        <f t="shared" si="9"/>
        <v>43.526000000000003</v>
      </c>
      <c r="AJ12" s="16">
        <f t="shared" si="9"/>
        <v>0</v>
      </c>
      <c r="AK12" s="16">
        <f t="shared" si="9"/>
        <v>0</v>
      </c>
      <c r="AL12" s="16">
        <f t="shared" si="9"/>
        <v>39170.813999999998</v>
      </c>
      <c r="AM12" s="16">
        <f t="shared" si="9"/>
        <v>0</v>
      </c>
      <c r="AN12" s="16">
        <f t="shared" si="9"/>
        <v>0</v>
      </c>
      <c r="AO12" s="16">
        <f t="shared" si="9"/>
        <v>0</v>
      </c>
      <c r="AP12" s="16">
        <f t="shared" si="9"/>
        <v>182956.628</v>
      </c>
      <c r="AQ12" s="16">
        <f t="shared" si="9"/>
        <v>0</v>
      </c>
      <c r="AR12" s="16">
        <f t="shared" si="3"/>
        <v>0</v>
      </c>
      <c r="AS12" s="16">
        <f t="shared" si="1"/>
        <v>0</v>
      </c>
      <c r="AT12" s="16">
        <f t="shared" si="1"/>
        <v>2482.5140000000001</v>
      </c>
      <c r="AU12" s="16">
        <f t="shared" si="1"/>
        <v>0</v>
      </c>
      <c r="AV12" s="29">
        <f t="shared" si="4"/>
        <v>1573128.9689999998</v>
      </c>
      <c r="AW12" s="16">
        <f t="shared" si="5"/>
        <v>10</v>
      </c>
      <c r="AY12" t="s">
        <v>344</v>
      </c>
      <c r="AZ12" s="34">
        <f>AV25/1000</f>
        <v>588.61381099999994</v>
      </c>
      <c r="BA12" s="34">
        <f>'ZP2015'!AV25/1000</f>
        <v>463.29439000000002</v>
      </c>
      <c r="BB12" s="34">
        <f>'ZP2018'!AV25/1000</f>
        <v>605.97182999999995</v>
      </c>
      <c r="BC12" s="34">
        <f>'ZP2019'!AV25/1000</f>
        <v>421.06198000000001</v>
      </c>
      <c r="BD12" s="34">
        <f>'ZP2020'!AV25/1000</f>
        <v>487.49158</v>
      </c>
      <c r="BE12" s="135">
        <f t="shared" si="7"/>
        <v>5.5913593733003877E-3</v>
      </c>
      <c r="BF12" s="135">
        <f t="shared" si="6"/>
        <v>5.1800001643186053E-3</v>
      </c>
      <c r="BG12" s="29">
        <f>AW25</f>
        <v>23</v>
      </c>
      <c r="BH12" t="str">
        <f t="shared" si="8"/>
        <v>NACE kód 23</v>
      </c>
      <c r="BI12" t="s">
        <v>345</v>
      </c>
    </row>
    <row r="13" spans="1:61">
      <c r="A13" s="21" t="s">
        <v>177</v>
      </c>
      <c r="B13" s="21">
        <v>1</v>
      </c>
      <c r="C13" s="21">
        <v>47</v>
      </c>
      <c r="D13" s="21"/>
      <c r="E13" t="s">
        <v>346</v>
      </c>
      <c r="F13" s="15">
        <v>18409.861000000001</v>
      </c>
      <c r="I13">
        <v>11</v>
      </c>
      <c r="J13" s="16">
        <f t="shared" si="2"/>
        <v>0</v>
      </c>
      <c r="K13" s="16">
        <f t="shared" si="2"/>
        <v>0</v>
      </c>
      <c r="L13" s="16">
        <f t="shared" si="2"/>
        <v>0</v>
      </c>
      <c r="M13" s="16">
        <f t="shared" si="2"/>
        <v>0</v>
      </c>
      <c r="N13" s="16">
        <f t="shared" si="2"/>
        <v>0</v>
      </c>
      <c r="O13" s="16">
        <f t="shared" si="2"/>
        <v>0</v>
      </c>
      <c r="P13" s="16">
        <f t="shared" si="2"/>
        <v>0</v>
      </c>
      <c r="Q13" s="16">
        <f t="shared" si="2"/>
        <v>0</v>
      </c>
      <c r="R13" s="16">
        <f t="shared" si="2"/>
        <v>0</v>
      </c>
      <c r="S13" s="16">
        <f t="shared" si="2"/>
        <v>0</v>
      </c>
      <c r="T13" s="16">
        <f t="shared" si="2"/>
        <v>0</v>
      </c>
      <c r="U13" s="16">
        <f t="shared" si="2"/>
        <v>0</v>
      </c>
      <c r="V13" s="16">
        <f t="shared" si="2"/>
        <v>0</v>
      </c>
      <c r="W13" s="16">
        <f t="shared" si="2"/>
        <v>0</v>
      </c>
      <c r="X13" s="16">
        <f t="shared" si="2"/>
        <v>0</v>
      </c>
      <c r="Y13" s="16">
        <f t="shared" si="2"/>
        <v>0</v>
      </c>
      <c r="Z13" s="16">
        <f t="shared" si="9"/>
        <v>0</v>
      </c>
      <c r="AA13" s="16">
        <f t="shared" si="9"/>
        <v>0</v>
      </c>
      <c r="AB13" s="16">
        <f t="shared" si="9"/>
        <v>0</v>
      </c>
      <c r="AC13" s="16">
        <f t="shared" si="9"/>
        <v>0</v>
      </c>
      <c r="AD13" s="16">
        <f t="shared" si="9"/>
        <v>2613.9499999999998</v>
      </c>
      <c r="AE13" s="16">
        <f t="shared" si="9"/>
        <v>51488.373</v>
      </c>
      <c r="AF13" s="16">
        <f t="shared" si="9"/>
        <v>0</v>
      </c>
      <c r="AG13" s="16">
        <f t="shared" si="9"/>
        <v>0</v>
      </c>
      <c r="AH13" s="16">
        <f t="shared" si="9"/>
        <v>0</v>
      </c>
      <c r="AI13" s="16">
        <f t="shared" si="9"/>
        <v>0</v>
      </c>
      <c r="AJ13" s="16">
        <f t="shared" si="9"/>
        <v>0</v>
      </c>
      <c r="AK13" s="16">
        <f t="shared" si="9"/>
        <v>0</v>
      </c>
      <c r="AL13" s="16">
        <f t="shared" si="9"/>
        <v>0</v>
      </c>
      <c r="AM13" s="16">
        <f t="shared" si="9"/>
        <v>0</v>
      </c>
      <c r="AN13" s="16">
        <f t="shared" si="9"/>
        <v>0</v>
      </c>
      <c r="AO13" s="16">
        <f t="shared" si="9"/>
        <v>2918.1</v>
      </c>
      <c r="AP13" s="16">
        <f t="shared" si="9"/>
        <v>0</v>
      </c>
      <c r="AQ13" s="16">
        <f t="shared" si="9"/>
        <v>0</v>
      </c>
      <c r="AR13" s="16">
        <f t="shared" si="3"/>
        <v>0</v>
      </c>
      <c r="AS13" s="16">
        <f t="shared" si="1"/>
        <v>0</v>
      </c>
      <c r="AT13" s="16">
        <f t="shared" si="1"/>
        <v>8485.82</v>
      </c>
      <c r="AU13" s="16">
        <f t="shared" si="1"/>
        <v>0</v>
      </c>
      <c r="AV13" s="29">
        <f t="shared" si="4"/>
        <v>65506.242999999995</v>
      </c>
      <c r="AW13" s="16">
        <f t="shared" si="5"/>
        <v>11</v>
      </c>
      <c r="AY13" t="s">
        <v>347</v>
      </c>
      <c r="AZ13" s="34">
        <f>AV48/1000</f>
        <v>526.2202289999999</v>
      </c>
      <c r="BA13" s="34">
        <f>'ZP2015'!AV48/1000</f>
        <v>734.64165999999989</v>
      </c>
      <c r="BB13" s="34">
        <f>'ZP2018'!AV48/1000</f>
        <v>878.00148999999999</v>
      </c>
      <c r="BC13" s="34">
        <f>'ZP2019'!AV48/1000</f>
        <v>627.4917999999999</v>
      </c>
      <c r="BD13" s="34">
        <f>'ZP2020'!AV48/1000</f>
        <v>481.19696999999996</v>
      </c>
      <c r="BE13" s="135">
        <f t="shared" si="7"/>
        <v>4.9986703588228015E-3</v>
      </c>
      <c r="BF13" s="135">
        <f t="shared" si="6"/>
        <v>5.113114740709193E-3</v>
      </c>
      <c r="BG13" s="29">
        <f>AW48</f>
        <v>46</v>
      </c>
      <c r="BH13" t="str">
        <f t="shared" si="8"/>
        <v>NACE kód 46</v>
      </c>
      <c r="BI13" t="s">
        <v>348</v>
      </c>
    </row>
    <row r="14" spans="1:61">
      <c r="A14" s="21" t="s">
        <v>177</v>
      </c>
      <c r="B14" s="21">
        <v>10</v>
      </c>
      <c r="C14" s="21">
        <v>1</v>
      </c>
      <c r="D14" s="21"/>
      <c r="E14" t="s">
        <v>349</v>
      </c>
      <c r="F14" s="15">
        <v>22637.264999999999</v>
      </c>
      <c r="I14">
        <v>12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6">
        <f t="shared" si="2"/>
        <v>0</v>
      </c>
      <c r="Q14" s="16">
        <f t="shared" si="2"/>
        <v>0</v>
      </c>
      <c r="R14" s="16">
        <f t="shared" si="2"/>
        <v>0</v>
      </c>
      <c r="S14" s="16">
        <f t="shared" si="2"/>
        <v>0</v>
      </c>
      <c r="T14" s="16">
        <f t="shared" si="2"/>
        <v>0</v>
      </c>
      <c r="U14" s="16">
        <f t="shared" si="2"/>
        <v>0</v>
      </c>
      <c r="V14" s="16">
        <f t="shared" si="2"/>
        <v>0</v>
      </c>
      <c r="W14" s="16">
        <f t="shared" si="2"/>
        <v>0</v>
      </c>
      <c r="X14" s="16">
        <f t="shared" si="2"/>
        <v>0</v>
      </c>
      <c r="Y14" s="16">
        <f t="shared" si="2"/>
        <v>0</v>
      </c>
      <c r="Z14" s="16">
        <f t="shared" si="9"/>
        <v>0</v>
      </c>
      <c r="AA14" s="16">
        <f t="shared" si="9"/>
        <v>0</v>
      </c>
      <c r="AB14" s="16">
        <f t="shared" si="9"/>
        <v>0</v>
      </c>
      <c r="AC14" s="16">
        <f t="shared" si="9"/>
        <v>0</v>
      </c>
      <c r="AD14" s="16">
        <f t="shared" si="9"/>
        <v>0</v>
      </c>
      <c r="AE14" s="16">
        <f t="shared" si="9"/>
        <v>0</v>
      </c>
      <c r="AF14" s="16">
        <f t="shared" si="9"/>
        <v>0</v>
      </c>
      <c r="AG14" s="16">
        <f t="shared" si="9"/>
        <v>0</v>
      </c>
      <c r="AH14" s="16">
        <f t="shared" si="9"/>
        <v>0</v>
      </c>
      <c r="AI14" s="16">
        <f t="shared" si="9"/>
        <v>0</v>
      </c>
      <c r="AJ14" s="16">
        <f t="shared" si="9"/>
        <v>0</v>
      </c>
      <c r="AK14" s="16">
        <f t="shared" si="9"/>
        <v>0</v>
      </c>
      <c r="AL14" s="16">
        <f t="shared" si="9"/>
        <v>0</v>
      </c>
      <c r="AM14" s="16">
        <f t="shared" si="9"/>
        <v>0</v>
      </c>
      <c r="AN14" s="16">
        <f t="shared" si="9"/>
        <v>0</v>
      </c>
      <c r="AO14" s="16">
        <f t="shared" si="9"/>
        <v>0</v>
      </c>
      <c r="AP14" s="16">
        <f t="shared" si="9"/>
        <v>0</v>
      </c>
      <c r="AQ14" s="16">
        <f t="shared" si="9"/>
        <v>0</v>
      </c>
      <c r="AR14" s="16">
        <f t="shared" si="3"/>
        <v>0</v>
      </c>
      <c r="AS14" s="16">
        <f t="shared" si="1"/>
        <v>0</v>
      </c>
      <c r="AT14" s="16">
        <f t="shared" si="1"/>
        <v>0</v>
      </c>
      <c r="AU14" s="16">
        <f t="shared" si="1"/>
        <v>0</v>
      </c>
      <c r="AV14" s="29">
        <f t="shared" si="4"/>
        <v>0</v>
      </c>
      <c r="AW14" s="16">
        <f t="shared" si="5"/>
        <v>12</v>
      </c>
      <c r="AY14" t="s">
        <v>350</v>
      </c>
      <c r="AZ14" s="34">
        <f>AV70/1000</f>
        <v>963.58652099999995</v>
      </c>
      <c r="BA14" s="34">
        <f>'ZP2015'!AV70/1000</f>
        <v>934.33870999999999</v>
      </c>
      <c r="BB14" s="34">
        <f>'ZP2018'!AV70/1000</f>
        <v>1032.8271499999998</v>
      </c>
      <c r="BC14" s="34">
        <f>'ZP2019'!AV70/1000</f>
        <v>1253.8522629999998</v>
      </c>
      <c r="BD14" s="34">
        <f>'ZP2020'!AV70/1000</f>
        <v>1655.74279</v>
      </c>
      <c r="BE14" s="135">
        <f t="shared" si="7"/>
        <v>9.1532995412152533E-3</v>
      </c>
      <c r="BF14" s="135">
        <f t="shared" si="6"/>
        <v>1.7593632949043647E-2</v>
      </c>
      <c r="BG14" s="29">
        <f>AW70</f>
        <v>68</v>
      </c>
      <c r="BH14" t="str">
        <f t="shared" si="8"/>
        <v>NACE kód 68</v>
      </c>
      <c r="BI14" t="s">
        <v>351</v>
      </c>
    </row>
    <row r="15" spans="1:61">
      <c r="A15" s="21" t="s">
        <v>177</v>
      </c>
      <c r="B15" s="21">
        <v>56</v>
      </c>
      <c r="C15" s="21">
        <v>10</v>
      </c>
      <c r="D15" s="21"/>
      <c r="E15" t="s">
        <v>352</v>
      </c>
      <c r="F15" s="15">
        <v>25806.244999999999</v>
      </c>
      <c r="I15">
        <v>13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  <c r="N15" s="16">
        <f t="shared" si="2"/>
        <v>0</v>
      </c>
      <c r="O15" s="16">
        <f t="shared" si="2"/>
        <v>0</v>
      </c>
      <c r="P15" s="16">
        <f t="shared" si="2"/>
        <v>0</v>
      </c>
      <c r="Q15" s="16">
        <f t="shared" si="2"/>
        <v>0</v>
      </c>
      <c r="R15" s="16">
        <f t="shared" si="2"/>
        <v>0</v>
      </c>
      <c r="S15" s="16">
        <f t="shared" si="2"/>
        <v>0</v>
      </c>
      <c r="T15" s="16">
        <f t="shared" si="2"/>
        <v>0</v>
      </c>
      <c r="U15" s="16">
        <f t="shared" si="2"/>
        <v>0</v>
      </c>
      <c r="V15" s="16">
        <f t="shared" si="2"/>
        <v>0</v>
      </c>
      <c r="W15" s="16">
        <f t="shared" si="2"/>
        <v>0</v>
      </c>
      <c r="X15" s="16">
        <f t="shared" si="2"/>
        <v>0</v>
      </c>
      <c r="Y15" s="16">
        <f t="shared" si="2"/>
        <v>0</v>
      </c>
      <c r="Z15" s="16">
        <f t="shared" si="9"/>
        <v>0</v>
      </c>
      <c r="AA15" s="16">
        <f t="shared" si="9"/>
        <v>0</v>
      </c>
      <c r="AB15" s="16">
        <f t="shared" si="9"/>
        <v>0</v>
      </c>
      <c r="AC15" s="16">
        <f t="shared" si="9"/>
        <v>0</v>
      </c>
      <c r="AD15" s="16">
        <f t="shared" si="9"/>
        <v>0</v>
      </c>
      <c r="AE15" s="16">
        <f t="shared" si="9"/>
        <v>0</v>
      </c>
      <c r="AF15" s="16">
        <f t="shared" si="9"/>
        <v>0</v>
      </c>
      <c r="AG15" s="16">
        <f t="shared" si="9"/>
        <v>0</v>
      </c>
      <c r="AH15" s="16">
        <f t="shared" si="9"/>
        <v>0</v>
      </c>
      <c r="AI15" s="16">
        <f t="shared" si="9"/>
        <v>0</v>
      </c>
      <c r="AJ15" s="16">
        <f t="shared" si="9"/>
        <v>0</v>
      </c>
      <c r="AK15" s="16">
        <f t="shared" si="9"/>
        <v>0</v>
      </c>
      <c r="AL15" s="16">
        <f t="shared" si="9"/>
        <v>0</v>
      </c>
      <c r="AM15" s="16">
        <f t="shared" si="9"/>
        <v>0</v>
      </c>
      <c r="AN15" s="16">
        <f t="shared" si="9"/>
        <v>0</v>
      </c>
      <c r="AO15" s="16">
        <f t="shared" si="9"/>
        <v>0</v>
      </c>
      <c r="AP15" s="16">
        <f t="shared" si="9"/>
        <v>0</v>
      </c>
      <c r="AQ15" s="16">
        <f t="shared" si="9"/>
        <v>0</v>
      </c>
      <c r="AR15" s="16">
        <f t="shared" si="3"/>
        <v>0</v>
      </c>
      <c r="AS15" s="16">
        <f t="shared" si="1"/>
        <v>0</v>
      </c>
      <c r="AT15" s="16">
        <f t="shared" si="1"/>
        <v>0</v>
      </c>
      <c r="AU15" s="16">
        <f t="shared" si="1"/>
        <v>0</v>
      </c>
      <c r="AV15" s="29">
        <f t="shared" si="4"/>
        <v>0</v>
      </c>
      <c r="AW15" s="16">
        <f t="shared" si="5"/>
        <v>13</v>
      </c>
      <c r="AY15" t="s">
        <v>353</v>
      </c>
      <c r="AZ15" s="34">
        <f>AV88/1000</f>
        <v>913.89956900000004</v>
      </c>
      <c r="BA15" s="34">
        <f>'ZP2015'!AV88/1000</f>
        <v>659.77049</v>
      </c>
      <c r="BB15" s="34">
        <f>'ZP2018'!AV88/1000</f>
        <v>577.41710999999998</v>
      </c>
      <c r="BC15" s="34">
        <f>'ZP2019'!AV88/1000</f>
        <v>574.70071999999993</v>
      </c>
      <c r="BD15" s="34">
        <f>'ZP2020'!AV88/1000</f>
        <v>621.00232999999992</v>
      </c>
      <c r="BE15" s="135">
        <f t="shared" si="7"/>
        <v>8.6813133261382739E-3</v>
      </c>
      <c r="BF15" s="135">
        <f t="shared" si="6"/>
        <v>6.5986620147208217E-3</v>
      </c>
      <c r="BG15" s="29">
        <f>AW88</f>
        <v>86</v>
      </c>
      <c r="BH15" t="str">
        <f t="shared" si="8"/>
        <v>NACE kód 86</v>
      </c>
      <c r="BI15" t="s">
        <v>354</v>
      </c>
    </row>
    <row r="16" spans="1:61">
      <c r="A16" s="21" t="s">
        <v>177</v>
      </c>
      <c r="B16" s="21">
        <v>84</v>
      </c>
      <c r="C16" s="21">
        <v>11</v>
      </c>
      <c r="D16" s="21">
        <v>1</v>
      </c>
      <c r="E16" t="s">
        <v>325</v>
      </c>
      <c r="F16" s="15">
        <v>21653.920999999998</v>
      </c>
      <c r="I16">
        <v>14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2"/>
        <v>0</v>
      </c>
      <c r="N16" s="16">
        <f t="shared" si="2"/>
        <v>0</v>
      </c>
      <c r="O16" s="16">
        <f t="shared" si="2"/>
        <v>0</v>
      </c>
      <c r="P16" s="16">
        <f t="shared" si="2"/>
        <v>0</v>
      </c>
      <c r="Q16" s="16">
        <f t="shared" si="2"/>
        <v>0</v>
      </c>
      <c r="R16" s="16">
        <f t="shared" si="2"/>
        <v>0</v>
      </c>
      <c r="S16" s="16">
        <f t="shared" si="2"/>
        <v>0</v>
      </c>
      <c r="T16" s="16">
        <f t="shared" si="2"/>
        <v>0</v>
      </c>
      <c r="U16" s="16">
        <f t="shared" si="2"/>
        <v>0</v>
      </c>
      <c r="V16" s="16">
        <f t="shared" si="2"/>
        <v>0</v>
      </c>
      <c r="W16" s="16">
        <f t="shared" si="2"/>
        <v>0</v>
      </c>
      <c r="X16" s="16">
        <f t="shared" si="2"/>
        <v>0</v>
      </c>
      <c r="Y16" s="16">
        <f t="shared" si="2"/>
        <v>0</v>
      </c>
      <c r="Z16" s="16">
        <f t="shared" si="9"/>
        <v>0</v>
      </c>
      <c r="AA16" s="16">
        <f t="shared" si="9"/>
        <v>0</v>
      </c>
      <c r="AB16" s="16">
        <f t="shared" si="9"/>
        <v>0</v>
      </c>
      <c r="AC16" s="16">
        <f t="shared" si="9"/>
        <v>0</v>
      </c>
      <c r="AD16" s="16">
        <f t="shared" si="9"/>
        <v>0</v>
      </c>
      <c r="AE16" s="16">
        <f t="shared" si="9"/>
        <v>0</v>
      </c>
      <c r="AF16" s="16">
        <f t="shared" si="9"/>
        <v>0</v>
      </c>
      <c r="AG16" s="16">
        <f t="shared" si="9"/>
        <v>0</v>
      </c>
      <c r="AH16" s="16">
        <f t="shared" si="9"/>
        <v>0</v>
      </c>
      <c r="AI16" s="16">
        <f t="shared" si="9"/>
        <v>0</v>
      </c>
      <c r="AJ16" s="16">
        <f t="shared" si="9"/>
        <v>0</v>
      </c>
      <c r="AK16" s="16">
        <f t="shared" si="9"/>
        <v>0</v>
      </c>
      <c r="AL16" s="16">
        <f t="shared" si="9"/>
        <v>0</v>
      </c>
      <c r="AM16" s="16">
        <f t="shared" si="9"/>
        <v>0</v>
      </c>
      <c r="AN16" s="16">
        <f t="shared" si="9"/>
        <v>0</v>
      </c>
      <c r="AO16" s="16">
        <f t="shared" si="9"/>
        <v>0</v>
      </c>
      <c r="AP16" s="16">
        <f t="shared" si="9"/>
        <v>34117.387000000002</v>
      </c>
      <c r="AQ16" s="16">
        <f t="shared" si="9"/>
        <v>0</v>
      </c>
      <c r="AR16" s="16">
        <f t="shared" si="3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29">
        <f t="shared" si="4"/>
        <v>34117.387000000002</v>
      </c>
      <c r="AW16" s="16">
        <f t="shared" si="5"/>
        <v>14</v>
      </c>
      <c r="AY16" t="s">
        <v>355</v>
      </c>
      <c r="AZ16" s="34">
        <f>(AV5+AV13+AV16+AV18+AV20+AV22+AV27+AV29+AV30+AV31+AV33+AV34+AV35+AV37+AV40+AV43+AV45+AV47+AV49+AV51+AV55+AV58+AV64+AV66+AV73+AV76+AV89+AV93+AV95+AV96+AV97)/1000</f>
        <v>3197.12572</v>
      </c>
      <c r="BA16" s="34">
        <f>('ZP2015'!AV5+'ZP2015'!AV13+'ZP2015'!AV16+'ZP2015'!AV18+'ZP2015'!AV20+'ZP2015'!AV27+'ZP2015'!AV28+'ZP2015'!AV30+'ZP2015'!AV31+'ZP2015'!AV33+'ZP2015'!AV34+'ZP2015'!AV35+'ZP2015'!AV37+'ZP2015'!AV43+'ZP2015'!AV45+'ZP2015'!AV47+'ZP2015'!AV49+'ZP2015'!AV51+'ZP2015'!AV55+'ZP2015'!AV57+'ZP2015'!AV58+'ZP2015'!AV71+'ZP2015'!AV73+'ZP2015'!AV89+'ZP2015'!AV93+'ZP2015'!AV95+'ZP2015'!AV97+'ZP2015'!AV98+'ZP2015'!AV96)/1000</f>
        <v>2814.0390700000007</v>
      </c>
      <c r="BB16" s="34">
        <f>('ZP2018'!AV5+'ZP2018'!AV13+'ZP2018'!AV16+'ZP2018'!AV18+'ZP2018'!AV28+'ZP2018'!AV30+'ZP2018'!AV31+'ZP2018'!AV33+'ZP2018'!AV34+'ZP2018'!AV35+'ZP2018'!AV37+'ZP2018'!AV43+'ZP2018'!AV45+'ZP2018'!AV47+'ZP2018'!AV49+'ZP2018'!AV51+'ZP2018'!AV54+'ZP2018'!AV55+'ZP2018'!AV57+'ZP2018'!AV58+'ZP2018'!AV27+'ZP2018'!AV73+'ZP2018'!AV76+'ZP2018'!AV77+'ZP2018'!AV89+'ZP2018'!AV93+'ZP2018'!AV95+'ZP2018'!AV96+'ZP2018'!AV97+'ZP2018'!AV98)/1000</f>
        <v>3978.3459199999998</v>
      </c>
      <c r="BC16" s="34">
        <f>('ZP2019'!AV98+'ZP2019'!AV97+'ZP2019'!AV96+'ZP2019'!AV95+'ZP2019'!AV93+'ZP2019'!AV89+'ZP2019'!AV77+'ZP2019'!AV76+'ZP2019'!AV73+'ZP2019'!AV58+'ZP2019'!AV57+'ZP2019'!AV55+'ZP2019'!AV54+'ZP2019'!AV51+'ZP2019'!AV49+'ZP2019'!AV47+'ZP2019'!AV45+'ZP2019'!AV43+'ZP2019'!AV37+'ZP2019'!AV35+'ZP2019'!AV34+'ZP2019'!AV33+'ZP2019'!AV31+'ZP2019'!AV30+'ZP2019'!AV28+'ZP2019'!AV27+'ZP2019'!AV18+'ZP2019'!AV16+'ZP2019'!AV13+'ZP2019'!AV5)/1000</f>
        <v>4047.3109399999994</v>
      </c>
      <c r="BD16" s="34">
        <f>('ZP2020'!AV5+'ZP2020'!AV13+'ZP2020'!AV16+'ZP2020'!AV18+'ZP2020'!AV19+'ZP2020'!AV27+'ZP2020'!AV28+'ZP2020'!AV30+'ZP2020'!AV31+'ZP2020'!AV33+'ZP2020'!AV34+'ZP2020'!AV35+'ZP2020'!AV37+'ZP2020'!AV43+'ZP2020'!AV45+'ZP2020'!AV47+'ZP2020'!AV49+'ZP2020'!AV51+'ZP2020'!AV54+'ZP2020'!AV55+'ZP2020'!AV57+'ZP2020'!AV58+'ZP2020'!AV71+'ZP2020'!AV73+'ZP2020'!AV76+'ZP2020'!AV77+'ZP2020'!AV89+'ZP2020'!AV93+'ZP2020'!AV95+'ZP2020'!AV96+'ZP2020'!AV97+'ZP2020'!AV98)/1000</f>
        <v>4120.7427900000002</v>
      </c>
      <c r="BE16" s="135">
        <f t="shared" si="7"/>
        <v>3.0370131532883371E-2</v>
      </c>
      <c r="BF16" s="135">
        <f t="shared" si="6"/>
        <v>4.3786291302333281E-2</v>
      </c>
      <c r="BG16" s="16" t="s">
        <v>356</v>
      </c>
      <c r="BH16" t="str">
        <f>BG16</f>
        <v>Ostatné</v>
      </c>
      <c r="BI16" t="s">
        <v>356</v>
      </c>
    </row>
    <row r="17" spans="1:58">
      <c r="A17" s="21" t="s">
        <v>177</v>
      </c>
      <c r="B17" s="21">
        <v>85</v>
      </c>
      <c r="C17" s="21">
        <v>31</v>
      </c>
      <c r="D17" s="21"/>
      <c r="E17" t="s">
        <v>357</v>
      </c>
      <c r="F17" s="15">
        <v>100257.189</v>
      </c>
      <c r="I17">
        <v>15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9"/>
        <v>0</v>
      </c>
      <c r="AA17" s="16">
        <f t="shared" si="9"/>
        <v>0</v>
      </c>
      <c r="AB17" s="16">
        <f t="shared" si="9"/>
        <v>0</v>
      </c>
      <c r="AC17" s="16">
        <f t="shared" si="9"/>
        <v>0</v>
      </c>
      <c r="AD17" s="16">
        <f t="shared" si="9"/>
        <v>0</v>
      </c>
      <c r="AE17" s="16">
        <f t="shared" si="9"/>
        <v>0</v>
      </c>
      <c r="AF17" s="16">
        <f t="shared" si="9"/>
        <v>0</v>
      </c>
      <c r="AG17" s="16">
        <f t="shared" si="9"/>
        <v>0</v>
      </c>
      <c r="AH17" s="16">
        <f t="shared" si="9"/>
        <v>0</v>
      </c>
      <c r="AI17" s="16">
        <f t="shared" si="9"/>
        <v>0</v>
      </c>
      <c r="AJ17" s="16">
        <f t="shared" si="9"/>
        <v>0</v>
      </c>
      <c r="AK17" s="16">
        <f t="shared" si="9"/>
        <v>0</v>
      </c>
      <c r="AL17" s="16">
        <f t="shared" si="9"/>
        <v>0</v>
      </c>
      <c r="AM17" s="16">
        <f t="shared" si="9"/>
        <v>0</v>
      </c>
      <c r="AN17" s="16">
        <f t="shared" si="9"/>
        <v>0</v>
      </c>
      <c r="AO17" s="16">
        <f t="shared" si="9"/>
        <v>0</v>
      </c>
      <c r="AP17" s="16">
        <f t="shared" si="9"/>
        <v>0</v>
      </c>
      <c r="AQ17" s="16">
        <f t="shared" si="9"/>
        <v>0</v>
      </c>
      <c r="AR17" s="16">
        <f t="shared" si="3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29">
        <f t="shared" si="4"/>
        <v>0</v>
      </c>
      <c r="AW17" s="16">
        <f t="shared" si="5"/>
        <v>15</v>
      </c>
      <c r="AY17" t="s">
        <v>358</v>
      </c>
      <c r="AZ17" s="163">
        <f>SUM(AZ6:AZ16)</f>
        <v>105272.04060800001</v>
      </c>
      <c r="BA17" s="163">
        <f t="shared" ref="BA17:BD17" si="10">SUM(BA6:BA16)</f>
        <v>85031.964734999972</v>
      </c>
      <c r="BB17" s="163">
        <f t="shared" si="10"/>
        <v>92915.971792999975</v>
      </c>
      <c r="BC17" s="163">
        <f t="shared" si="10"/>
        <v>92325.31183799998</v>
      </c>
      <c r="BD17" s="163">
        <f t="shared" si="10"/>
        <v>94110.340644000011</v>
      </c>
    </row>
    <row r="18" spans="1:58">
      <c r="A18" s="31" t="s">
        <v>177</v>
      </c>
      <c r="B18" s="21" t="s">
        <v>332</v>
      </c>
      <c r="C18" s="21"/>
      <c r="D18" s="21"/>
      <c r="E18" t="s">
        <v>332</v>
      </c>
      <c r="F18" s="15">
        <v>1376890.8940000001</v>
      </c>
      <c r="I18">
        <v>16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  <c r="N18" s="16">
        <f t="shared" si="2"/>
        <v>0</v>
      </c>
      <c r="O18" s="16">
        <f t="shared" si="2"/>
        <v>0</v>
      </c>
      <c r="P18" s="16">
        <f t="shared" si="2"/>
        <v>0</v>
      </c>
      <c r="Q18" s="16">
        <f t="shared" si="2"/>
        <v>0</v>
      </c>
      <c r="R18" s="16">
        <f t="shared" si="2"/>
        <v>0</v>
      </c>
      <c r="S18" s="16">
        <f t="shared" si="2"/>
        <v>0</v>
      </c>
      <c r="T18" s="16">
        <f t="shared" si="2"/>
        <v>0</v>
      </c>
      <c r="U18" s="16">
        <f t="shared" si="2"/>
        <v>0</v>
      </c>
      <c r="V18" s="16">
        <f t="shared" si="2"/>
        <v>0</v>
      </c>
      <c r="W18" s="16">
        <f t="shared" si="2"/>
        <v>0</v>
      </c>
      <c r="X18" s="16">
        <f t="shared" si="2"/>
        <v>0</v>
      </c>
      <c r="Y18" s="16">
        <f t="shared" si="2"/>
        <v>0</v>
      </c>
      <c r="Z18" s="16">
        <f t="shared" si="9"/>
        <v>0</v>
      </c>
      <c r="AA18" s="16">
        <f t="shared" si="9"/>
        <v>0</v>
      </c>
      <c r="AB18" s="16">
        <f t="shared" si="9"/>
        <v>0</v>
      </c>
      <c r="AC18" s="16">
        <f t="shared" si="9"/>
        <v>21849.690999999999</v>
      </c>
      <c r="AD18" s="16">
        <f t="shared" si="9"/>
        <v>0</v>
      </c>
      <c r="AE18" s="16">
        <f t="shared" si="9"/>
        <v>0</v>
      </c>
      <c r="AF18" s="16">
        <f t="shared" si="9"/>
        <v>0</v>
      </c>
      <c r="AG18" s="16">
        <f t="shared" si="9"/>
        <v>0</v>
      </c>
      <c r="AH18" s="16">
        <f t="shared" si="9"/>
        <v>0</v>
      </c>
      <c r="AI18" s="16">
        <f t="shared" si="9"/>
        <v>0</v>
      </c>
      <c r="AJ18" s="16">
        <f t="shared" si="9"/>
        <v>0</v>
      </c>
      <c r="AK18" s="16">
        <f t="shared" si="9"/>
        <v>0</v>
      </c>
      <c r="AL18" s="16">
        <f t="shared" si="9"/>
        <v>0</v>
      </c>
      <c r="AM18" s="16">
        <f t="shared" si="9"/>
        <v>26074.552</v>
      </c>
      <c r="AN18" s="16">
        <f t="shared" si="9"/>
        <v>0</v>
      </c>
      <c r="AO18" s="16">
        <f t="shared" si="9"/>
        <v>0</v>
      </c>
      <c r="AP18" s="16">
        <f t="shared" si="9"/>
        <v>0</v>
      </c>
      <c r="AQ18" s="16">
        <f t="shared" si="9"/>
        <v>0</v>
      </c>
      <c r="AR18" s="16">
        <f t="shared" si="3"/>
        <v>3777.9189999999999</v>
      </c>
      <c r="AS18" s="16">
        <f t="shared" si="3"/>
        <v>0</v>
      </c>
      <c r="AT18" s="16">
        <f t="shared" si="3"/>
        <v>0</v>
      </c>
      <c r="AU18" s="16">
        <f t="shared" si="3"/>
        <v>0</v>
      </c>
      <c r="AV18" s="29">
        <f t="shared" si="4"/>
        <v>51702.162000000004</v>
      </c>
      <c r="AW18" s="16">
        <f t="shared" si="5"/>
        <v>16</v>
      </c>
      <c r="AY18" t="s">
        <v>359</v>
      </c>
      <c r="AZ18" s="162">
        <f>SUM(AV2:AV103)/1000-SUM(AZ6:AZ16)</f>
        <v>0</v>
      </c>
      <c r="BA18" s="34">
        <f>SUM(BA6:BA16)-SUM('ZP2015'!AV2:AV103)/1000</f>
        <v>0</v>
      </c>
      <c r="BB18" s="34">
        <f>SUM(BB6:BB16)-SUM('ZP2018'!AV2:AV103)/1000</f>
        <v>0</v>
      </c>
      <c r="BC18" s="34">
        <f>SUM(BC6:BC16)-SUM('ZP2019'!AV2:AV103)/1000</f>
        <v>0</v>
      </c>
      <c r="BD18" s="34">
        <f>SUM(BD6:BD16)-SUM('ZP2020'!AV2:AV103)/1000</f>
        <v>0</v>
      </c>
      <c r="BF18" s="136"/>
    </row>
    <row r="19" spans="1:58">
      <c r="A19" s="32" t="s">
        <v>360</v>
      </c>
      <c r="B19" s="32"/>
      <c r="C19" s="32"/>
      <c r="D19" s="32"/>
      <c r="E19" s="32"/>
      <c r="F19" s="33">
        <v>5043666.0630000001</v>
      </c>
      <c r="I19">
        <v>17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 t="shared" si="2"/>
        <v>0</v>
      </c>
      <c r="Q19" s="16">
        <f t="shared" si="2"/>
        <v>0</v>
      </c>
      <c r="R19" s="16">
        <f t="shared" si="2"/>
        <v>0</v>
      </c>
      <c r="S19" s="16">
        <f t="shared" si="2"/>
        <v>0</v>
      </c>
      <c r="T19" s="16">
        <f t="shared" si="2"/>
        <v>0</v>
      </c>
      <c r="U19" s="16">
        <f t="shared" si="2"/>
        <v>0</v>
      </c>
      <c r="V19" s="16">
        <f t="shared" si="2"/>
        <v>0</v>
      </c>
      <c r="W19" s="16">
        <f t="shared" si="2"/>
        <v>0</v>
      </c>
      <c r="X19" s="16">
        <f t="shared" si="2"/>
        <v>0</v>
      </c>
      <c r="Y19" s="16">
        <f t="shared" si="2"/>
        <v>0</v>
      </c>
      <c r="Z19" s="16">
        <f t="shared" si="9"/>
        <v>0</v>
      </c>
      <c r="AA19" s="16">
        <f t="shared" si="9"/>
        <v>0</v>
      </c>
      <c r="AB19" s="16">
        <f t="shared" si="9"/>
        <v>0</v>
      </c>
      <c r="AC19" s="16">
        <f t="shared" si="9"/>
        <v>0</v>
      </c>
      <c r="AD19" s="16">
        <f t="shared" si="9"/>
        <v>0</v>
      </c>
      <c r="AE19" s="16">
        <f t="shared" si="9"/>
        <v>0</v>
      </c>
      <c r="AF19" s="16">
        <f t="shared" si="9"/>
        <v>0</v>
      </c>
      <c r="AG19" s="16">
        <f t="shared" si="9"/>
        <v>0</v>
      </c>
      <c r="AH19" s="16">
        <f t="shared" si="9"/>
        <v>0</v>
      </c>
      <c r="AI19" s="16">
        <f t="shared" si="9"/>
        <v>0</v>
      </c>
      <c r="AJ19" s="16">
        <f t="shared" si="9"/>
        <v>0</v>
      </c>
      <c r="AK19" s="16">
        <f t="shared" si="9"/>
        <v>0</v>
      </c>
      <c r="AL19" s="16">
        <f t="shared" si="9"/>
        <v>0</v>
      </c>
      <c r="AM19" s="16">
        <f t="shared" si="9"/>
        <v>0</v>
      </c>
      <c r="AN19" s="16">
        <f t="shared" si="9"/>
        <v>0</v>
      </c>
      <c r="AO19" s="16">
        <f t="shared" si="9"/>
        <v>0</v>
      </c>
      <c r="AP19" s="16">
        <f t="shared" si="9"/>
        <v>0</v>
      </c>
      <c r="AQ19" s="16">
        <f t="shared" si="9"/>
        <v>0</v>
      </c>
      <c r="AR19" s="16">
        <f t="shared" si="3"/>
        <v>0</v>
      </c>
      <c r="AS19" s="16">
        <f t="shared" si="3"/>
        <v>0</v>
      </c>
      <c r="AT19" s="16">
        <f t="shared" si="3"/>
        <v>0</v>
      </c>
      <c r="AU19" s="16">
        <f t="shared" si="3"/>
        <v>0</v>
      </c>
      <c r="AV19" s="29">
        <f t="shared" si="4"/>
        <v>0</v>
      </c>
      <c r="AW19" s="16">
        <f t="shared" si="5"/>
        <v>17</v>
      </c>
    </row>
    <row r="20" spans="1:58">
      <c r="A20" s="21" t="s">
        <v>179</v>
      </c>
      <c r="B20" s="21" t="s">
        <v>319</v>
      </c>
      <c r="C20" s="21"/>
      <c r="D20" s="21"/>
      <c r="E20" t="s">
        <v>320</v>
      </c>
      <c r="F20" s="15">
        <v>2069040.61</v>
      </c>
      <c r="I20">
        <v>18</v>
      </c>
      <c r="J20" s="16">
        <f t="shared" si="2"/>
        <v>0</v>
      </c>
      <c r="K20" s="16">
        <f t="shared" si="2"/>
        <v>0</v>
      </c>
      <c r="L20" s="16">
        <f t="shared" si="2"/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  <c r="R20" s="16">
        <f t="shared" si="2"/>
        <v>0</v>
      </c>
      <c r="S20" s="16">
        <f t="shared" si="2"/>
        <v>0</v>
      </c>
      <c r="T20" s="16">
        <f t="shared" si="2"/>
        <v>0</v>
      </c>
      <c r="U20" s="16">
        <f t="shared" si="2"/>
        <v>0</v>
      </c>
      <c r="V20" s="16">
        <f t="shared" si="2"/>
        <v>0</v>
      </c>
      <c r="W20" s="16">
        <f t="shared" si="2"/>
        <v>0</v>
      </c>
      <c r="X20" s="16">
        <f t="shared" si="2"/>
        <v>0</v>
      </c>
      <c r="Y20" s="16">
        <f t="shared" si="2"/>
        <v>0</v>
      </c>
      <c r="Z20" s="16">
        <f t="shared" si="9"/>
        <v>0</v>
      </c>
      <c r="AA20" s="16">
        <f t="shared" si="9"/>
        <v>0</v>
      </c>
      <c r="AB20" s="16">
        <f t="shared" si="9"/>
        <v>0</v>
      </c>
      <c r="AC20" s="16">
        <f t="shared" si="9"/>
        <v>0</v>
      </c>
      <c r="AD20" s="16">
        <f t="shared" si="9"/>
        <v>0</v>
      </c>
      <c r="AE20" s="16">
        <f t="shared" si="9"/>
        <v>0</v>
      </c>
      <c r="AF20" s="16">
        <f t="shared" si="9"/>
        <v>0</v>
      </c>
      <c r="AG20" s="16">
        <f t="shared" si="9"/>
        <v>147725.826</v>
      </c>
      <c r="AH20" s="16">
        <f t="shared" si="9"/>
        <v>0</v>
      </c>
      <c r="AI20" s="16">
        <f t="shared" si="9"/>
        <v>0</v>
      </c>
      <c r="AJ20" s="16">
        <f t="shared" si="9"/>
        <v>0</v>
      </c>
      <c r="AK20" s="16">
        <f t="shared" si="9"/>
        <v>0</v>
      </c>
      <c r="AL20" s="16">
        <f t="shared" si="9"/>
        <v>0</v>
      </c>
      <c r="AM20" s="16">
        <f t="shared" si="9"/>
        <v>0</v>
      </c>
      <c r="AN20" s="16">
        <f t="shared" si="9"/>
        <v>0</v>
      </c>
      <c r="AO20" s="16">
        <f t="shared" si="9"/>
        <v>0</v>
      </c>
      <c r="AP20" s="16">
        <f t="shared" si="9"/>
        <v>0</v>
      </c>
      <c r="AQ20" s="16">
        <f t="shared" si="9"/>
        <v>0</v>
      </c>
      <c r="AR20" s="16">
        <f t="shared" si="3"/>
        <v>0</v>
      </c>
      <c r="AS20" s="16">
        <f t="shared" si="3"/>
        <v>0</v>
      </c>
      <c r="AT20" s="16">
        <f t="shared" si="3"/>
        <v>0</v>
      </c>
      <c r="AU20" s="16">
        <f t="shared" si="3"/>
        <v>0</v>
      </c>
      <c r="AV20" s="29">
        <f t="shared" si="4"/>
        <v>147725.826</v>
      </c>
      <c r="AW20" s="16">
        <f t="shared" si="5"/>
        <v>18</v>
      </c>
      <c r="AY20" s="17" t="str">
        <f>'ZP SECAP'!AA6</f>
        <v>denostupně</v>
      </c>
      <c r="AZ20">
        <f>'ZP SECAP'!AD6</f>
        <v>3956.1</v>
      </c>
      <c r="BA20">
        <f>'ZP SECAP'!AG6</f>
        <v>3198</v>
      </c>
      <c r="BB20">
        <f>'ZP SECAP'!AH6</f>
        <v>3040.9</v>
      </c>
      <c r="BC20">
        <f>'ZP SECAP'!AI6</f>
        <v>3209.4</v>
      </c>
      <c r="BD20">
        <f>'ZP SECAP'!AJ6</f>
        <v>3205.4</v>
      </c>
    </row>
    <row r="21" spans="1:58">
      <c r="A21" s="21" t="s">
        <v>179</v>
      </c>
      <c r="B21" s="21">
        <v>1</v>
      </c>
      <c r="C21" s="21">
        <v>50</v>
      </c>
      <c r="D21" s="21"/>
      <c r="E21" t="s">
        <v>361</v>
      </c>
      <c r="F21" s="15">
        <v>142626.788</v>
      </c>
      <c r="I21">
        <v>19</v>
      </c>
      <c r="J21" s="16">
        <f t="shared" si="2"/>
        <v>0</v>
      </c>
      <c r="K21" s="16">
        <f t="shared" si="2"/>
        <v>0</v>
      </c>
      <c r="L21" s="16">
        <f t="shared" si="2"/>
        <v>0</v>
      </c>
      <c r="M21" s="16">
        <f t="shared" si="2"/>
        <v>0</v>
      </c>
      <c r="N21" s="16">
        <f t="shared" si="2"/>
        <v>0</v>
      </c>
      <c r="O21" s="16">
        <f t="shared" si="2"/>
        <v>0</v>
      </c>
      <c r="P21" s="16">
        <f t="shared" si="2"/>
        <v>0</v>
      </c>
      <c r="Q21" s="16">
        <f t="shared" si="2"/>
        <v>0</v>
      </c>
      <c r="R21" s="16">
        <f t="shared" si="2"/>
        <v>0</v>
      </c>
      <c r="S21" s="16">
        <f t="shared" si="2"/>
        <v>0</v>
      </c>
      <c r="T21" s="16">
        <f t="shared" si="2"/>
        <v>0</v>
      </c>
      <c r="U21" s="16">
        <f t="shared" si="2"/>
        <v>0</v>
      </c>
      <c r="V21" s="16">
        <f t="shared" si="2"/>
        <v>0</v>
      </c>
      <c r="W21" s="16">
        <f t="shared" si="2"/>
        <v>0</v>
      </c>
      <c r="X21" s="16">
        <f t="shared" si="2"/>
        <v>0</v>
      </c>
      <c r="Y21" s="16">
        <f t="shared" si="2"/>
        <v>0</v>
      </c>
      <c r="Z21" s="16">
        <f t="shared" si="9"/>
        <v>0</v>
      </c>
      <c r="AA21" s="16">
        <f t="shared" si="9"/>
        <v>0</v>
      </c>
      <c r="AB21" s="16">
        <f t="shared" si="9"/>
        <v>0</v>
      </c>
      <c r="AC21" s="16">
        <f t="shared" si="9"/>
        <v>0</v>
      </c>
      <c r="AD21" s="16">
        <f t="shared" si="9"/>
        <v>0</v>
      </c>
      <c r="AE21" s="16">
        <f t="shared" si="9"/>
        <v>0</v>
      </c>
      <c r="AF21" s="16">
        <f t="shared" si="9"/>
        <v>0</v>
      </c>
      <c r="AG21" s="16">
        <f t="shared" si="9"/>
        <v>0</v>
      </c>
      <c r="AH21" s="16">
        <f t="shared" si="9"/>
        <v>0</v>
      </c>
      <c r="AI21" s="16">
        <f t="shared" si="9"/>
        <v>0</v>
      </c>
      <c r="AJ21" s="16">
        <f t="shared" si="9"/>
        <v>0</v>
      </c>
      <c r="AK21" s="16">
        <f t="shared" si="9"/>
        <v>0</v>
      </c>
      <c r="AL21" s="16">
        <f t="shared" si="9"/>
        <v>0</v>
      </c>
      <c r="AM21" s="16">
        <f t="shared" si="9"/>
        <v>0</v>
      </c>
      <c r="AN21" s="16">
        <f t="shared" si="9"/>
        <v>0</v>
      </c>
      <c r="AO21" s="16">
        <f t="shared" si="9"/>
        <v>0</v>
      </c>
      <c r="AP21" s="16">
        <f t="shared" si="9"/>
        <v>0</v>
      </c>
      <c r="AQ21" s="16">
        <f t="shared" si="9"/>
        <v>0</v>
      </c>
      <c r="AR21" s="16">
        <f t="shared" si="3"/>
        <v>0</v>
      </c>
      <c r="AS21" s="16">
        <f t="shared" si="3"/>
        <v>0</v>
      </c>
      <c r="AT21" s="16">
        <f t="shared" si="3"/>
        <v>0</v>
      </c>
      <c r="AU21" s="16">
        <f t="shared" si="3"/>
        <v>0</v>
      </c>
      <c r="AV21" s="29">
        <f t="shared" si="4"/>
        <v>0</v>
      </c>
      <c r="AW21" s="16">
        <f t="shared" si="5"/>
        <v>19</v>
      </c>
    </row>
    <row r="22" spans="1:58">
      <c r="A22" s="21" t="s">
        <v>179</v>
      </c>
      <c r="B22" s="21">
        <v>1</v>
      </c>
      <c r="C22" s="21">
        <v>6</v>
      </c>
      <c r="D22" s="21"/>
      <c r="E22" t="s">
        <v>362</v>
      </c>
      <c r="F22" s="15">
        <v>50556.622000000003</v>
      </c>
      <c r="I22">
        <v>20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6">
        <f t="shared" si="2"/>
        <v>0</v>
      </c>
      <c r="S22" s="16">
        <f t="shared" si="2"/>
        <v>0</v>
      </c>
      <c r="T22" s="16">
        <f t="shared" si="2"/>
        <v>0</v>
      </c>
      <c r="U22" s="16">
        <f t="shared" si="2"/>
        <v>0</v>
      </c>
      <c r="V22" s="16">
        <f t="shared" si="2"/>
        <v>0</v>
      </c>
      <c r="W22" s="16">
        <f t="shared" si="2"/>
        <v>0</v>
      </c>
      <c r="X22" s="16">
        <f t="shared" si="2"/>
        <v>0</v>
      </c>
      <c r="Y22" s="16">
        <f t="shared" si="2"/>
        <v>0</v>
      </c>
      <c r="Z22" s="16">
        <f t="shared" si="9"/>
        <v>0</v>
      </c>
      <c r="AA22" s="16">
        <f t="shared" si="9"/>
        <v>0</v>
      </c>
      <c r="AB22" s="16">
        <f t="shared" si="9"/>
        <v>0</v>
      </c>
      <c r="AC22" s="16">
        <f t="shared" si="9"/>
        <v>0</v>
      </c>
      <c r="AD22" s="16">
        <f t="shared" si="9"/>
        <v>0</v>
      </c>
      <c r="AE22" s="16">
        <f t="shared" si="9"/>
        <v>0</v>
      </c>
      <c r="AF22" s="16">
        <f t="shared" si="9"/>
        <v>0</v>
      </c>
      <c r="AG22" s="16">
        <f t="shared" si="9"/>
        <v>0</v>
      </c>
      <c r="AH22" s="16">
        <f t="shared" si="9"/>
        <v>0</v>
      </c>
      <c r="AI22" s="16">
        <f t="shared" si="9"/>
        <v>0</v>
      </c>
      <c r="AJ22" s="16">
        <f t="shared" si="9"/>
        <v>0</v>
      </c>
      <c r="AK22" s="16">
        <f t="shared" si="9"/>
        <v>0</v>
      </c>
      <c r="AL22" s="16">
        <f t="shared" si="9"/>
        <v>0</v>
      </c>
      <c r="AM22" s="16">
        <f t="shared" si="9"/>
        <v>0</v>
      </c>
      <c r="AN22" s="16">
        <f t="shared" si="9"/>
        <v>0</v>
      </c>
      <c r="AO22" s="16">
        <f t="shared" si="9"/>
        <v>0</v>
      </c>
      <c r="AP22" s="16">
        <f t="shared" si="9"/>
        <v>1035.097</v>
      </c>
      <c r="AQ22" s="16">
        <f t="shared" si="9"/>
        <v>0</v>
      </c>
      <c r="AR22" s="16">
        <f t="shared" si="3"/>
        <v>0</v>
      </c>
      <c r="AS22" s="16">
        <f t="shared" si="3"/>
        <v>0</v>
      </c>
      <c r="AT22" s="16">
        <f t="shared" si="3"/>
        <v>0</v>
      </c>
      <c r="AU22" s="16">
        <f t="shared" si="3"/>
        <v>0</v>
      </c>
      <c r="AV22" s="29">
        <f t="shared" si="4"/>
        <v>1035.097</v>
      </c>
      <c r="AW22" s="16">
        <f t="shared" si="5"/>
        <v>20</v>
      </c>
    </row>
    <row r="23" spans="1:58">
      <c r="A23" s="21" t="s">
        <v>179</v>
      </c>
      <c r="B23" s="21">
        <v>10</v>
      </c>
      <c r="C23" s="21">
        <v>72</v>
      </c>
      <c r="D23" s="21"/>
      <c r="E23" t="s">
        <v>363</v>
      </c>
      <c r="F23" s="15">
        <v>433051.375</v>
      </c>
      <c r="I23">
        <v>21</v>
      </c>
      <c r="J23" s="16">
        <f t="shared" si="2"/>
        <v>0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 t="shared" si="2"/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16">
        <f t="shared" si="9"/>
        <v>0</v>
      </c>
      <c r="AI23" s="16">
        <f t="shared" si="9"/>
        <v>0</v>
      </c>
      <c r="AJ23" s="16">
        <f t="shared" si="9"/>
        <v>0</v>
      </c>
      <c r="AK23" s="16">
        <f t="shared" si="9"/>
        <v>0</v>
      </c>
      <c r="AL23" s="16">
        <f t="shared" ref="AL23:AQ23" si="11">SUMIFS($F$3:$F$261,$A$3:$A$261,AL$1,$B$3:$B$261,$I23)</f>
        <v>0</v>
      </c>
      <c r="AM23" s="16">
        <f t="shared" si="11"/>
        <v>0</v>
      </c>
      <c r="AN23" s="16">
        <f t="shared" si="11"/>
        <v>0</v>
      </c>
      <c r="AO23" s="16">
        <f t="shared" si="11"/>
        <v>0</v>
      </c>
      <c r="AP23" s="16">
        <f t="shared" si="11"/>
        <v>0</v>
      </c>
      <c r="AQ23" s="16">
        <f t="shared" si="11"/>
        <v>0</v>
      </c>
      <c r="AR23" s="16">
        <f t="shared" si="3"/>
        <v>0</v>
      </c>
      <c r="AS23" s="16">
        <f t="shared" si="3"/>
        <v>0</v>
      </c>
      <c r="AT23" s="16">
        <f t="shared" si="3"/>
        <v>0</v>
      </c>
      <c r="AU23" s="16">
        <f t="shared" si="3"/>
        <v>0</v>
      </c>
      <c r="AV23" s="29">
        <f t="shared" si="4"/>
        <v>0</v>
      </c>
      <c r="AW23" s="16">
        <f t="shared" si="5"/>
        <v>21</v>
      </c>
    </row>
    <row r="24" spans="1:58">
      <c r="A24" s="21" t="s">
        <v>179</v>
      </c>
      <c r="B24" s="21">
        <v>10</v>
      </c>
      <c r="C24" s="21">
        <v>8</v>
      </c>
      <c r="D24" s="21"/>
      <c r="E24" t="s">
        <v>364</v>
      </c>
      <c r="F24" s="15">
        <v>207350.08799999999</v>
      </c>
      <c r="I24">
        <v>22</v>
      </c>
      <c r="J24" s="16">
        <f t="shared" si="2"/>
        <v>0</v>
      </c>
      <c r="K24" s="16">
        <f t="shared" si="2"/>
        <v>0</v>
      </c>
      <c r="L24" s="16">
        <f t="shared" si="2"/>
        <v>0</v>
      </c>
      <c r="M24" s="16">
        <f t="shared" si="2"/>
        <v>0</v>
      </c>
      <c r="N24" s="16">
        <f t="shared" si="2"/>
        <v>0</v>
      </c>
      <c r="O24" s="16">
        <f t="shared" si="2"/>
        <v>0</v>
      </c>
      <c r="P24" s="16">
        <f t="shared" si="2"/>
        <v>0</v>
      </c>
      <c r="Q24" s="16">
        <f t="shared" si="2"/>
        <v>0</v>
      </c>
      <c r="R24" s="16">
        <f t="shared" si="2"/>
        <v>0</v>
      </c>
      <c r="S24" s="16">
        <f t="shared" si="2"/>
        <v>0</v>
      </c>
      <c r="T24" s="16">
        <f t="shared" si="2"/>
        <v>0</v>
      </c>
      <c r="U24" s="16">
        <f t="shared" si="2"/>
        <v>0</v>
      </c>
      <c r="V24" s="16">
        <f t="shared" si="2"/>
        <v>0</v>
      </c>
      <c r="W24" s="16">
        <f t="shared" si="2"/>
        <v>0</v>
      </c>
      <c r="X24" s="16">
        <f t="shared" si="2"/>
        <v>0</v>
      </c>
      <c r="Y24" s="16">
        <f t="shared" si="2"/>
        <v>0</v>
      </c>
      <c r="Z24" s="16">
        <f t="shared" ref="Z24:AQ25" si="12">SUMIFS($F$3:$F$261,$A$3:$A$261,Z$1,$B$3:$B$261,$I24)</f>
        <v>0</v>
      </c>
      <c r="AA24" s="16">
        <f t="shared" si="12"/>
        <v>0</v>
      </c>
      <c r="AB24" s="16">
        <f t="shared" si="12"/>
        <v>0</v>
      </c>
      <c r="AC24" s="16">
        <f t="shared" si="12"/>
        <v>0</v>
      </c>
      <c r="AD24" s="16">
        <f t="shared" si="12"/>
        <v>0</v>
      </c>
      <c r="AE24" s="16">
        <f t="shared" si="12"/>
        <v>0</v>
      </c>
      <c r="AF24" s="16">
        <f t="shared" si="12"/>
        <v>0</v>
      </c>
      <c r="AG24" s="16">
        <f t="shared" si="12"/>
        <v>0</v>
      </c>
      <c r="AH24" s="16">
        <f t="shared" si="12"/>
        <v>0</v>
      </c>
      <c r="AI24" s="16">
        <f t="shared" si="12"/>
        <v>0</v>
      </c>
      <c r="AJ24" s="16">
        <f t="shared" si="12"/>
        <v>0</v>
      </c>
      <c r="AK24" s="16">
        <f t="shared" si="12"/>
        <v>0</v>
      </c>
      <c r="AL24" s="16">
        <f t="shared" si="12"/>
        <v>0</v>
      </c>
      <c r="AM24" s="16">
        <f t="shared" si="12"/>
        <v>0</v>
      </c>
      <c r="AN24" s="16">
        <f t="shared" si="12"/>
        <v>0</v>
      </c>
      <c r="AO24" s="16">
        <f t="shared" si="12"/>
        <v>0</v>
      </c>
      <c r="AP24" s="16">
        <f t="shared" si="12"/>
        <v>0</v>
      </c>
      <c r="AQ24" s="16">
        <f t="shared" si="12"/>
        <v>0</v>
      </c>
      <c r="AR24" s="16">
        <f t="shared" si="3"/>
        <v>0</v>
      </c>
      <c r="AS24" s="16">
        <f t="shared" si="3"/>
        <v>0</v>
      </c>
      <c r="AT24" s="16">
        <f t="shared" si="3"/>
        <v>0</v>
      </c>
      <c r="AU24" s="16">
        <f t="shared" si="3"/>
        <v>0</v>
      </c>
      <c r="AV24" s="29">
        <f t="shared" si="4"/>
        <v>0</v>
      </c>
      <c r="AW24" s="16">
        <f t="shared" si="5"/>
        <v>22</v>
      </c>
    </row>
    <row r="25" spans="1:58">
      <c r="A25" s="21" t="s">
        <v>179</v>
      </c>
      <c r="B25" s="21">
        <v>45</v>
      </c>
      <c r="C25" s="21">
        <v>20</v>
      </c>
      <c r="D25" s="21"/>
      <c r="E25" t="s">
        <v>365</v>
      </c>
      <c r="F25" s="15">
        <v>18594.896000000001</v>
      </c>
      <c r="I25">
        <v>23</v>
      </c>
      <c r="J25" s="16">
        <f t="shared" si="2"/>
        <v>0</v>
      </c>
      <c r="K25" s="16">
        <f t="shared" si="2"/>
        <v>0</v>
      </c>
      <c r="L25" s="16">
        <f t="shared" si="2"/>
        <v>0</v>
      </c>
      <c r="M25" s="16">
        <f t="shared" si="2"/>
        <v>0</v>
      </c>
      <c r="N25" s="16">
        <f t="shared" si="2"/>
        <v>0</v>
      </c>
      <c r="O25" s="16">
        <f t="shared" si="2"/>
        <v>0</v>
      </c>
      <c r="P25" s="16">
        <f t="shared" si="2"/>
        <v>0</v>
      </c>
      <c r="Q25" s="16">
        <f t="shared" si="2"/>
        <v>0</v>
      </c>
      <c r="R25" s="16">
        <f t="shared" ref="R25:AQ39" si="13">SUMIFS($F$3:$F$261,$A$3:$A$261,R$1,$B$3:$B$261,$I25)</f>
        <v>0</v>
      </c>
      <c r="S25" s="16">
        <f t="shared" si="13"/>
        <v>0</v>
      </c>
      <c r="T25" s="16">
        <f t="shared" si="13"/>
        <v>0</v>
      </c>
      <c r="U25" s="16">
        <f t="shared" si="13"/>
        <v>0</v>
      </c>
      <c r="V25" s="16">
        <f t="shared" si="13"/>
        <v>0</v>
      </c>
      <c r="W25" s="16">
        <f t="shared" si="13"/>
        <v>0</v>
      </c>
      <c r="X25" s="16">
        <f t="shared" si="13"/>
        <v>0</v>
      </c>
      <c r="Y25" s="16">
        <f t="shared" si="13"/>
        <v>0</v>
      </c>
      <c r="Z25" s="16">
        <f t="shared" si="13"/>
        <v>0</v>
      </c>
      <c r="AA25" s="16">
        <f t="shared" si="13"/>
        <v>0</v>
      </c>
      <c r="AB25" s="16">
        <f t="shared" si="13"/>
        <v>0</v>
      </c>
      <c r="AC25" s="16">
        <f t="shared" si="13"/>
        <v>0</v>
      </c>
      <c r="AD25" s="16">
        <f t="shared" si="13"/>
        <v>0</v>
      </c>
      <c r="AE25" s="16">
        <f t="shared" si="13"/>
        <v>0</v>
      </c>
      <c r="AF25" s="16">
        <f t="shared" si="12"/>
        <v>0</v>
      </c>
      <c r="AG25" s="16">
        <f t="shared" si="12"/>
        <v>588613.81099999999</v>
      </c>
      <c r="AH25" s="16">
        <f t="shared" si="12"/>
        <v>0</v>
      </c>
      <c r="AI25" s="16">
        <f t="shared" si="12"/>
        <v>0</v>
      </c>
      <c r="AJ25" s="16">
        <f t="shared" si="12"/>
        <v>0</v>
      </c>
      <c r="AK25" s="16">
        <f t="shared" si="12"/>
        <v>0</v>
      </c>
      <c r="AL25" s="16">
        <f t="shared" si="12"/>
        <v>0</v>
      </c>
      <c r="AM25" s="16">
        <f t="shared" si="12"/>
        <v>0</v>
      </c>
      <c r="AN25" s="16">
        <f t="shared" si="12"/>
        <v>0</v>
      </c>
      <c r="AO25" s="16">
        <f t="shared" si="12"/>
        <v>0</v>
      </c>
      <c r="AP25" s="16">
        <f t="shared" si="12"/>
        <v>0</v>
      </c>
      <c r="AQ25" s="16">
        <f t="shared" si="12"/>
        <v>0</v>
      </c>
      <c r="AR25" s="16">
        <f t="shared" si="3"/>
        <v>0</v>
      </c>
      <c r="AS25" s="16">
        <f t="shared" si="3"/>
        <v>0</v>
      </c>
      <c r="AT25" s="16">
        <f t="shared" si="3"/>
        <v>0</v>
      </c>
      <c r="AU25" s="16">
        <f t="shared" si="3"/>
        <v>0</v>
      </c>
      <c r="AV25" s="29">
        <f t="shared" si="4"/>
        <v>588613.81099999999</v>
      </c>
      <c r="AW25" s="16">
        <f t="shared" si="5"/>
        <v>23</v>
      </c>
    </row>
    <row r="26" spans="1:58">
      <c r="A26" s="21" t="s">
        <v>179</v>
      </c>
      <c r="B26" s="21">
        <v>46</v>
      </c>
      <c r="C26" s="21">
        <v>74</v>
      </c>
      <c r="D26" s="21"/>
      <c r="E26" t="s">
        <v>366</v>
      </c>
      <c r="F26" s="15">
        <v>19374.558000000001</v>
      </c>
      <c r="I26">
        <v>24</v>
      </c>
      <c r="J26" s="16">
        <f t="shared" ref="J26:Y41" si="14">SUMIFS($F$3:$F$261,$A$3:$A$261,J$1,$B$3:$B$261,$I26)</f>
        <v>0</v>
      </c>
      <c r="K26" s="16">
        <f t="shared" si="14"/>
        <v>0</v>
      </c>
      <c r="L26" s="16">
        <f t="shared" si="14"/>
        <v>0</v>
      </c>
      <c r="M26" s="16">
        <f t="shared" si="14"/>
        <v>0</v>
      </c>
      <c r="N26" s="16">
        <f t="shared" si="14"/>
        <v>0</v>
      </c>
      <c r="O26" s="16">
        <f t="shared" si="14"/>
        <v>0</v>
      </c>
      <c r="P26" s="16">
        <f t="shared" si="14"/>
        <v>0</v>
      </c>
      <c r="Q26" s="16">
        <f t="shared" si="14"/>
        <v>0</v>
      </c>
      <c r="R26" s="16">
        <f t="shared" si="14"/>
        <v>0</v>
      </c>
      <c r="S26" s="16">
        <f t="shared" si="14"/>
        <v>0</v>
      </c>
      <c r="T26" s="16">
        <f t="shared" si="14"/>
        <v>0</v>
      </c>
      <c r="U26" s="16">
        <f t="shared" si="14"/>
        <v>0</v>
      </c>
      <c r="V26" s="16">
        <f t="shared" si="14"/>
        <v>0</v>
      </c>
      <c r="W26" s="16">
        <f t="shared" si="14"/>
        <v>0</v>
      </c>
      <c r="X26" s="16">
        <f t="shared" si="14"/>
        <v>0</v>
      </c>
      <c r="Y26" s="16">
        <f t="shared" si="14"/>
        <v>0</v>
      </c>
      <c r="Z26" s="16">
        <f t="shared" si="13"/>
        <v>0</v>
      </c>
      <c r="AA26" s="16">
        <f t="shared" si="13"/>
        <v>0</v>
      </c>
      <c r="AB26" s="16">
        <f t="shared" si="13"/>
        <v>0</v>
      </c>
      <c r="AC26" s="16">
        <f t="shared" si="13"/>
        <v>0</v>
      </c>
      <c r="AD26" s="16">
        <f t="shared" si="13"/>
        <v>0</v>
      </c>
      <c r="AE26" s="16">
        <f t="shared" si="13"/>
        <v>0</v>
      </c>
      <c r="AF26" s="16">
        <f t="shared" si="13"/>
        <v>0</v>
      </c>
      <c r="AG26" s="16">
        <f t="shared" si="13"/>
        <v>0</v>
      </c>
      <c r="AH26" s="16">
        <f t="shared" si="13"/>
        <v>0</v>
      </c>
      <c r="AI26" s="16">
        <f t="shared" si="13"/>
        <v>0</v>
      </c>
      <c r="AJ26" s="16">
        <f t="shared" si="13"/>
        <v>0</v>
      </c>
      <c r="AK26" s="16">
        <f t="shared" si="13"/>
        <v>0</v>
      </c>
      <c r="AL26" s="16">
        <f t="shared" si="13"/>
        <v>0</v>
      </c>
      <c r="AM26" s="16">
        <f t="shared" si="13"/>
        <v>0</v>
      </c>
      <c r="AN26" s="16">
        <f t="shared" si="13"/>
        <v>0</v>
      </c>
      <c r="AO26" s="16">
        <f t="shared" si="13"/>
        <v>0</v>
      </c>
      <c r="AP26" s="16">
        <f t="shared" si="13"/>
        <v>0</v>
      </c>
      <c r="AQ26" s="16">
        <f t="shared" si="13"/>
        <v>0</v>
      </c>
      <c r="AR26" s="16">
        <f t="shared" si="3"/>
        <v>0</v>
      </c>
      <c r="AS26" s="16">
        <f t="shared" si="3"/>
        <v>0</v>
      </c>
      <c r="AT26" s="16">
        <f t="shared" si="3"/>
        <v>0</v>
      </c>
      <c r="AU26" s="16">
        <f t="shared" si="3"/>
        <v>0</v>
      </c>
      <c r="AV26" s="29">
        <f t="shared" si="4"/>
        <v>0</v>
      </c>
      <c r="AW26" s="16">
        <f t="shared" si="5"/>
        <v>24</v>
      </c>
    </row>
    <row r="27" spans="1:58">
      <c r="A27" s="21" t="s">
        <v>179</v>
      </c>
      <c r="B27" s="21">
        <v>68</v>
      </c>
      <c r="C27" s="21">
        <v>20</v>
      </c>
      <c r="D27" s="21"/>
      <c r="E27" t="s">
        <v>367</v>
      </c>
      <c r="F27" s="15">
        <v>242408.89199999999</v>
      </c>
      <c r="I27">
        <v>25</v>
      </c>
      <c r="J27" s="16">
        <f t="shared" si="14"/>
        <v>0</v>
      </c>
      <c r="K27" s="16">
        <f t="shared" si="14"/>
        <v>0</v>
      </c>
      <c r="L27" s="16">
        <f t="shared" si="14"/>
        <v>0</v>
      </c>
      <c r="M27" s="16">
        <f t="shared" si="14"/>
        <v>0</v>
      </c>
      <c r="N27" s="16">
        <f t="shared" si="14"/>
        <v>0</v>
      </c>
      <c r="O27" s="16">
        <f t="shared" si="14"/>
        <v>17261.86</v>
      </c>
      <c r="P27" s="16">
        <f t="shared" si="14"/>
        <v>0</v>
      </c>
      <c r="Q27" s="16">
        <f t="shared" si="14"/>
        <v>1974.9770000000001</v>
      </c>
      <c r="R27" s="16">
        <f t="shared" si="14"/>
        <v>0</v>
      </c>
      <c r="S27" s="16">
        <f t="shared" si="14"/>
        <v>0</v>
      </c>
      <c r="T27" s="16">
        <f t="shared" si="14"/>
        <v>0</v>
      </c>
      <c r="U27" s="16">
        <f t="shared" si="14"/>
        <v>0</v>
      </c>
      <c r="V27" s="16">
        <f t="shared" si="14"/>
        <v>0</v>
      </c>
      <c r="W27" s="16">
        <f t="shared" si="14"/>
        <v>0</v>
      </c>
      <c r="X27" s="16">
        <f t="shared" si="14"/>
        <v>0</v>
      </c>
      <c r="Y27" s="16">
        <f t="shared" si="14"/>
        <v>0</v>
      </c>
      <c r="Z27" s="16">
        <f t="shared" si="13"/>
        <v>0</v>
      </c>
      <c r="AA27" s="16">
        <f t="shared" si="13"/>
        <v>0</v>
      </c>
      <c r="AB27" s="16">
        <f t="shared" si="13"/>
        <v>0</v>
      </c>
      <c r="AC27" s="16">
        <f t="shared" si="13"/>
        <v>194037.60499999998</v>
      </c>
      <c r="AD27" s="16">
        <f t="shared" si="13"/>
        <v>0</v>
      </c>
      <c r="AE27" s="16">
        <f t="shared" si="13"/>
        <v>0</v>
      </c>
      <c r="AF27" s="16">
        <f t="shared" si="13"/>
        <v>0</v>
      </c>
      <c r="AG27" s="16">
        <f t="shared" si="13"/>
        <v>63963.955000000002</v>
      </c>
      <c r="AH27" s="16">
        <f t="shared" si="13"/>
        <v>0</v>
      </c>
      <c r="AI27" s="16">
        <f t="shared" si="13"/>
        <v>0</v>
      </c>
      <c r="AJ27" s="16">
        <f t="shared" si="13"/>
        <v>0</v>
      </c>
      <c r="AK27" s="16">
        <f t="shared" si="13"/>
        <v>0</v>
      </c>
      <c r="AL27" s="16">
        <f t="shared" si="13"/>
        <v>0</v>
      </c>
      <c r="AM27" s="16">
        <f t="shared" si="13"/>
        <v>0</v>
      </c>
      <c r="AN27" s="16">
        <f t="shared" si="13"/>
        <v>0</v>
      </c>
      <c r="AO27" s="16">
        <f t="shared" si="13"/>
        <v>0</v>
      </c>
      <c r="AP27" s="16">
        <f t="shared" si="13"/>
        <v>10210.572</v>
      </c>
      <c r="AQ27" s="16">
        <f t="shared" si="13"/>
        <v>0</v>
      </c>
      <c r="AR27" s="16">
        <f t="shared" si="3"/>
        <v>0</v>
      </c>
      <c r="AS27" s="16">
        <f t="shared" si="3"/>
        <v>0</v>
      </c>
      <c r="AT27" s="16">
        <f t="shared" si="3"/>
        <v>76207.55</v>
      </c>
      <c r="AU27" s="16">
        <f t="shared" si="3"/>
        <v>0</v>
      </c>
      <c r="AV27" s="29">
        <f t="shared" si="4"/>
        <v>363656.51899999997</v>
      </c>
      <c r="AW27" s="16">
        <f t="shared" si="5"/>
        <v>25</v>
      </c>
    </row>
    <row r="28" spans="1:58">
      <c r="A28" s="31" t="s">
        <v>179</v>
      </c>
      <c r="B28" s="21" t="s">
        <v>332</v>
      </c>
      <c r="C28" s="21"/>
      <c r="D28" s="21"/>
      <c r="E28" t="s">
        <v>332</v>
      </c>
      <c r="F28" s="15">
        <v>1159949.4639999999</v>
      </c>
      <c r="I28">
        <v>26</v>
      </c>
      <c r="J28" s="16">
        <f t="shared" si="14"/>
        <v>0</v>
      </c>
      <c r="K28" s="16">
        <f t="shared" si="14"/>
        <v>0</v>
      </c>
      <c r="L28" s="16">
        <f t="shared" si="14"/>
        <v>0</v>
      </c>
      <c r="M28" s="16">
        <f t="shared" si="14"/>
        <v>0</v>
      </c>
      <c r="N28" s="16">
        <f t="shared" si="14"/>
        <v>0</v>
      </c>
      <c r="O28" s="16">
        <f t="shared" si="14"/>
        <v>0</v>
      </c>
      <c r="P28" s="16">
        <f t="shared" si="14"/>
        <v>0</v>
      </c>
      <c r="Q28" s="16">
        <f t="shared" si="14"/>
        <v>0</v>
      </c>
      <c r="R28" s="16">
        <f t="shared" si="14"/>
        <v>0</v>
      </c>
      <c r="S28" s="16">
        <f t="shared" si="14"/>
        <v>0</v>
      </c>
      <c r="T28" s="16">
        <f t="shared" si="14"/>
        <v>0</v>
      </c>
      <c r="U28" s="16">
        <f t="shared" si="14"/>
        <v>0</v>
      </c>
      <c r="V28" s="16">
        <f t="shared" si="14"/>
        <v>0</v>
      </c>
      <c r="W28" s="16">
        <f t="shared" si="14"/>
        <v>0</v>
      </c>
      <c r="X28" s="16">
        <f t="shared" si="14"/>
        <v>0</v>
      </c>
      <c r="Y28" s="16">
        <f t="shared" si="14"/>
        <v>0</v>
      </c>
      <c r="Z28" s="16">
        <f t="shared" si="13"/>
        <v>0</v>
      </c>
      <c r="AA28" s="16">
        <f t="shared" si="13"/>
        <v>0</v>
      </c>
      <c r="AB28" s="16">
        <f t="shared" si="13"/>
        <v>0</v>
      </c>
      <c r="AC28" s="16">
        <f t="shared" si="13"/>
        <v>0</v>
      </c>
      <c r="AD28" s="16">
        <f t="shared" si="13"/>
        <v>0</v>
      </c>
      <c r="AE28" s="16">
        <f t="shared" si="13"/>
        <v>0</v>
      </c>
      <c r="AF28" s="16">
        <f t="shared" si="13"/>
        <v>0</v>
      </c>
      <c r="AG28" s="16">
        <f t="shared" si="13"/>
        <v>0</v>
      </c>
      <c r="AH28" s="16">
        <f t="shared" si="13"/>
        <v>0</v>
      </c>
      <c r="AI28" s="16">
        <f t="shared" si="13"/>
        <v>0</v>
      </c>
      <c r="AJ28" s="16">
        <f t="shared" si="13"/>
        <v>0</v>
      </c>
      <c r="AK28" s="16">
        <f t="shared" si="13"/>
        <v>0</v>
      </c>
      <c r="AL28" s="16">
        <f t="shared" si="13"/>
        <v>0</v>
      </c>
      <c r="AM28" s="16">
        <f t="shared" si="13"/>
        <v>0</v>
      </c>
      <c r="AN28" s="16">
        <f t="shared" si="13"/>
        <v>0</v>
      </c>
      <c r="AO28" s="16">
        <f t="shared" si="13"/>
        <v>0</v>
      </c>
      <c r="AP28" s="16">
        <f t="shared" si="13"/>
        <v>0</v>
      </c>
      <c r="AQ28" s="16">
        <f t="shared" si="13"/>
        <v>0</v>
      </c>
      <c r="AR28" s="16">
        <f t="shared" si="3"/>
        <v>0</v>
      </c>
      <c r="AS28" s="16">
        <f t="shared" si="3"/>
        <v>0</v>
      </c>
      <c r="AT28" s="16">
        <f t="shared" si="3"/>
        <v>0</v>
      </c>
      <c r="AU28" s="16">
        <f t="shared" si="3"/>
        <v>0</v>
      </c>
      <c r="AV28" s="29">
        <f t="shared" si="4"/>
        <v>0</v>
      </c>
      <c r="AW28" s="16">
        <f t="shared" si="5"/>
        <v>26</v>
      </c>
    </row>
    <row r="29" spans="1:58">
      <c r="A29" s="32" t="s">
        <v>368</v>
      </c>
      <c r="B29" s="32"/>
      <c r="C29" s="32"/>
      <c r="D29" s="32"/>
      <c r="E29" s="32"/>
      <c r="F29" s="33">
        <v>4342953.2930000005</v>
      </c>
      <c r="I29">
        <v>27</v>
      </c>
      <c r="J29" s="16">
        <f t="shared" si="14"/>
        <v>0</v>
      </c>
      <c r="K29" s="16">
        <f t="shared" si="14"/>
        <v>0</v>
      </c>
      <c r="L29" s="16">
        <f t="shared" si="14"/>
        <v>0</v>
      </c>
      <c r="M29" s="16">
        <f t="shared" si="14"/>
        <v>0</v>
      </c>
      <c r="N29" s="16">
        <f t="shared" si="14"/>
        <v>0</v>
      </c>
      <c r="O29" s="16">
        <f t="shared" si="14"/>
        <v>0</v>
      </c>
      <c r="P29" s="16">
        <f t="shared" si="14"/>
        <v>0</v>
      </c>
      <c r="Q29" s="16">
        <f t="shared" si="14"/>
        <v>0</v>
      </c>
      <c r="R29" s="16">
        <f t="shared" si="14"/>
        <v>0</v>
      </c>
      <c r="S29" s="16">
        <f t="shared" si="14"/>
        <v>0</v>
      </c>
      <c r="T29" s="16">
        <f t="shared" si="14"/>
        <v>0</v>
      </c>
      <c r="U29" s="16">
        <f t="shared" si="14"/>
        <v>0</v>
      </c>
      <c r="V29" s="16">
        <f t="shared" si="14"/>
        <v>0</v>
      </c>
      <c r="W29" s="16">
        <f t="shared" si="14"/>
        <v>0</v>
      </c>
      <c r="X29" s="16">
        <f t="shared" si="14"/>
        <v>0</v>
      </c>
      <c r="Y29" s="16">
        <f t="shared" si="14"/>
        <v>0</v>
      </c>
      <c r="Z29" s="16">
        <f t="shared" si="13"/>
        <v>0</v>
      </c>
      <c r="AA29" s="16">
        <f t="shared" si="13"/>
        <v>0</v>
      </c>
      <c r="AB29" s="16">
        <f t="shared" si="13"/>
        <v>0</v>
      </c>
      <c r="AC29" s="16">
        <f t="shared" si="13"/>
        <v>0</v>
      </c>
      <c r="AD29" s="16">
        <f t="shared" si="13"/>
        <v>0</v>
      </c>
      <c r="AE29" s="16">
        <f t="shared" si="13"/>
        <v>0</v>
      </c>
      <c r="AF29" s="16">
        <f t="shared" si="13"/>
        <v>0</v>
      </c>
      <c r="AG29" s="16">
        <f t="shared" si="13"/>
        <v>0</v>
      </c>
      <c r="AH29" s="16">
        <f t="shared" si="13"/>
        <v>0</v>
      </c>
      <c r="AI29" s="16">
        <f t="shared" si="13"/>
        <v>0</v>
      </c>
      <c r="AJ29" s="16">
        <f t="shared" si="13"/>
        <v>0</v>
      </c>
      <c r="AK29" s="16">
        <f t="shared" si="13"/>
        <v>0</v>
      </c>
      <c r="AL29" s="16">
        <f t="shared" si="13"/>
        <v>0</v>
      </c>
      <c r="AM29" s="16">
        <f t="shared" si="13"/>
        <v>0</v>
      </c>
      <c r="AN29" s="16">
        <f t="shared" si="13"/>
        <v>0</v>
      </c>
      <c r="AO29" s="16">
        <f t="shared" si="13"/>
        <v>0</v>
      </c>
      <c r="AP29" s="16">
        <f t="shared" si="13"/>
        <v>0</v>
      </c>
      <c r="AQ29" s="16">
        <f t="shared" si="13"/>
        <v>0</v>
      </c>
      <c r="AR29" s="16">
        <f t="shared" si="3"/>
        <v>0</v>
      </c>
      <c r="AS29" s="16">
        <f t="shared" si="3"/>
        <v>0</v>
      </c>
      <c r="AT29" s="16">
        <f t="shared" si="3"/>
        <v>71167.611999999994</v>
      </c>
      <c r="AU29" s="16">
        <f t="shared" si="3"/>
        <v>0</v>
      </c>
      <c r="AV29" s="29">
        <f t="shared" si="4"/>
        <v>71167.611999999994</v>
      </c>
      <c r="AW29" s="16">
        <f t="shared" si="5"/>
        <v>27</v>
      </c>
    </row>
    <row r="30" spans="1:58">
      <c r="A30" s="21" t="s">
        <v>181</v>
      </c>
      <c r="B30" s="21" t="s">
        <v>319</v>
      </c>
      <c r="C30" s="21"/>
      <c r="D30" s="21"/>
      <c r="E30" t="s">
        <v>320</v>
      </c>
      <c r="F30" s="15">
        <v>834960.80900000001</v>
      </c>
      <c r="I30">
        <v>28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6">
        <f t="shared" si="14"/>
        <v>48669.413999999997</v>
      </c>
      <c r="P30" s="16">
        <f t="shared" si="14"/>
        <v>0</v>
      </c>
      <c r="Q30" s="16">
        <f t="shared" si="14"/>
        <v>0</v>
      </c>
      <c r="R30" s="16">
        <f t="shared" si="14"/>
        <v>0</v>
      </c>
      <c r="S30" s="16">
        <f t="shared" si="14"/>
        <v>0</v>
      </c>
      <c r="T30" s="16">
        <f t="shared" si="14"/>
        <v>0</v>
      </c>
      <c r="U30" s="16">
        <f t="shared" si="14"/>
        <v>0</v>
      </c>
      <c r="V30" s="16">
        <f t="shared" si="14"/>
        <v>0</v>
      </c>
      <c r="W30" s="16">
        <f t="shared" si="14"/>
        <v>0</v>
      </c>
      <c r="X30" s="16">
        <f t="shared" si="14"/>
        <v>0</v>
      </c>
      <c r="Y30" s="16">
        <f t="shared" si="14"/>
        <v>0</v>
      </c>
      <c r="Z30" s="16">
        <f t="shared" si="13"/>
        <v>0</v>
      </c>
      <c r="AA30" s="16">
        <f t="shared" si="13"/>
        <v>0</v>
      </c>
      <c r="AB30" s="16">
        <f t="shared" si="13"/>
        <v>8030.732</v>
      </c>
      <c r="AC30" s="16">
        <f t="shared" si="13"/>
        <v>0</v>
      </c>
      <c r="AD30" s="16">
        <f t="shared" si="13"/>
        <v>0</v>
      </c>
      <c r="AE30" s="16">
        <f t="shared" si="13"/>
        <v>0</v>
      </c>
      <c r="AF30" s="16">
        <f t="shared" si="13"/>
        <v>0</v>
      </c>
      <c r="AG30" s="16">
        <f t="shared" si="13"/>
        <v>0</v>
      </c>
      <c r="AH30" s="16">
        <f t="shared" si="13"/>
        <v>0</v>
      </c>
      <c r="AI30" s="16">
        <f t="shared" si="13"/>
        <v>0</v>
      </c>
      <c r="AJ30" s="16">
        <f t="shared" si="13"/>
        <v>0</v>
      </c>
      <c r="AK30" s="16">
        <f t="shared" si="13"/>
        <v>0</v>
      </c>
      <c r="AL30" s="16">
        <f t="shared" si="13"/>
        <v>0</v>
      </c>
      <c r="AM30" s="16">
        <f t="shared" si="13"/>
        <v>0</v>
      </c>
      <c r="AN30" s="16">
        <f t="shared" si="13"/>
        <v>0</v>
      </c>
      <c r="AO30" s="16">
        <f t="shared" si="13"/>
        <v>0</v>
      </c>
      <c r="AP30" s="16">
        <f t="shared" si="13"/>
        <v>0</v>
      </c>
      <c r="AQ30" s="16">
        <f t="shared" si="13"/>
        <v>0</v>
      </c>
      <c r="AR30" s="16">
        <f t="shared" si="3"/>
        <v>0</v>
      </c>
      <c r="AS30" s="16">
        <f t="shared" si="3"/>
        <v>0</v>
      </c>
      <c r="AT30" s="16">
        <f t="shared" si="3"/>
        <v>0</v>
      </c>
      <c r="AU30" s="16">
        <f t="shared" si="3"/>
        <v>0</v>
      </c>
      <c r="AV30" s="29">
        <f t="shared" si="4"/>
        <v>56700.145999999993</v>
      </c>
      <c r="AW30" s="16">
        <f t="shared" si="5"/>
        <v>28</v>
      </c>
    </row>
    <row r="31" spans="1:58">
      <c r="A31" s="21" t="s">
        <v>181</v>
      </c>
      <c r="B31" s="21" t="s">
        <v>332</v>
      </c>
      <c r="C31" s="21"/>
      <c r="D31" s="21"/>
      <c r="E31" t="s">
        <v>332</v>
      </c>
      <c r="F31" s="15">
        <v>21.67</v>
      </c>
      <c r="I31">
        <v>29</v>
      </c>
      <c r="J31" s="16">
        <f t="shared" si="14"/>
        <v>0</v>
      </c>
      <c r="K31" s="16">
        <f t="shared" si="14"/>
        <v>0</v>
      </c>
      <c r="L31" s="16">
        <f t="shared" si="14"/>
        <v>0</v>
      </c>
      <c r="M31" s="16">
        <f t="shared" si="14"/>
        <v>0</v>
      </c>
      <c r="N31" s="16">
        <f t="shared" si="14"/>
        <v>0</v>
      </c>
      <c r="O31" s="16">
        <f t="shared" si="14"/>
        <v>0</v>
      </c>
      <c r="P31" s="16">
        <f t="shared" si="14"/>
        <v>0</v>
      </c>
      <c r="Q31" s="16">
        <f t="shared" si="14"/>
        <v>0</v>
      </c>
      <c r="R31" s="16">
        <f t="shared" si="14"/>
        <v>0</v>
      </c>
      <c r="S31" s="16">
        <f t="shared" si="14"/>
        <v>0</v>
      </c>
      <c r="T31" s="16">
        <f t="shared" si="14"/>
        <v>0</v>
      </c>
      <c r="U31" s="16">
        <f t="shared" si="14"/>
        <v>0</v>
      </c>
      <c r="V31" s="16">
        <f t="shared" si="14"/>
        <v>0</v>
      </c>
      <c r="W31" s="16">
        <f t="shared" si="14"/>
        <v>0</v>
      </c>
      <c r="X31" s="16">
        <f t="shared" si="14"/>
        <v>0</v>
      </c>
      <c r="Y31" s="16">
        <f t="shared" si="14"/>
        <v>0</v>
      </c>
      <c r="Z31" s="16">
        <f t="shared" si="13"/>
        <v>0</v>
      </c>
      <c r="AA31" s="16">
        <f t="shared" si="13"/>
        <v>0</v>
      </c>
      <c r="AB31" s="16">
        <f t="shared" si="13"/>
        <v>0</v>
      </c>
      <c r="AC31" s="16">
        <f t="shared" si="13"/>
        <v>0</v>
      </c>
      <c r="AD31" s="16">
        <f t="shared" si="13"/>
        <v>0</v>
      </c>
      <c r="AE31" s="16">
        <f t="shared" si="13"/>
        <v>0</v>
      </c>
      <c r="AF31" s="16">
        <f t="shared" si="13"/>
        <v>0</v>
      </c>
      <c r="AG31" s="16">
        <f t="shared" si="13"/>
        <v>0</v>
      </c>
      <c r="AH31" s="16">
        <f t="shared" si="13"/>
        <v>0</v>
      </c>
      <c r="AI31" s="16">
        <f t="shared" si="13"/>
        <v>0</v>
      </c>
      <c r="AJ31" s="16">
        <f t="shared" si="13"/>
        <v>0</v>
      </c>
      <c r="AK31" s="16">
        <f t="shared" si="13"/>
        <v>0</v>
      </c>
      <c r="AL31" s="16">
        <f t="shared" si="13"/>
        <v>0</v>
      </c>
      <c r="AM31" s="16">
        <f t="shared" si="13"/>
        <v>0</v>
      </c>
      <c r="AN31" s="16">
        <f t="shared" si="13"/>
        <v>0</v>
      </c>
      <c r="AO31" s="16">
        <f t="shared" si="13"/>
        <v>0</v>
      </c>
      <c r="AP31" s="16">
        <f t="shared" si="13"/>
        <v>0</v>
      </c>
      <c r="AQ31" s="16">
        <f t="shared" si="13"/>
        <v>0</v>
      </c>
      <c r="AR31" s="16">
        <f t="shared" si="3"/>
        <v>0</v>
      </c>
      <c r="AS31" s="16">
        <f t="shared" si="3"/>
        <v>0</v>
      </c>
      <c r="AT31" s="16">
        <f t="shared" si="3"/>
        <v>190505.53400000001</v>
      </c>
      <c r="AU31" s="16">
        <f t="shared" si="3"/>
        <v>0</v>
      </c>
      <c r="AV31" s="29">
        <f t="shared" si="4"/>
        <v>190505.53400000001</v>
      </c>
      <c r="AW31" s="16">
        <f t="shared" si="5"/>
        <v>29</v>
      </c>
    </row>
    <row r="32" spans="1:58">
      <c r="A32" s="21" t="s">
        <v>181</v>
      </c>
      <c r="B32" s="21">
        <v>1</v>
      </c>
      <c r="C32" s="21">
        <v>70</v>
      </c>
      <c r="D32" s="21"/>
      <c r="E32" t="s">
        <v>369</v>
      </c>
      <c r="F32" s="15">
        <v>15106.867</v>
      </c>
      <c r="I32">
        <v>30</v>
      </c>
      <c r="J32" s="16">
        <f t="shared" si="14"/>
        <v>0</v>
      </c>
      <c r="K32" s="16">
        <f t="shared" si="14"/>
        <v>0</v>
      </c>
      <c r="L32" s="16">
        <f t="shared" si="14"/>
        <v>0</v>
      </c>
      <c r="M32" s="16">
        <f t="shared" si="14"/>
        <v>0</v>
      </c>
      <c r="N32" s="16">
        <f t="shared" si="14"/>
        <v>0</v>
      </c>
      <c r="O32" s="16">
        <f t="shared" si="14"/>
        <v>0</v>
      </c>
      <c r="P32" s="16">
        <f t="shared" si="14"/>
        <v>0</v>
      </c>
      <c r="Q32" s="16">
        <f t="shared" si="14"/>
        <v>0</v>
      </c>
      <c r="R32" s="16">
        <f t="shared" si="14"/>
        <v>0</v>
      </c>
      <c r="S32" s="16">
        <f t="shared" si="14"/>
        <v>0</v>
      </c>
      <c r="T32" s="16">
        <f t="shared" si="14"/>
        <v>0</v>
      </c>
      <c r="U32" s="16">
        <f t="shared" si="14"/>
        <v>0</v>
      </c>
      <c r="V32" s="16">
        <f t="shared" si="14"/>
        <v>0</v>
      </c>
      <c r="W32" s="16">
        <f t="shared" si="14"/>
        <v>0</v>
      </c>
      <c r="X32" s="16">
        <f t="shared" si="14"/>
        <v>0</v>
      </c>
      <c r="Y32" s="16">
        <f t="shared" si="14"/>
        <v>0</v>
      </c>
      <c r="Z32" s="16">
        <f t="shared" si="13"/>
        <v>0</v>
      </c>
      <c r="AA32" s="16">
        <f t="shared" si="13"/>
        <v>0</v>
      </c>
      <c r="AB32" s="16">
        <f t="shared" si="13"/>
        <v>0</v>
      </c>
      <c r="AC32" s="16">
        <f t="shared" si="13"/>
        <v>0</v>
      </c>
      <c r="AD32" s="16">
        <f t="shared" si="13"/>
        <v>0</v>
      </c>
      <c r="AE32" s="16">
        <f t="shared" si="13"/>
        <v>0</v>
      </c>
      <c r="AF32" s="16">
        <f t="shared" si="13"/>
        <v>0</v>
      </c>
      <c r="AG32" s="16">
        <f t="shared" si="13"/>
        <v>0</v>
      </c>
      <c r="AH32" s="16">
        <f t="shared" si="13"/>
        <v>0</v>
      </c>
      <c r="AI32" s="16">
        <f t="shared" si="13"/>
        <v>0</v>
      </c>
      <c r="AJ32" s="16">
        <f t="shared" si="13"/>
        <v>0</v>
      </c>
      <c r="AK32" s="16">
        <f t="shared" si="13"/>
        <v>0</v>
      </c>
      <c r="AL32" s="16">
        <f t="shared" si="13"/>
        <v>0</v>
      </c>
      <c r="AM32" s="16">
        <f t="shared" si="13"/>
        <v>0</v>
      </c>
      <c r="AN32" s="16">
        <f t="shared" si="13"/>
        <v>0</v>
      </c>
      <c r="AO32" s="16">
        <f t="shared" si="13"/>
        <v>0</v>
      </c>
      <c r="AP32" s="16">
        <f t="shared" si="13"/>
        <v>0</v>
      </c>
      <c r="AQ32" s="16">
        <f t="shared" si="13"/>
        <v>0</v>
      </c>
      <c r="AR32" s="16">
        <f t="shared" si="3"/>
        <v>0</v>
      </c>
      <c r="AS32" s="16">
        <f t="shared" si="3"/>
        <v>0</v>
      </c>
      <c r="AT32" s="16">
        <f t="shared" si="3"/>
        <v>0</v>
      </c>
      <c r="AU32" s="16">
        <f t="shared" si="3"/>
        <v>0</v>
      </c>
      <c r="AV32" s="29">
        <f t="shared" si="4"/>
        <v>0</v>
      </c>
      <c r="AW32" s="16">
        <f t="shared" si="5"/>
        <v>30</v>
      </c>
    </row>
    <row r="33" spans="1:49">
      <c r="A33" s="31" t="s">
        <v>181</v>
      </c>
      <c r="B33" s="21">
        <v>84</v>
      </c>
      <c r="C33" s="21">
        <v>11</v>
      </c>
      <c r="D33" s="21"/>
      <c r="E33" t="s">
        <v>325</v>
      </c>
      <c r="F33" s="15">
        <v>27271.438000000002</v>
      </c>
      <c r="I33">
        <v>31</v>
      </c>
      <c r="J33" s="16">
        <f t="shared" si="14"/>
        <v>0</v>
      </c>
      <c r="K33" s="16">
        <f t="shared" si="14"/>
        <v>0</v>
      </c>
      <c r="L33" s="16">
        <f t="shared" si="14"/>
        <v>0</v>
      </c>
      <c r="M33" s="16">
        <f t="shared" si="14"/>
        <v>0</v>
      </c>
      <c r="N33" s="16">
        <f t="shared" si="14"/>
        <v>0</v>
      </c>
      <c r="O33" s="16">
        <f t="shared" si="14"/>
        <v>0</v>
      </c>
      <c r="P33" s="16">
        <f t="shared" si="14"/>
        <v>0</v>
      </c>
      <c r="Q33" s="16">
        <f t="shared" si="14"/>
        <v>0</v>
      </c>
      <c r="R33" s="16">
        <f t="shared" si="14"/>
        <v>0</v>
      </c>
      <c r="S33" s="16">
        <f t="shared" si="14"/>
        <v>0</v>
      </c>
      <c r="T33" s="16">
        <f t="shared" si="14"/>
        <v>48095.508000000002</v>
      </c>
      <c r="U33" s="16">
        <f t="shared" si="14"/>
        <v>0</v>
      </c>
      <c r="V33" s="16">
        <f t="shared" si="14"/>
        <v>0</v>
      </c>
      <c r="W33" s="16">
        <f t="shared" si="14"/>
        <v>0</v>
      </c>
      <c r="X33" s="16">
        <f t="shared" si="14"/>
        <v>0</v>
      </c>
      <c r="Y33" s="16">
        <f t="shared" si="14"/>
        <v>0</v>
      </c>
      <c r="Z33" s="16">
        <f t="shared" si="13"/>
        <v>0</v>
      </c>
      <c r="AA33" s="16">
        <f t="shared" si="13"/>
        <v>0</v>
      </c>
      <c r="AB33" s="16">
        <f t="shared" si="13"/>
        <v>0</v>
      </c>
      <c r="AC33" s="16">
        <f t="shared" si="13"/>
        <v>0</v>
      </c>
      <c r="AD33" s="16">
        <f t="shared" si="13"/>
        <v>23885.385999999999</v>
      </c>
      <c r="AE33" s="16">
        <f t="shared" si="13"/>
        <v>0</v>
      </c>
      <c r="AF33" s="16">
        <f t="shared" si="13"/>
        <v>0</v>
      </c>
      <c r="AG33" s="16">
        <f t="shared" si="13"/>
        <v>4391.0940000000001</v>
      </c>
      <c r="AH33" s="16">
        <f t="shared" si="13"/>
        <v>0</v>
      </c>
      <c r="AI33" s="16">
        <f t="shared" si="13"/>
        <v>0</v>
      </c>
      <c r="AJ33" s="16">
        <f t="shared" si="13"/>
        <v>0</v>
      </c>
      <c r="AK33" s="16">
        <f t="shared" si="13"/>
        <v>0</v>
      </c>
      <c r="AL33" s="16">
        <f t="shared" si="13"/>
        <v>0</v>
      </c>
      <c r="AM33" s="16">
        <f t="shared" si="13"/>
        <v>0</v>
      </c>
      <c r="AN33" s="16">
        <f t="shared" si="13"/>
        <v>0</v>
      </c>
      <c r="AO33" s="16">
        <f t="shared" si="13"/>
        <v>0</v>
      </c>
      <c r="AP33" s="16">
        <f t="shared" si="13"/>
        <v>0</v>
      </c>
      <c r="AQ33" s="16">
        <f t="shared" si="13"/>
        <v>0</v>
      </c>
      <c r="AR33" s="16">
        <f t="shared" si="3"/>
        <v>0</v>
      </c>
      <c r="AS33" s="16">
        <f t="shared" si="3"/>
        <v>0</v>
      </c>
      <c r="AT33" s="16">
        <f t="shared" si="3"/>
        <v>15140.848</v>
      </c>
      <c r="AU33" s="16">
        <f t="shared" si="3"/>
        <v>0</v>
      </c>
      <c r="AV33" s="29">
        <f t="shared" si="4"/>
        <v>91512.835999999996</v>
      </c>
      <c r="AW33" s="16">
        <f t="shared" si="5"/>
        <v>31</v>
      </c>
    </row>
    <row r="34" spans="1:49">
      <c r="A34" s="32" t="s">
        <v>370</v>
      </c>
      <c r="B34" s="32"/>
      <c r="C34" s="32"/>
      <c r="D34" s="32"/>
      <c r="E34" s="32"/>
      <c r="F34" s="33">
        <v>877360.78399999999</v>
      </c>
      <c r="I34">
        <v>32</v>
      </c>
      <c r="J34" s="16">
        <f>SUMIFS($F$3:$F$261,$A$3:$A$261,J$1,$B$3:$B$261,$I34)</f>
        <v>4367.0140000000001</v>
      </c>
      <c r="K34" s="16">
        <f t="shared" si="14"/>
        <v>0</v>
      </c>
      <c r="L34" s="16">
        <f t="shared" si="14"/>
        <v>0</v>
      </c>
      <c r="M34" s="16">
        <f t="shared" si="14"/>
        <v>0</v>
      </c>
      <c r="N34" s="16">
        <f t="shared" si="14"/>
        <v>0</v>
      </c>
      <c r="O34" s="16">
        <f t="shared" si="14"/>
        <v>0</v>
      </c>
      <c r="P34" s="16">
        <f t="shared" si="14"/>
        <v>0</v>
      </c>
      <c r="Q34" s="16">
        <f t="shared" si="14"/>
        <v>0</v>
      </c>
      <c r="R34" s="16">
        <f t="shared" si="14"/>
        <v>0</v>
      </c>
      <c r="S34" s="16">
        <f t="shared" si="14"/>
        <v>0</v>
      </c>
      <c r="T34" s="16">
        <f t="shared" si="14"/>
        <v>0</v>
      </c>
      <c r="U34" s="16">
        <f t="shared" si="14"/>
        <v>0</v>
      </c>
      <c r="V34" s="16">
        <f t="shared" si="14"/>
        <v>0</v>
      </c>
      <c r="W34" s="16">
        <f t="shared" si="14"/>
        <v>0</v>
      </c>
      <c r="X34" s="16">
        <f t="shared" si="14"/>
        <v>0</v>
      </c>
      <c r="Y34" s="16">
        <f t="shared" si="14"/>
        <v>0</v>
      </c>
      <c r="Z34" s="16">
        <f t="shared" si="13"/>
        <v>0</v>
      </c>
      <c r="AA34" s="16">
        <f t="shared" si="13"/>
        <v>0</v>
      </c>
      <c r="AB34" s="16">
        <f t="shared" si="13"/>
        <v>0</v>
      </c>
      <c r="AC34" s="16">
        <f t="shared" si="13"/>
        <v>0</v>
      </c>
      <c r="AD34" s="16">
        <f t="shared" si="13"/>
        <v>0</v>
      </c>
      <c r="AE34" s="16">
        <f t="shared" si="13"/>
        <v>0</v>
      </c>
      <c r="AF34" s="16">
        <f t="shared" si="13"/>
        <v>0</v>
      </c>
      <c r="AG34" s="16">
        <f t="shared" si="13"/>
        <v>0</v>
      </c>
      <c r="AH34" s="16">
        <f t="shared" si="13"/>
        <v>0</v>
      </c>
      <c r="AI34" s="16">
        <f t="shared" si="13"/>
        <v>0</v>
      </c>
      <c r="AJ34" s="16">
        <f t="shared" si="13"/>
        <v>0</v>
      </c>
      <c r="AK34" s="16">
        <f t="shared" si="13"/>
        <v>0</v>
      </c>
      <c r="AL34" s="16">
        <f t="shared" si="13"/>
        <v>0</v>
      </c>
      <c r="AM34" s="16">
        <f t="shared" si="13"/>
        <v>41041.919999999998</v>
      </c>
      <c r="AN34" s="16">
        <f t="shared" si="13"/>
        <v>0</v>
      </c>
      <c r="AO34" s="16">
        <f t="shared" si="13"/>
        <v>0</v>
      </c>
      <c r="AP34" s="16">
        <f t="shared" si="13"/>
        <v>0</v>
      </c>
      <c r="AQ34" s="16">
        <f t="shared" si="13"/>
        <v>0</v>
      </c>
      <c r="AR34" s="16">
        <f t="shared" si="3"/>
        <v>0</v>
      </c>
      <c r="AS34" s="16">
        <f t="shared" si="3"/>
        <v>0</v>
      </c>
      <c r="AT34" s="16">
        <f t="shared" si="3"/>
        <v>0</v>
      </c>
      <c r="AU34" s="16">
        <f t="shared" si="3"/>
        <v>0</v>
      </c>
      <c r="AV34" s="29">
        <f t="shared" si="4"/>
        <v>45408.934000000001</v>
      </c>
      <c r="AW34" s="16">
        <f t="shared" si="5"/>
        <v>32</v>
      </c>
    </row>
    <row r="35" spans="1:49">
      <c r="A35" s="21" t="s">
        <v>189</v>
      </c>
      <c r="B35" s="21" t="s">
        <v>319</v>
      </c>
      <c r="C35" s="21"/>
      <c r="D35" s="21"/>
      <c r="E35" t="s">
        <v>320</v>
      </c>
      <c r="F35" s="15">
        <v>617920.72400000005</v>
      </c>
      <c r="I35">
        <v>33</v>
      </c>
      <c r="J35" s="16">
        <f t="shared" si="14"/>
        <v>0</v>
      </c>
      <c r="K35" s="16">
        <f t="shared" si="14"/>
        <v>0</v>
      </c>
      <c r="L35" s="16">
        <f t="shared" si="14"/>
        <v>0</v>
      </c>
      <c r="M35" s="16">
        <f t="shared" si="14"/>
        <v>0</v>
      </c>
      <c r="N35" s="16">
        <f t="shared" si="14"/>
        <v>0</v>
      </c>
      <c r="O35" s="16">
        <f t="shared" si="14"/>
        <v>0</v>
      </c>
      <c r="P35" s="16">
        <f t="shared" si="14"/>
        <v>0</v>
      </c>
      <c r="Q35" s="16">
        <f t="shared" si="14"/>
        <v>0</v>
      </c>
      <c r="R35" s="16">
        <f t="shared" si="14"/>
        <v>0</v>
      </c>
      <c r="S35" s="16">
        <f t="shared" si="14"/>
        <v>0</v>
      </c>
      <c r="T35" s="16">
        <f t="shared" si="14"/>
        <v>0</v>
      </c>
      <c r="U35" s="16">
        <f t="shared" si="14"/>
        <v>0</v>
      </c>
      <c r="V35" s="16">
        <f t="shared" si="14"/>
        <v>0</v>
      </c>
      <c r="W35" s="16">
        <f t="shared" si="14"/>
        <v>0</v>
      </c>
      <c r="X35" s="16">
        <f t="shared" si="14"/>
        <v>0</v>
      </c>
      <c r="Y35" s="16">
        <f t="shared" si="14"/>
        <v>0</v>
      </c>
      <c r="Z35" s="16">
        <f t="shared" si="13"/>
        <v>0</v>
      </c>
      <c r="AA35" s="16">
        <f t="shared" si="13"/>
        <v>0</v>
      </c>
      <c r="AB35" s="16">
        <f t="shared" si="13"/>
        <v>0</v>
      </c>
      <c r="AC35" s="16">
        <f t="shared" si="13"/>
        <v>0</v>
      </c>
      <c r="AD35" s="16">
        <f t="shared" si="13"/>
        <v>0</v>
      </c>
      <c r="AE35" s="16">
        <f t="shared" si="13"/>
        <v>0</v>
      </c>
      <c r="AF35" s="16">
        <f t="shared" si="13"/>
        <v>0</v>
      </c>
      <c r="AG35" s="16">
        <f t="shared" si="13"/>
        <v>0</v>
      </c>
      <c r="AH35" s="16">
        <f t="shared" si="13"/>
        <v>0</v>
      </c>
      <c r="AI35" s="16">
        <f t="shared" si="13"/>
        <v>0</v>
      </c>
      <c r="AJ35" s="16">
        <f t="shared" si="13"/>
        <v>0</v>
      </c>
      <c r="AK35" s="16">
        <f t="shared" si="13"/>
        <v>0</v>
      </c>
      <c r="AL35" s="16">
        <f t="shared" si="13"/>
        <v>0</v>
      </c>
      <c r="AM35" s="16">
        <f t="shared" si="13"/>
        <v>26323.278000000002</v>
      </c>
      <c r="AN35" s="16">
        <f t="shared" si="13"/>
        <v>0</v>
      </c>
      <c r="AO35" s="16">
        <f t="shared" si="13"/>
        <v>0</v>
      </c>
      <c r="AP35" s="16">
        <f t="shared" si="13"/>
        <v>0</v>
      </c>
      <c r="AQ35" s="16">
        <f t="shared" si="13"/>
        <v>0</v>
      </c>
      <c r="AR35" s="16">
        <f t="shared" si="3"/>
        <v>0</v>
      </c>
      <c r="AS35" s="16">
        <f t="shared" si="3"/>
        <v>0</v>
      </c>
      <c r="AT35" s="16">
        <f t="shared" si="3"/>
        <v>0</v>
      </c>
      <c r="AU35" s="16">
        <f t="shared" si="3"/>
        <v>0</v>
      </c>
      <c r="AV35" s="29">
        <f t="shared" si="4"/>
        <v>26323.278000000002</v>
      </c>
      <c r="AW35" s="16">
        <f t="shared" si="5"/>
        <v>33</v>
      </c>
    </row>
    <row r="36" spans="1:49">
      <c r="A36" s="21" t="s">
        <v>189</v>
      </c>
      <c r="B36" s="21">
        <v>10</v>
      </c>
      <c r="C36" s="21">
        <v>92</v>
      </c>
      <c r="D36" s="21"/>
      <c r="E36" t="s">
        <v>371</v>
      </c>
      <c r="F36" s="15">
        <v>620428.91899999999</v>
      </c>
      <c r="I36">
        <v>34</v>
      </c>
      <c r="J36" s="16">
        <f t="shared" si="14"/>
        <v>0</v>
      </c>
      <c r="K36" s="16">
        <f t="shared" si="14"/>
        <v>0</v>
      </c>
      <c r="L36" s="16">
        <f t="shared" si="14"/>
        <v>0</v>
      </c>
      <c r="M36" s="16">
        <f t="shared" si="14"/>
        <v>0</v>
      </c>
      <c r="N36" s="16">
        <f t="shared" si="14"/>
        <v>0</v>
      </c>
      <c r="O36" s="16">
        <f t="shared" si="14"/>
        <v>0</v>
      </c>
      <c r="P36" s="16">
        <f t="shared" si="14"/>
        <v>0</v>
      </c>
      <c r="Q36" s="16">
        <f t="shared" si="14"/>
        <v>0</v>
      </c>
      <c r="R36" s="16">
        <f t="shared" si="14"/>
        <v>0</v>
      </c>
      <c r="S36" s="16">
        <f t="shared" si="14"/>
        <v>0</v>
      </c>
      <c r="T36" s="16">
        <f t="shared" si="14"/>
        <v>0</v>
      </c>
      <c r="U36" s="16">
        <f t="shared" si="14"/>
        <v>0</v>
      </c>
      <c r="V36" s="16">
        <f t="shared" si="14"/>
        <v>0</v>
      </c>
      <c r="W36" s="16">
        <f t="shared" si="14"/>
        <v>0</v>
      </c>
      <c r="X36" s="16">
        <f t="shared" si="14"/>
        <v>0</v>
      </c>
      <c r="Y36" s="16">
        <f t="shared" si="14"/>
        <v>0</v>
      </c>
      <c r="Z36" s="16">
        <f t="shared" si="13"/>
        <v>0</v>
      </c>
      <c r="AA36" s="16">
        <f t="shared" si="13"/>
        <v>0</v>
      </c>
      <c r="AB36" s="16">
        <f t="shared" si="13"/>
        <v>0</v>
      </c>
      <c r="AC36" s="16">
        <f t="shared" si="13"/>
        <v>0</v>
      </c>
      <c r="AD36" s="16">
        <f t="shared" si="13"/>
        <v>0</v>
      </c>
      <c r="AE36" s="16">
        <f t="shared" si="13"/>
        <v>0</v>
      </c>
      <c r="AF36" s="16">
        <f t="shared" si="13"/>
        <v>0</v>
      </c>
      <c r="AG36" s="16">
        <f t="shared" si="13"/>
        <v>0</v>
      </c>
      <c r="AH36" s="16">
        <f t="shared" si="13"/>
        <v>0</v>
      </c>
      <c r="AI36" s="16">
        <f t="shared" si="13"/>
        <v>0</v>
      </c>
      <c r="AJ36" s="16">
        <f t="shared" si="13"/>
        <v>0</v>
      </c>
      <c r="AK36" s="16">
        <f t="shared" si="13"/>
        <v>0</v>
      </c>
      <c r="AL36" s="16">
        <f t="shared" si="13"/>
        <v>0</v>
      </c>
      <c r="AM36" s="16">
        <f t="shared" si="13"/>
        <v>0</v>
      </c>
      <c r="AN36" s="16">
        <f t="shared" si="13"/>
        <v>0</v>
      </c>
      <c r="AO36" s="16">
        <f t="shared" si="13"/>
        <v>0</v>
      </c>
      <c r="AP36" s="16">
        <f t="shared" si="13"/>
        <v>0</v>
      </c>
      <c r="AQ36" s="16">
        <f t="shared" si="13"/>
        <v>0</v>
      </c>
      <c r="AR36" s="16">
        <f t="shared" si="3"/>
        <v>0</v>
      </c>
      <c r="AS36" s="16">
        <f t="shared" si="3"/>
        <v>0</v>
      </c>
      <c r="AT36" s="16">
        <f t="shared" si="3"/>
        <v>0</v>
      </c>
      <c r="AU36" s="16">
        <f t="shared" si="3"/>
        <v>0</v>
      </c>
      <c r="AV36" s="29">
        <f t="shared" si="4"/>
        <v>0</v>
      </c>
      <c r="AW36" s="16">
        <f t="shared" si="5"/>
        <v>34</v>
      </c>
    </row>
    <row r="37" spans="1:49">
      <c r="A37" s="21" t="s">
        <v>189</v>
      </c>
      <c r="B37" s="21">
        <v>25</v>
      </c>
      <c r="C37" s="21"/>
      <c r="D37" s="21"/>
      <c r="E37" t="s">
        <v>372</v>
      </c>
      <c r="F37" s="15">
        <v>17261.86</v>
      </c>
      <c r="I37">
        <v>35</v>
      </c>
      <c r="J37" s="16">
        <f t="shared" si="14"/>
        <v>0</v>
      </c>
      <c r="K37" s="16">
        <f t="shared" si="14"/>
        <v>0</v>
      </c>
      <c r="L37" s="16">
        <f t="shared" si="14"/>
        <v>0</v>
      </c>
      <c r="M37" s="16">
        <f t="shared" si="14"/>
        <v>0</v>
      </c>
      <c r="N37" s="16">
        <f t="shared" si="14"/>
        <v>0</v>
      </c>
      <c r="O37" s="16">
        <f t="shared" si="14"/>
        <v>0</v>
      </c>
      <c r="P37" s="16">
        <f t="shared" si="14"/>
        <v>0</v>
      </c>
      <c r="Q37" s="16">
        <f t="shared" si="14"/>
        <v>0</v>
      </c>
      <c r="R37" s="16">
        <f t="shared" si="14"/>
        <v>0</v>
      </c>
      <c r="S37" s="16">
        <f t="shared" si="14"/>
        <v>0</v>
      </c>
      <c r="T37" s="16">
        <f t="shared" si="14"/>
        <v>0</v>
      </c>
      <c r="U37" s="16">
        <f t="shared" si="14"/>
        <v>0</v>
      </c>
      <c r="V37" s="16">
        <f t="shared" si="14"/>
        <v>0</v>
      </c>
      <c r="W37" s="16">
        <f t="shared" si="14"/>
        <v>13771.789000000001</v>
      </c>
      <c r="X37" s="16">
        <f t="shared" si="14"/>
        <v>0</v>
      </c>
      <c r="Y37" s="16">
        <f t="shared" si="14"/>
        <v>0</v>
      </c>
      <c r="Z37" s="16">
        <f t="shared" si="13"/>
        <v>0</v>
      </c>
      <c r="AA37" s="16">
        <f t="shared" si="13"/>
        <v>0</v>
      </c>
      <c r="AB37" s="16">
        <f t="shared" si="13"/>
        <v>0</v>
      </c>
      <c r="AC37" s="16">
        <f t="shared" si="13"/>
        <v>0</v>
      </c>
      <c r="AD37" s="16">
        <f t="shared" si="13"/>
        <v>0</v>
      </c>
      <c r="AE37" s="16">
        <f t="shared" si="13"/>
        <v>0</v>
      </c>
      <c r="AF37" s="16">
        <f t="shared" si="13"/>
        <v>0</v>
      </c>
      <c r="AG37" s="16">
        <f t="shared" si="13"/>
        <v>104293.16900000001</v>
      </c>
      <c r="AH37" s="16">
        <f t="shared" si="13"/>
        <v>0</v>
      </c>
      <c r="AI37" s="16">
        <f t="shared" si="13"/>
        <v>0</v>
      </c>
      <c r="AJ37" s="16">
        <f t="shared" si="13"/>
        <v>0</v>
      </c>
      <c r="AK37" s="16">
        <f t="shared" si="13"/>
        <v>0</v>
      </c>
      <c r="AL37" s="16">
        <f t="shared" si="13"/>
        <v>0</v>
      </c>
      <c r="AM37" s="16">
        <f t="shared" si="13"/>
        <v>0</v>
      </c>
      <c r="AN37" s="16">
        <f t="shared" si="13"/>
        <v>0</v>
      </c>
      <c r="AO37" s="16">
        <f t="shared" si="13"/>
        <v>0</v>
      </c>
      <c r="AP37" s="16">
        <f t="shared" si="13"/>
        <v>0</v>
      </c>
      <c r="AQ37" s="16">
        <f t="shared" si="13"/>
        <v>0</v>
      </c>
      <c r="AR37" s="16">
        <f t="shared" si="3"/>
        <v>0</v>
      </c>
      <c r="AS37" s="16">
        <f t="shared" si="3"/>
        <v>0</v>
      </c>
      <c r="AT37" s="16">
        <f t="shared" si="3"/>
        <v>0</v>
      </c>
      <c r="AU37" s="16">
        <f t="shared" si="3"/>
        <v>0</v>
      </c>
      <c r="AV37" s="29">
        <f t="shared" si="4"/>
        <v>118064.95800000001</v>
      </c>
      <c r="AW37" s="16">
        <f t="shared" si="5"/>
        <v>35</v>
      </c>
    </row>
    <row r="38" spans="1:49">
      <c r="A38" s="21" t="s">
        <v>189</v>
      </c>
      <c r="B38" s="21">
        <v>28</v>
      </c>
      <c r="C38" s="21">
        <v>49</v>
      </c>
      <c r="D38" s="21"/>
      <c r="E38" t="s">
        <v>373</v>
      </c>
      <c r="F38" s="15">
        <v>48669.413999999997</v>
      </c>
      <c r="I38">
        <v>36</v>
      </c>
      <c r="J38" s="16">
        <f t="shared" si="14"/>
        <v>0</v>
      </c>
      <c r="K38" s="16">
        <f t="shared" si="14"/>
        <v>0</v>
      </c>
      <c r="L38" s="16">
        <f t="shared" si="14"/>
        <v>0</v>
      </c>
      <c r="M38" s="16">
        <f t="shared" si="14"/>
        <v>0</v>
      </c>
      <c r="N38" s="16">
        <f t="shared" si="14"/>
        <v>0</v>
      </c>
      <c r="O38" s="16">
        <f t="shared" si="14"/>
        <v>0</v>
      </c>
      <c r="P38" s="16">
        <f t="shared" si="14"/>
        <v>0</v>
      </c>
      <c r="Q38" s="16">
        <f t="shared" si="14"/>
        <v>0</v>
      </c>
      <c r="R38" s="16">
        <f t="shared" si="14"/>
        <v>0</v>
      </c>
      <c r="S38" s="16">
        <f t="shared" si="14"/>
        <v>0</v>
      </c>
      <c r="T38" s="16">
        <f t="shared" si="14"/>
        <v>0</v>
      </c>
      <c r="U38" s="16">
        <f t="shared" si="14"/>
        <v>0</v>
      </c>
      <c r="V38" s="16">
        <f t="shared" si="14"/>
        <v>0</v>
      </c>
      <c r="W38" s="16">
        <f t="shared" si="14"/>
        <v>0</v>
      </c>
      <c r="X38" s="16">
        <f t="shared" si="14"/>
        <v>0</v>
      </c>
      <c r="Y38" s="16">
        <f t="shared" si="14"/>
        <v>0</v>
      </c>
      <c r="Z38" s="16">
        <f t="shared" si="13"/>
        <v>0</v>
      </c>
      <c r="AA38" s="16">
        <f t="shared" si="13"/>
        <v>0</v>
      </c>
      <c r="AB38" s="16">
        <f t="shared" si="13"/>
        <v>0</v>
      </c>
      <c r="AC38" s="16">
        <f t="shared" si="13"/>
        <v>0</v>
      </c>
      <c r="AD38" s="16">
        <f t="shared" si="13"/>
        <v>0</v>
      </c>
      <c r="AE38" s="16">
        <f t="shared" si="13"/>
        <v>0</v>
      </c>
      <c r="AF38" s="16">
        <f t="shared" si="13"/>
        <v>0</v>
      </c>
      <c r="AG38" s="16">
        <f t="shared" si="13"/>
        <v>0</v>
      </c>
      <c r="AH38" s="16">
        <f t="shared" si="13"/>
        <v>0</v>
      </c>
      <c r="AI38" s="16">
        <f t="shared" si="13"/>
        <v>0</v>
      </c>
      <c r="AJ38" s="16">
        <f t="shared" si="13"/>
        <v>0</v>
      </c>
      <c r="AK38" s="16">
        <f t="shared" si="13"/>
        <v>0</v>
      </c>
      <c r="AL38" s="16">
        <f t="shared" si="13"/>
        <v>0</v>
      </c>
      <c r="AM38" s="16">
        <f t="shared" si="13"/>
        <v>0</v>
      </c>
      <c r="AN38" s="16">
        <f t="shared" si="13"/>
        <v>0</v>
      </c>
      <c r="AO38" s="16">
        <f t="shared" si="13"/>
        <v>0</v>
      </c>
      <c r="AP38" s="16">
        <f t="shared" si="13"/>
        <v>0</v>
      </c>
      <c r="AQ38" s="16">
        <f t="shared" si="13"/>
        <v>0</v>
      </c>
      <c r="AR38" s="16">
        <f t="shared" si="3"/>
        <v>0</v>
      </c>
      <c r="AS38" s="16">
        <f t="shared" si="3"/>
        <v>0</v>
      </c>
      <c r="AT38" s="16">
        <f t="shared" si="3"/>
        <v>0</v>
      </c>
      <c r="AU38" s="16">
        <f t="shared" si="3"/>
        <v>0</v>
      </c>
      <c r="AV38" s="29">
        <f t="shared" si="4"/>
        <v>0</v>
      </c>
      <c r="AW38" s="16">
        <f t="shared" si="5"/>
        <v>36</v>
      </c>
    </row>
    <row r="39" spans="1:49">
      <c r="A39" s="21" t="s">
        <v>189</v>
      </c>
      <c r="B39" s="21">
        <v>47</v>
      </c>
      <c r="C39" s="21">
        <v>79</v>
      </c>
      <c r="D39" s="21"/>
      <c r="E39" t="s">
        <v>374</v>
      </c>
      <c r="F39" s="15">
        <v>12502.951999999999</v>
      </c>
      <c r="I39">
        <v>37</v>
      </c>
      <c r="J39" s="16">
        <f t="shared" si="14"/>
        <v>0</v>
      </c>
      <c r="K39" s="16">
        <f t="shared" si="14"/>
        <v>0</v>
      </c>
      <c r="L39" s="16">
        <f t="shared" si="14"/>
        <v>0</v>
      </c>
      <c r="M39" s="16">
        <f t="shared" si="14"/>
        <v>0</v>
      </c>
      <c r="N39" s="16">
        <f t="shared" si="14"/>
        <v>0</v>
      </c>
      <c r="O39" s="16">
        <f t="shared" si="14"/>
        <v>0</v>
      </c>
      <c r="P39" s="16">
        <f t="shared" si="14"/>
        <v>0</v>
      </c>
      <c r="Q39" s="16">
        <f t="shared" si="14"/>
        <v>0</v>
      </c>
      <c r="R39" s="16">
        <f t="shared" si="14"/>
        <v>0</v>
      </c>
      <c r="S39" s="16">
        <f t="shared" si="14"/>
        <v>0</v>
      </c>
      <c r="T39" s="16">
        <f t="shared" si="14"/>
        <v>0</v>
      </c>
      <c r="U39" s="16">
        <f t="shared" si="14"/>
        <v>0</v>
      </c>
      <c r="V39" s="16">
        <f t="shared" si="14"/>
        <v>0</v>
      </c>
      <c r="W39" s="16">
        <f t="shared" si="14"/>
        <v>0</v>
      </c>
      <c r="X39" s="16">
        <f t="shared" si="14"/>
        <v>0</v>
      </c>
      <c r="Y39" s="16">
        <f t="shared" si="14"/>
        <v>0</v>
      </c>
      <c r="Z39" s="16">
        <f t="shared" si="13"/>
        <v>0</v>
      </c>
      <c r="AA39" s="16">
        <f t="shared" si="13"/>
        <v>0</v>
      </c>
      <c r="AB39" s="16">
        <f t="shared" si="13"/>
        <v>0</v>
      </c>
      <c r="AC39" s="16">
        <f t="shared" si="13"/>
        <v>0</v>
      </c>
      <c r="AD39" s="16">
        <f t="shared" si="13"/>
        <v>0</v>
      </c>
      <c r="AE39" s="16">
        <f t="shared" si="13"/>
        <v>0</v>
      </c>
      <c r="AF39" s="16">
        <f t="shared" si="13"/>
        <v>0</v>
      </c>
      <c r="AG39" s="16">
        <f t="shared" ref="AG39:AQ39" si="15">SUMIFS($F$3:$F$261,$A$3:$A$261,AG$1,$B$3:$B$261,$I39)</f>
        <v>0</v>
      </c>
      <c r="AH39" s="16">
        <f t="shared" si="15"/>
        <v>0</v>
      </c>
      <c r="AI39" s="16">
        <f t="shared" si="15"/>
        <v>0</v>
      </c>
      <c r="AJ39" s="16">
        <f t="shared" si="15"/>
        <v>0</v>
      </c>
      <c r="AK39" s="16">
        <f t="shared" si="15"/>
        <v>0</v>
      </c>
      <c r="AL39" s="16">
        <f t="shared" si="15"/>
        <v>0</v>
      </c>
      <c r="AM39" s="16">
        <f t="shared" si="15"/>
        <v>0</v>
      </c>
      <c r="AN39" s="16">
        <f t="shared" si="15"/>
        <v>0</v>
      </c>
      <c r="AO39" s="16">
        <f t="shared" si="15"/>
        <v>0</v>
      </c>
      <c r="AP39" s="16">
        <f t="shared" si="15"/>
        <v>0</v>
      </c>
      <c r="AQ39" s="16">
        <f t="shared" si="15"/>
        <v>0</v>
      </c>
      <c r="AR39" s="16">
        <f t="shared" si="3"/>
        <v>0</v>
      </c>
      <c r="AS39" s="16">
        <f t="shared" si="3"/>
        <v>0</v>
      </c>
      <c r="AT39" s="16">
        <f t="shared" si="3"/>
        <v>0</v>
      </c>
      <c r="AU39" s="16">
        <f t="shared" si="3"/>
        <v>0</v>
      </c>
      <c r="AV39" s="29">
        <f t="shared" si="4"/>
        <v>0</v>
      </c>
      <c r="AW39" s="16">
        <f t="shared" si="5"/>
        <v>37</v>
      </c>
    </row>
    <row r="40" spans="1:49">
      <c r="A40" s="21" t="s">
        <v>189</v>
      </c>
      <c r="B40" s="21">
        <v>85</v>
      </c>
      <c r="C40" s="21">
        <v>10</v>
      </c>
      <c r="D40" s="21"/>
      <c r="E40" t="s">
        <v>375</v>
      </c>
      <c r="F40" s="15">
        <v>99872.572</v>
      </c>
      <c r="I40">
        <v>38</v>
      </c>
      <c r="J40" s="16">
        <f t="shared" si="14"/>
        <v>0</v>
      </c>
      <c r="K40" s="16">
        <f t="shared" si="14"/>
        <v>0</v>
      </c>
      <c r="L40" s="16">
        <f t="shared" si="14"/>
        <v>0</v>
      </c>
      <c r="M40" s="16">
        <f t="shared" si="14"/>
        <v>0</v>
      </c>
      <c r="N40" s="16">
        <f t="shared" si="14"/>
        <v>0</v>
      </c>
      <c r="O40" s="16">
        <f t="shared" si="14"/>
        <v>0</v>
      </c>
      <c r="P40" s="16">
        <f t="shared" si="14"/>
        <v>0</v>
      </c>
      <c r="Q40" s="16">
        <f t="shared" si="14"/>
        <v>0</v>
      </c>
      <c r="R40" s="16">
        <f t="shared" si="14"/>
        <v>0</v>
      </c>
      <c r="S40" s="16">
        <f t="shared" si="14"/>
        <v>0</v>
      </c>
      <c r="T40" s="16">
        <f t="shared" si="14"/>
        <v>0</v>
      </c>
      <c r="U40" s="16">
        <f t="shared" si="14"/>
        <v>0</v>
      </c>
      <c r="V40" s="16">
        <f t="shared" si="14"/>
        <v>0</v>
      </c>
      <c r="W40" s="16">
        <f t="shared" si="14"/>
        <v>0</v>
      </c>
      <c r="X40" s="16">
        <f t="shared" si="14"/>
        <v>0</v>
      </c>
      <c r="Y40" s="16">
        <f t="shared" si="14"/>
        <v>0</v>
      </c>
      <c r="Z40" s="16">
        <f t="shared" ref="Z40:AQ40" si="16">SUMIFS($F$3:$F$261,$A$3:$A$261,Z$1,$B$3:$B$261,$I40)</f>
        <v>0</v>
      </c>
      <c r="AA40" s="16">
        <f t="shared" si="16"/>
        <v>0</v>
      </c>
      <c r="AB40" s="16">
        <f t="shared" si="16"/>
        <v>0</v>
      </c>
      <c r="AC40" s="16">
        <f t="shared" si="16"/>
        <v>0</v>
      </c>
      <c r="AD40" s="16">
        <f t="shared" si="16"/>
        <v>0</v>
      </c>
      <c r="AE40" s="16">
        <f t="shared" si="16"/>
        <v>0</v>
      </c>
      <c r="AF40" s="16">
        <f t="shared" si="16"/>
        <v>0</v>
      </c>
      <c r="AG40" s="16">
        <f t="shared" si="16"/>
        <v>0</v>
      </c>
      <c r="AH40" s="16">
        <f t="shared" si="16"/>
        <v>0</v>
      </c>
      <c r="AI40" s="16">
        <f t="shared" si="16"/>
        <v>0</v>
      </c>
      <c r="AJ40" s="16">
        <f t="shared" si="16"/>
        <v>0</v>
      </c>
      <c r="AK40" s="16">
        <f t="shared" si="16"/>
        <v>0</v>
      </c>
      <c r="AL40" s="16">
        <f t="shared" si="16"/>
        <v>0</v>
      </c>
      <c r="AM40" s="16">
        <f t="shared" si="16"/>
        <v>0</v>
      </c>
      <c r="AN40" s="16">
        <f t="shared" si="16"/>
        <v>0</v>
      </c>
      <c r="AO40" s="16">
        <f t="shared" si="16"/>
        <v>0</v>
      </c>
      <c r="AP40" s="16">
        <f t="shared" si="16"/>
        <v>0</v>
      </c>
      <c r="AQ40" s="16">
        <f t="shared" si="16"/>
        <v>0</v>
      </c>
      <c r="AR40" s="16">
        <f t="shared" si="3"/>
        <v>0</v>
      </c>
      <c r="AS40" s="16">
        <f t="shared" si="3"/>
        <v>0</v>
      </c>
      <c r="AT40" s="16">
        <f t="shared" si="3"/>
        <v>0</v>
      </c>
      <c r="AU40" s="16">
        <f t="shared" si="3"/>
        <v>17740.454000000002</v>
      </c>
      <c r="AV40" s="29">
        <f t="shared" si="4"/>
        <v>17740.454000000002</v>
      </c>
      <c r="AW40" s="16">
        <f t="shared" si="5"/>
        <v>38</v>
      </c>
    </row>
    <row r="41" spans="1:49">
      <c r="A41" s="31" t="s">
        <v>189</v>
      </c>
      <c r="B41" s="21" t="s">
        <v>332</v>
      </c>
      <c r="C41" s="21"/>
      <c r="D41" s="21"/>
      <c r="E41" t="s">
        <v>332</v>
      </c>
      <c r="F41" s="15">
        <v>14677181.6</v>
      </c>
      <c r="I41">
        <v>39</v>
      </c>
      <c r="J41" s="16">
        <f t="shared" si="14"/>
        <v>0</v>
      </c>
      <c r="K41" s="16">
        <f t="shared" si="14"/>
        <v>0</v>
      </c>
      <c r="L41" s="16">
        <f t="shared" si="14"/>
        <v>0</v>
      </c>
      <c r="M41" s="16">
        <f t="shared" si="14"/>
        <v>0</v>
      </c>
      <c r="N41" s="16">
        <f t="shared" si="14"/>
        <v>0</v>
      </c>
      <c r="O41" s="16">
        <f t="shared" si="14"/>
        <v>0</v>
      </c>
      <c r="P41" s="16">
        <f t="shared" si="14"/>
        <v>0</v>
      </c>
      <c r="Q41" s="16">
        <f t="shared" si="14"/>
        <v>0</v>
      </c>
      <c r="R41" s="16">
        <f t="shared" si="14"/>
        <v>0</v>
      </c>
      <c r="S41" s="16">
        <f t="shared" si="14"/>
        <v>0</v>
      </c>
      <c r="T41" s="16">
        <f t="shared" si="14"/>
        <v>0</v>
      </c>
      <c r="U41" s="16">
        <f t="shared" si="14"/>
        <v>0</v>
      </c>
      <c r="V41" s="16">
        <f t="shared" si="14"/>
        <v>0</v>
      </c>
      <c r="W41" s="16">
        <f t="shared" si="14"/>
        <v>0</v>
      </c>
      <c r="X41" s="16">
        <f t="shared" si="14"/>
        <v>0</v>
      </c>
      <c r="Y41" s="16">
        <f t="shared" ref="Y41:AQ55" si="17">SUMIFS($F$3:$F$261,$A$3:$A$261,Y$1,$B$3:$B$261,$I41)</f>
        <v>0</v>
      </c>
      <c r="Z41" s="16">
        <f t="shared" si="17"/>
        <v>0</v>
      </c>
      <c r="AA41" s="16">
        <f t="shared" si="17"/>
        <v>0</v>
      </c>
      <c r="AB41" s="16">
        <f t="shared" si="17"/>
        <v>0</v>
      </c>
      <c r="AC41" s="16">
        <f t="shared" si="17"/>
        <v>0</v>
      </c>
      <c r="AD41" s="16">
        <f t="shared" si="17"/>
        <v>0</v>
      </c>
      <c r="AE41" s="16">
        <f t="shared" si="17"/>
        <v>0</v>
      </c>
      <c r="AF41" s="16">
        <f t="shared" si="17"/>
        <v>0</v>
      </c>
      <c r="AG41" s="16">
        <f t="shared" si="17"/>
        <v>0</v>
      </c>
      <c r="AH41" s="16">
        <f t="shared" si="17"/>
        <v>0</v>
      </c>
      <c r="AI41" s="16">
        <f t="shared" si="17"/>
        <v>0</v>
      </c>
      <c r="AJ41" s="16">
        <f t="shared" si="17"/>
        <v>0</v>
      </c>
      <c r="AK41" s="16">
        <f t="shared" si="17"/>
        <v>0</v>
      </c>
      <c r="AL41" s="16">
        <f t="shared" si="17"/>
        <v>0</v>
      </c>
      <c r="AM41" s="16">
        <f t="shared" si="17"/>
        <v>0</v>
      </c>
      <c r="AN41" s="16">
        <f t="shared" si="17"/>
        <v>0</v>
      </c>
      <c r="AO41" s="16">
        <f t="shared" si="17"/>
        <v>0</v>
      </c>
      <c r="AP41" s="16">
        <f t="shared" si="17"/>
        <v>0</v>
      </c>
      <c r="AQ41" s="16">
        <f t="shared" si="17"/>
        <v>0</v>
      </c>
      <c r="AR41" s="16">
        <f t="shared" si="3"/>
        <v>0</v>
      </c>
      <c r="AS41" s="16">
        <f t="shared" si="3"/>
        <v>0</v>
      </c>
      <c r="AT41" s="16">
        <f t="shared" si="3"/>
        <v>0</v>
      </c>
      <c r="AU41" s="16">
        <f t="shared" si="3"/>
        <v>0</v>
      </c>
      <c r="AV41" s="29">
        <f t="shared" si="4"/>
        <v>0</v>
      </c>
      <c r="AW41" s="16">
        <f t="shared" si="5"/>
        <v>39</v>
      </c>
    </row>
    <row r="42" spans="1:49">
      <c r="A42" s="32" t="s">
        <v>376</v>
      </c>
      <c r="B42" s="32"/>
      <c r="C42" s="32"/>
      <c r="D42" s="32"/>
      <c r="E42" s="32"/>
      <c r="F42" s="33">
        <v>16093838.040999999</v>
      </c>
      <c r="I42">
        <v>40</v>
      </c>
      <c r="J42" s="16">
        <f t="shared" ref="J42:Y57" si="18">SUMIFS($F$3:$F$261,$A$3:$A$261,J$1,$B$3:$B$261,$I42)</f>
        <v>0</v>
      </c>
      <c r="K42" s="16">
        <f t="shared" si="18"/>
        <v>0</v>
      </c>
      <c r="L42" s="16">
        <f t="shared" si="18"/>
        <v>0</v>
      </c>
      <c r="M42" s="16">
        <f t="shared" si="18"/>
        <v>0</v>
      </c>
      <c r="N42" s="16">
        <f t="shared" si="18"/>
        <v>0</v>
      </c>
      <c r="O42" s="16">
        <f t="shared" si="18"/>
        <v>0</v>
      </c>
      <c r="P42" s="16">
        <f t="shared" si="18"/>
        <v>0</v>
      </c>
      <c r="Q42" s="16">
        <f t="shared" si="18"/>
        <v>0</v>
      </c>
      <c r="R42" s="16">
        <f t="shared" si="18"/>
        <v>0</v>
      </c>
      <c r="S42" s="16">
        <f t="shared" si="18"/>
        <v>0</v>
      </c>
      <c r="T42" s="16">
        <f t="shared" si="18"/>
        <v>0</v>
      </c>
      <c r="U42" s="16">
        <f t="shared" si="18"/>
        <v>0</v>
      </c>
      <c r="V42" s="16">
        <f t="shared" si="18"/>
        <v>0</v>
      </c>
      <c r="W42" s="16">
        <f t="shared" si="18"/>
        <v>0</v>
      </c>
      <c r="X42" s="16">
        <f t="shared" si="18"/>
        <v>0</v>
      </c>
      <c r="Y42" s="16">
        <f t="shared" si="18"/>
        <v>0</v>
      </c>
      <c r="Z42" s="16">
        <f t="shared" si="17"/>
        <v>0</v>
      </c>
      <c r="AA42" s="16">
        <f t="shared" si="17"/>
        <v>0</v>
      </c>
      <c r="AB42" s="16">
        <f t="shared" si="17"/>
        <v>0</v>
      </c>
      <c r="AC42" s="16">
        <f t="shared" si="17"/>
        <v>0</v>
      </c>
      <c r="AD42" s="16">
        <f t="shared" si="17"/>
        <v>0</v>
      </c>
      <c r="AE42" s="16">
        <f t="shared" si="17"/>
        <v>0</v>
      </c>
      <c r="AF42" s="16">
        <f t="shared" si="17"/>
        <v>0</v>
      </c>
      <c r="AG42" s="16">
        <f t="shared" si="17"/>
        <v>0</v>
      </c>
      <c r="AH42" s="16">
        <f t="shared" si="17"/>
        <v>0</v>
      </c>
      <c r="AI42" s="16">
        <f t="shared" si="17"/>
        <v>0</v>
      </c>
      <c r="AJ42" s="16">
        <f t="shared" si="17"/>
        <v>0</v>
      </c>
      <c r="AK42" s="16">
        <f t="shared" si="17"/>
        <v>0</v>
      </c>
      <c r="AL42" s="16">
        <f t="shared" si="17"/>
        <v>0</v>
      </c>
      <c r="AM42" s="16">
        <f t="shared" si="17"/>
        <v>0</v>
      </c>
      <c r="AN42" s="16">
        <f t="shared" si="17"/>
        <v>0</v>
      </c>
      <c r="AO42" s="16">
        <f t="shared" si="17"/>
        <v>0</v>
      </c>
      <c r="AP42" s="16">
        <f t="shared" si="17"/>
        <v>0</v>
      </c>
      <c r="AQ42" s="16">
        <f t="shared" si="17"/>
        <v>0</v>
      </c>
      <c r="AR42" s="16">
        <f t="shared" si="3"/>
        <v>0</v>
      </c>
      <c r="AS42" s="16">
        <f t="shared" si="3"/>
        <v>0</v>
      </c>
      <c r="AT42" s="16">
        <f t="shared" si="3"/>
        <v>0</v>
      </c>
      <c r="AU42" s="16">
        <f t="shared" si="3"/>
        <v>0</v>
      </c>
      <c r="AV42" s="29">
        <f t="shared" si="4"/>
        <v>0</v>
      </c>
      <c r="AW42" s="16">
        <f t="shared" si="5"/>
        <v>40</v>
      </c>
    </row>
    <row r="43" spans="1:49">
      <c r="A43" s="21" t="s">
        <v>2</v>
      </c>
      <c r="B43" s="21" t="s">
        <v>319</v>
      </c>
      <c r="C43" s="21"/>
      <c r="D43" s="21"/>
      <c r="E43" t="s">
        <v>320</v>
      </c>
      <c r="F43" s="15">
        <v>920951.31599999999</v>
      </c>
      <c r="I43">
        <v>41</v>
      </c>
      <c r="J43" s="16">
        <f t="shared" si="18"/>
        <v>0</v>
      </c>
      <c r="K43" s="16">
        <f t="shared" si="18"/>
        <v>0</v>
      </c>
      <c r="L43" s="16">
        <f t="shared" si="18"/>
        <v>0</v>
      </c>
      <c r="M43" s="16">
        <f t="shared" si="18"/>
        <v>0</v>
      </c>
      <c r="N43" s="16">
        <f t="shared" si="18"/>
        <v>0</v>
      </c>
      <c r="O43" s="16">
        <f t="shared" si="18"/>
        <v>0</v>
      </c>
      <c r="P43" s="16">
        <f t="shared" si="18"/>
        <v>0</v>
      </c>
      <c r="Q43" s="16">
        <f t="shared" si="18"/>
        <v>0</v>
      </c>
      <c r="R43" s="16">
        <f t="shared" si="18"/>
        <v>0</v>
      </c>
      <c r="S43" s="16">
        <f t="shared" si="18"/>
        <v>0</v>
      </c>
      <c r="T43" s="16">
        <f t="shared" si="18"/>
        <v>0</v>
      </c>
      <c r="U43" s="16">
        <f t="shared" si="18"/>
        <v>0</v>
      </c>
      <c r="V43" s="16">
        <f t="shared" si="18"/>
        <v>0</v>
      </c>
      <c r="W43" s="16">
        <f t="shared" si="18"/>
        <v>7166.2240000000002</v>
      </c>
      <c r="X43" s="16">
        <f t="shared" si="18"/>
        <v>0</v>
      </c>
      <c r="Y43" s="16">
        <f t="shared" si="18"/>
        <v>0</v>
      </c>
      <c r="Z43" s="16">
        <f t="shared" si="17"/>
        <v>0</v>
      </c>
      <c r="AA43" s="16">
        <f t="shared" si="17"/>
        <v>0</v>
      </c>
      <c r="AB43" s="16">
        <f t="shared" si="17"/>
        <v>0</v>
      </c>
      <c r="AC43" s="16">
        <f t="shared" si="17"/>
        <v>0</v>
      </c>
      <c r="AD43" s="16">
        <f t="shared" si="17"/>
        <v>0</v>
      </c>
      <c r="AE43" s="16">
        <f t="shared" si="17"/>
        <v>0</v>
      </c>
      <c r="AF43" s="16">
        <f t="shared" si="17"/>
        <v>0</v>
      </c>
      <c r="AG43" s="16">
        <f t="shared" si="17"/>
        <v>0</v>
      </c>
      <c r="AH43" s="16">
        <f t="shared" si="17"/>
        <v>0</v>
      </c>
      <c r="AI43" s="16">
        <f t="shared" si="17"/>
        <v>0</v>
      </c>
      <c r="AJ43" s="16">
        <f t="shared" si="17"/>
        <v>0</v>
      </c>
      <c r="AK43" s="16">
        <f t="shared" si="17"/>
        <v>0</v>
      </c>
      <c r="AL43" s="16">
        <f t="shared" si="17"/>
        <v>0</v>
      </c>
      <c r="AM43" s="16">
        <f t="shared" si="17"/>
        <v>0</v>
      </c>
      <c r="AN43" s="16">
        <f t="shared" si="17"/>
        <v>0</v>
      </c>
      <c r="AO43" s="16">
        <f t="shared" si="17"/>
        <v>0</v>
      </c>
      <c r="AP43" s="16">
        <f t="shared" si="17"/>
        <v>0</v>
      </c>
      <c r="AQ43" s="16">
        <f t="shared" si="17"/>
        <v>0</v>
      </c>
      <c r="AR43" s="16">
        <f t="shared" si="3"/>
        <v>0</v>
      </c>
      <c r="AS43" s="16">
        <f t="shared" si="3"/>
        <v>0</v>
      </c>
      <c r="AT43" s="16">
        <f t="shared" si="3"/>
        <v>0</v>
      </c>
      <c r="AU43" s="16">
        <f t="shared" si="3"/>
        <v>0</v>
      </c>
      <c r="AV43" s="29">
        <f t="shared" si="4"/>
        <v>7166.2240000000002</v>
      </c>
      <c r="AW43" s="16">
        <f t="shared" si="5"/>
        <v>41</v>
      </c>
    </row>
    <row r="44" spans="1:49">
      <c r="A44" s="21" t="s">
        <v>2</v>
      </c>
      <c r="B44" s="21">
        <v>64</v>
      </c>
      <c r="C44" s="21">
        <v>30</v>
      </c>
      <c r="D44" s="21"/>
      <c r="E44" t="s">
        <v>377</v>
      </c>
      <c r="F44" s="15">
        <v>36693.436999999998</v>
      </c>
      <c r="I44">
        <v>42</v>
      </c>
      <c r="J44" s="16">
        <f t="shared" si="18"/>
        <v>0</v>
      </c>
      <c r="K44" s="16">
        <f t="shared" si="18"/>
        <v>0</v>
      </c>
      <c r="L44" s="16">
        <f t="shared" si="18"/>
        <v>0</v>
      </c>
      <c r="M44" s="16">
        <f t="shared" si="18"/>
        <v>0</v>
      </c>
      <c r="N44" s="16">
        <f t="shared" si="18"/>
        <v>0</v>
      </c>
      <c r="O44" s="16">
        <f t="shared" si="18"/>
        <v>0</v>
      </c>
      <c r="P44" s="16">
        <f t="shared" si="18"/>
        <v>0</v>
      </c>
      <c r="Q44" s="16">
        <f t="shared" si="18"/>
        <v>0</v>
      </c>
      <c r="R44" s="16">
        <f t="shared" si="18"/>
        <v>0</v>
      </c>
      <c r="S44" s="16">
        <f t="shared" si="18"/>
        <v>0</v>
      </c>
      <c r="T44" s="16">
        <f t="shared" si="18"/>
        <v>0</v>
      </c>
      <c r="U44" s="16">
        <f t="shared" si="18"/>
        <v>0</v>
      </c>
      <c r="V44" s="16">
        <f t="shared" si="18"/>
        <v>0</v>
      </c>
      <c r="W44" s="16">
        <f t="shared" si="18"/>
        <v>0</v>
      </c>
      <c r="X44" s="16">
        <f t="shared" si="18"/>
        <v>0</v>
      </c>
      <c r="Y44" s="16">
        <f t="shared" si="18"/>
        <v>0</v>
      </c>
      <c r="Z44" s="16">
        <f t="shared" si="17"/>
        <v>0</v>
      </c>
      <c r="AA44" s="16">
        <f t="shared" si="17"/>
        <v>0</v>
      </c>
      <c r="AB44" s="16">
        <f t="shared" si="17"/>
        <v>0</v>
      </c>
      <c r="AC44" s="16">
        <f t="shared" si="17"/>
        <v>0</v>
      </c>
      <c r="AD44" s="16">
        <f t="shared" si="17"/>
        <v>0</v>
      </c>
      <c r="AE44" s="16">
        <f t="shared" si="17"/>
        <v>0</v>
      </c>
      <c r="AF44" s="16">
        <f t="shared" si="17"/>
        <v>0</v>
      </c>
      <c r="AG44" s="16">
        <f t="shared" si="17"/>
        <v>0</v>
      </c>
      <c r="AH44" s="16">
        <f t="shared" si="17"/>
        <v>0</v>
      </c>
      <c r="AI44" s="16">
        <f t="shared" si="17"/>
        <v>0</v>
      </c>
      <c r="AJ44" s="16">
        <f t="shared" si="17"/>
        <v>0</v>
      </c>
      <c r="AK44" s="16">
        <f t="shared" si="17"/>
        <v>0</v>
      </c>
      <c r="AL44" s="16">
        <f t="shared" si="17"/>
        <v>0</v>
      </c>
      <c r="AM44" s="16">
        <f t="shared" si="17"/>
        <v>0</v>
      </c>
      <c r="AN44" s="16">
        <f t="shared" si="17"/>
        <v>0</v>
      </c>
      <c r="AO44" s="16">
        <f t="shared" si="17"/>
        <v>0</v>
      </c>
      <c r="AP44" s="16">
        <f t="shared" si="17"/>
        <v>0</v>
      </c>
      <c r="AQ44" s="16">
        <f t="shared" si="17"/>
        <v>0</v>
      </c>
      <c r="AR44" s="16">
        <f t="shared" si="3"/>
        <v>0</v>
      </c>
      <c r="AS44" s="16">
        <f t="shared" si="3"/>
        <v>0</v>
      </c>
      <c r="AT44" s="16">
        <f t="shared" si="3"/>
        <v>0</v>
      </c>
      <c r="AU44" s="16">
        <f t="shared" si="3"/>
        <v>0</v>
      </c>
      <c r="AV44" s="29">
        <f t="shared" si="4"/>
        <v>0</v>
      </c>
      <c r="AW44" s="16">
        <f t="shared" si="5"/>
        <v>42</v>
      </c>
    </row>
    <row r="45" spans="1:49">
      <c r="A45" s="31" t="s">
        <v>2</v>
      </c>
      <c r="B45" s="21">
        <v>84</v>
      </c>
      <c r="C45" s="21">
        <v>11</v>
      </c>
      <c r="D45" s="21"/>
      <c r="E45" t="s">
        <v>325</v>
      </c>
      <c r="F45" s="15">
        <v>48285.801000000007</v>
      </c>
      <c r="I45">
        <v>43</v>
      </c>
      <c r="J45" s="16">
        <f t="shared" si="18"/>
        <v>0</v>
      </c>
      <c r="K45" s="16">
        <f t="shared" si="18"/>
        <v>0</v>
      </c>
      <c r="L45" s="16">
        <f t="shared" si="18"/>
        <v>0</v>
      </c>
      <c r="M45" s="16">
        <f t="shared" si="18"/>
        <v>0</v>
      </c>
      <c r="N45" s="16">
        <f t="shared" si="18"/>
        <v>0</v>
      </c>
      <c r="O45" s="16">
        <f t="shared" si="18"/>
        <v>0</v>
      </c>
      <c r="P45" s="16">
        <f t="shared" si="18"/>
        <v>0</v>
      </c>
      <c r="Q45" s="16">
        <f t="shared" si="18"/>
        <v>0</v>
      </c>
      <c r="R45" s="16">
        <f t="shared" si="18"/>
        <v>0</v>
      </c>
      <c r="S45" s="16">
        <f t="shared" si="18"/>
        <v>0</v>
      </c>
      <c r="T45" s="16">
        <f t="shared" si="18"/>
        <v>0</v>
      </c>
      <c r="U45" s="16">
        <f t="shared" si="18"/>
        <v>0</v>
      </c>
      <c r="V45" s="16">
        <f t="shared" si="18"/>
        <v>0</v>
      </c>
      <c r="W45" s="16">
        <f t="shared" si="18"/>
        <v>0</v>
      </c>
      <c r="X45" s="16">
        <f t="shared" si="18"/>
        <v>0</v>
      </c>
      <c r="Y45" s="16">
        <f t="shared" si="18"/>
        <v>0</v>
      </c>
      <c r="Z45" s="16">
        <f t="shared" si="17"/>
        <v>0</v>
      </c>
      <c r="AA45" s="16">
        <f t="shared" si="17"/>
        <v>0</v>
      </c>
      <c r="AB45" s="16">
        <f t="shared" si="17"/>
        <v>0</v>
      </c>
      <c r="AC45" s="16">
        <f t="shared" si="17"/>
        <v>82940.808000000005</v>
      </c>
      <c r="AD45" s="16">
        <f t="shared" si="17"/>
        <v>0</v>
      </c>
      <c r="AE45" s="16">
        <f t="shared" si="17"/>
        <v>0</v>
      </c>
      <c r="AF45" s="16">
        <f t="shared" si="17"/>
        <v>0</v>
      </c>
      <c r="AG45" s="16">
        <f t="shared" si="17"/>
        <v>0</v>
      </c>
      <c r="AH45" s="16">
        <f t="shared" si="17"/>
        <v>0</v>
      </c>
      <c r="AI45" s="16">
        <f t="shared" si="17"/>
        <v>0</v>
      </c>
      <c r="AJ45" s="16">
        <f t="shared" si="17"/>
        <v>0</v>
      </c>
      <c r="AK45" s="16">
        <f t="shared" si="17"/>
        <v>0</v>
      </c>
      <c r="AL45" s="16">
        <f t="shared" si="17"/>
        <v>0</v>
      </c>
      <c r="AM45" s="16">
        <f t="shared" si="17"/>
        <v>0</v>
      </c>
      <c r="AN45" s="16">
        <f t="shared" si="17"/>
        <v>0</v>
      </c>
      <c r="AO45" s="16">
        <f t="shared" si="17"/>
        <v>0</v>
      </c>
      <c r="AP45" s="16">
        <f t="shared" si="17"/>
        <v>0</v>
      </c>
      <c r="AQ45" s="16">
        <f t="shared" si="17"/>
        <v>0</v>
      </c>
      <c r="AR45" s="16">
        <f t="shared" si="3"/>
        <v>0</v>
      </c>
      <c r="AS45" s="16">
        <f t="shared" si="3"/>
        <v>0</v>
      </c>
      <c r="AT45" s="16">
        <f t="shared" si="3"/>
        <v>0</v>
      </c>
      <c r="AU45" s="16">
        <f t="shared" si="3"/>
        <v>0</v>
      </c>
      <c r="AV45" s="29">
        <f t="shared" si="4"/>
        <v>82940.808000000005</v>
      </c>
      <c r="AW45" s="16">
        <f t="shared" si="5"/>
        <v>43</v>
      </c>
    </row>
    <row r="46" spans="1:49">
      <c r="A46" s="32" t="s">
        <v>378</v>
      </c>
      <c r="B46" s="32"/>
      <c r="C46" s="32"/>
      <c r="D46" s="32"/>
      <c r="E46" s="32"/>
      <c r="F46" s="33">
        <v>1005930.554</v>
      </c>
      <c r="I46">
        <v>44</v>
      </c>
      <c r="J46" s="16">
        <f t="shared" si="18"/>
        <v>0</v>
      </c>
      <c r="K46" s="16">
        <f t="shared" si="18"/>
        <v>0</v>
      </c>
      <c r="L46" s="16">
        <f t="shared" si="18"/>
        <v>0</v>
      </c>
      <c r="M46" s="16">
        <f t="shared" si="18"/>
        <v>0</v>
      </c>
      <c r="N46" s="16">
        <f t="shared" si="18"/>
        <v>0</v>
      </c>
      <c r="O46" s="16">
        <f t="shared" si="18"/>
        <v>0</v>
      </c>
      <c r="P46" s="16">
        <f t="shared" si="18"/>
        <v>0</v>
      </c>
      <c r="Q46" s="16">
        <f t="shared" si="18"/>
        <v>0</v>
      </c>
      <c r="R46" s="16">
        <f t="shared" si="18"/>
        <v>0</v>
      </c>
      <c r="S46" s="16">
        <f t="shared" si="18"/>
        <v>0</v>
      </c>
      <c r="T46" s="16">
        <f t="shared" si="18"/>
        <v>0</v>
      </c>
      <c r="U46" s="16">
        <f t="shared" si="18"/>
        <v>0</v>
      </c>
      <c r="V46" s="16">
        <f t="shared" si="18"/>
        <v>0</v>
      </c>
      <c r="W46" s="16">
        <f t="shared" si="18"/>
        <v>0</v>
      </c>
      <c r="X46" s="16">
        <f t="shared" si="18"/>
        <v>0</v>
      </c>
      <c r="Y46" s="16">
        <f t="shared" si="18"/>
        <v>0</v>
      </c>
      <c r="Z46" s="16">
        <f t="shared" si="17"/>
        <v>0</v>
      </c>
      <c r="AA46" s="16">
        <f t="shared" si="17"/>
        <v>0</v>
      </c>
      <c r="AB46" s="16">
        <f t="shared" si="17"/>
        <v>0</v>
      </c>
      <c r="AC46" s="16">
        <f t="shared" si="17"/>
        <v>0</v>
      </c>
      <c r="AD46" s="16">
        <f t="shared" si="17"/>
        <v>0</v>
      </c>
      <c r="AE46" s="16">
        <f t="shared" si="17"/>
        <v>0</v>
      </c>
      <c r="AF46" s="16">
        <f t="shared" si="17"/>
        <v>0</v>
      </c>
      <c r="AG46" s="16">
        <f t="shared" si="17"/>
        <v>0</v>
      </c>
      <c r="AH46" s="16">
        <f t="shared" si="17"/>
        <v>0</v>
      </c>
      <c r="AI46" s="16">
        <f t="shared" si="17"/>
        <v>0</v>
      </c>
      <c r="AJ46" s="16">
        <f t="shared" si="17"/>
        <v>0</v>
      </c>
      <c r="AK46" s="16">
        <f t="shared" si="17"/>
        <v>0</v>
      </c>
      <c r="AL46" s="16">
        <f t="shared" si="17"/>
        <v>0</v>
      </c>
      <c r="AM46" s="16">
        <f t="shared" si="17"/>
        <v>0</v>
      </c>
      <c r="AN46" s="16">
        <f t="shared" si="17"/>
        <v>0</v>
      </c>
      <c r="AO46" s="16">
        <f t="shared" si="17"/>
        <v>0</v>
      </c>
      <c r="AP46" s="16">
        <f t="shared" si="17"/>
        <v>0</v>
      </c>
      <c r="AQ46" s="16">
        <f t="shared" si="17"/>
        <v>0</v>
      </c>
      <c r="AR46" s="16">
        <f t="shared" si="3"/>
        <v>0</v>
      </c>
      <c r="AS46" s="16">
        <f t="shared" si="3"/>
        <v>0</v>
      </c>
      <c r="AT46" s="16">
        <f t="shared" si="3"/>
        <v>0</v>
      </c>
      <c r="AU46" s="16">
        <f t="shared" si="3"/>
        <v>0</v>
      </c>
      <c r="AV46" s="29">
        <f t="shared" si="4"/>
        <v>0</v>
      </c>
      <c r="AW46" s="16">
        <f t="shared" si="5"/>
        <v>44</v>
      </c>
    </row>
    <row r="47" spans="1:49">
      <c r="A47" s="21" t="s">
        <v>200</v>
      </c>
      <c r="B47" s="21" t="s">
        <v>319</v>
      </c>
      <c r="C47" s="21"/>
      <c r="D47" s="21"/>
      <c r="E47" t="s">
        <v>320</v>
      </c>
      <c r="F47" s="15">
        <v>2056553.5000000002</v>
      </c>
      <c r="I47">
        <v>45</v>
      </c>
      <c r="J47" s="16">
        <f t="shared" si="18"/>
        <v>0</v>
      </c>
      <c r="K47" s="16">
        <f t="shared" si="18"/>
        <v>0</v>
      </c>
      <c r="L47" s="16">
        <f t="shared" si="18"/>
        <v>0</v>
      </c>
      <c r="M47" s="16">
        <f t="shared" si="18"/>
        <v>18594.896000000001</v>
      </c>
      <c r="N47" s="16">
        <f t="shared" si="18"/>
        <v>0</v>
      </c>
      <c r="O47" s="16">
        <f t="shared" si="18"/>
        <v>0</v>
      </c>
      <c r="P47" s="16">
        <f t="shared" si="18"/>
        <v>0</v>
      </c>
      <c r="Q47" s="16">
        <f t="shared" si="18"/>
        <v>0</v>
      </c>
      <c r="R47" s="16">
        <f t="shared" si="18"/>
        <v>0</v>
      </c>
      <c r="S47" s="16">
        <f t="shared" si="18"/>
        <v>0</v>
      </c>
      <c r="T47" s="16">
        <f t="shared" si="18"/>
        <v>60127.982000000004</v>
      </c>
      <c r="U47" s="16">
        <f t="shared" si="18"/>
        <v>0</v>
      </c>
      <c r="V47" s="16">
        <f t="shared" si="18"/>
        <v>0</v>
      </c>
      <c r="W47" s="16">
        <f t="shared" si="18"/>
        <v>15714.892</v>
      </c>
      <c r="X47" s="16">
        <f t="shared" si="18"/>
        <v>0</v>
      </c>
      <c r="Y47" s="16">
        <f t="shared" si="18"/>
        <v>0</v>
      </c>
      <c r="Z47" s="16">
        <f t="shared" si="17"/>
        <v>0</v>
      </c>
      <c r="AA47" s="16">
        <f t="shared" si="17"/>
        <v>0</v>
      </c>
      <c r="AB47" s="16">
        <f t="shared" si="17"/>
        <v>0</v>
      </c>
      <c r="AC47" s="16">
        <f t="shared" si="17"/>
        <v>13349.564</v>
      </c>
      <c r="AD47" s="16">
        <f t="shared" si="17"/>
        <v>20488.23</v>
      </c>
      <c r="AE47" s="16">
        <f t="shared" si="17"/>
        <v>0</v>
      </c>
      <c r="AF47" s="16">
        <f t="shared" si="17"/>
        <v>0</v>
      </c>
      <c r="AG47" s="16">
        <f t="shared" si="17"/>
        <v>51557.324000000001</v>
      </c>
      <c r="AH47" s="16">
        <f t="shared" si="17"/>
        <v>0</v>
      </c>
      <c r="AI47" s="16">
        <f t="shared" si="17"/>
        <v>0</v>
      </c>
      <c r="AJ47" s="16">
        <f t="shared" si="17"/>
        <v>11226.398999999999</v>
      </c>
      <c r="AK47" s="16">
        <f t="shared" si="17"/>
        <v>0</v>
      </c>
      <c r="AL47" s="16">
        <f t="shared" si="17"/>
        <v>0</v>
      </c>
      <c r="AM47" s="16">
        <f t="shared" si="17"/>
        <v>0</v>
      </c>
      <c r="AN47" s="16">
        <f t="shared" si="17"/>
        <v>0</v>
      </c>
      <c r="AO47" s="16">
        <f t="shared" si="17"/>
        <v>1193.2360000000001</v>
      </c>
      <c r="AP47" s="16">
        <f t="shared" si="17"/>
        <v>0</v>
      </c>
      <c r="AQ47" s="16">
        <f t="shared" si="17"/>
        <v>0</v>
      </c>
      <c r="AR47" s="16">
        <f t="shared" si="3"/>
        <v>0</v>
      </c>
      <c r="AS47" s="16">
        <f t="shared" si="3"/>
        <v>0</v>
      </c>
      <c r="AT47" s="16">
        <f t="shared" si="3"/>
        <v>0</v>
      </c>
      <c r="AU47" s="16">
        <f t="shared" si="3"/>
        <v>0</v>
      </c>
      <c r="AV47" s="29">
        <f t="shared" si="4"/>
        <v>192252.52299999999</v>
      </c>
      <c r="AW47" s="16">
        <f t="shared" si="5"/>
        <v>45</v>
      </c>
    </row>
    <row r="48" spans="1:49">
      <c r="A48" s="21" t="s">
        <v>200</v>
      </c>
      <c r="B48" s="21">
        <v>25</v>
      </c>
      <c r="C48" s="21">
        <v>72</v>
      </c>
      <c r="D48" s="21"/>
      <c r="E48" t="s">
        <v>379</v>
      </c>
      <c r="F48" s="15">
        <v>1974.9770000000001</v>
      </c>
      <c r="I48">
        <v>46</v>
      </c>
      <c r="J48" s="16">
        <f t="shared" si="18"/>
        <v>0</v>
      </c>
      <c r="K48" s="16">
        <f t="shared" si="18"/>
        <v>226374.837</v>
      </c>
      <c r="L48" s="16">
        <f t="shared" si="18"/>
        <v>0</v>
      </c>
      <c r="M48" s="16">
        <f t="shared" si="18"/>
        <v>19374.558000000001</v>
      </c>
      <c r="N48" s="16">
        <f t="shared" si="18"/>
        <v>0</v>
      </c>
      <c r="O48" s="16">
        <f t="shared" si="18"/>
        <v>0</v>
      </c>
      <c r="P48" s="16">
        <f t="shared" si="18"/>
        <v>0</v>
      </c>
      <c r="Q48" s="16">
        <f t="shared" si="18"/>
        <v>0</v>
      </c>
      <c r="R48" s="16">
        <f t="shared" si="18"/>
        <v>0</v>
      </c>
      <c r="S48" s="16">
        <f t="shared" si="18"/>
        <v>0</v>
      </c>
      <c r="T48" s="16">
        <f t="shared" si="18"/>
        <v>0</v>
      </c>
      <c r="U48" s="16">
        <f t="shared" si="18"/>
        <v>0</v>
      </c>
      <c r="V48" s="16">
        <f t="shared" si="18"/>
        <v>0</v>
      </c>
      <c r="W48" s="16">
        <f t="shared" si="18"/>
        <v>0</v>
      </c>
      <c r="X48" s="16">
        <f t="shared" si="18"/>
        <v>0</v>
      </c>
      <c r="Y48" s="16">
        <f t="shared" si="18"/>
        <v>0</v>
      </c>
      <c r="Z48" s="16">
        <f t="shared" si="17"/>
        <v>0</v>
      </c>
      <c r="AA48" s="16">
        <f t="shared" si="17"/>
        <v>0</v>
      </c>
      <c r="AB48" s="16">
        <f t="shared" si="17"/>
        <v>0</v>
      </c>
      <c r="AC48" s="16">
        <f t="shared" si="17"/>
        <v>0</v>
      </c>
      <c r="AD48" s="16">
        <f t="shared" si="17"/>
        <v>0</v>
      </c>
      <c r="AE48" s="16">
        <f t="shared" si="17"/>
        <v>0</v>
      </c>
      <c r="AF48" s="16">
        <f t="shared" si="17"/>
        <v>0</v>
      </c>
      <c r="AG48" s="16">
        <f t="shared" si="17"/>
        <v>280470.83399999997</v>
      </c>
      <c r="AH48" s="16">
        <f t="shared" si="17"/>
        <v>0</v>
      </c>
      <c r="AI48" s="16">
        <f t="shared" si="17"/>
        <v>0</v>
      </c>
      <c r="AJ48" s="16">
        <f t="shared" si="17"/>
        <v>0</v>
      </c>
      <c r="AK48" s="16">
        <f t="shared" si="17"/>
        <v>0</v>
      </c>
      <c r="AL48" s="16">
        <f t="shared" si="17"/>
        <v>0</v>
      </c>
      <c r="AM48" s="16">
        <f t="shared" si="17"/>
        <v>0</v>
      </c>
      <c r="AN48" s="16">
        <f t="shared" si="17"/>
        <v>0</v>
      </c>
      <c r="AO48" s="16">
        <f t="shared" si="17"/>
        <v>0</v>
      </c>
      <c r="AP48" s="16">
        <f t="shared" si="17"/>
        <v>0</v>
      </c>
      <c r="AQ48" s="16">
        <f t="shared" si="17"/>
        <v>0</v>
      </c>
      <c r="AR48" s="16">
        <f t="shared" si="3"/>
        <v>0</v>
      </c>
      <c r="AS48" s="16">
        <f t="shared" si="3"/>
        <v>0</v>
      </c>
      <c r="AT48" s="16">
        <f t="shared" si="3"/>
        <v>0</v>
      </c>
      <c r="AU48" s="16">
        <f t="shared" si="3"/>
        <v>0</v>
      </c>
      <c r="AV48" s="29">
        <f t="shared" si="4"/>
        <v>526220.22899999993</v>
      </c>
      <c r="AW48" s="16">
        <f t="shared" si="5"/>
        <v>46</v>
      </c>
    </row>
    <row r="49" spans="1:49">
      <c r="A49" s="21" t="s">
        <v>200</v>
      </c>
      <c r="B49" s="21">
        <v>47</v>
      </c>
      <c r="C49" s="21">
        <v>1</v>
      </c>
      <c r="D49" s="21"/>
      <c r="E49" t="s">
        <v>380</v>
      </c>
      <c r="F49" s="15">
        <v>4296.8059999999996</v>
      </c>
      <c r="I49">
        <v>47</v>
      </c>
      <c r="J49" s="16">
        <f t="shared" si="18"/>
        <v>0</v>
      </c>
      <c r="K49" s="16">
        <f t="shared" si="18"/>
        <v>0</v>
      </c>
      <c r="L49" s="16">
        <f t="shared" si="18"/>
        <v>0</v>
      </c>
      <c r="M49" s="16">
        <f t="shared" si="18"/>
        <v>0</v>
      </c>
      <c r="N49" s="16">
        <f t="shared" si="18"/>
        <v>0</v>
      </c>
      <c r="O49" s="16">
        <f t="shared" si="18"/>
        <v>12502.951999999999</v>
      </c>
      <c r="P49" s="16">
        <f t="shared" si="18"/>
        <v>0</v>
      </c>
      <c r="Q49" s="16">
        <f t="shared" si="18"/>
        <v>4296.8059999999996</v>
      </c>
      <c r="R49" s="16">
        <f t="shared" si="18"/>
        <v>0</v>
      </c>
      <c r="S49" s="16">
        <f t="shared" si="18"/>
        <v>0</v>
      </c>
      <c r="T49" s="16">
        <f t="shared" si="18"/>
        <v>0</v>
      </c>
      <c r="U49" s="16">
        <f t="shared" si="18"/>
        <v>2222.355</v>
      </c>
      <c r="V49" s="16">
        <f t="shared" si="18"/>
        <v>0</v>
      </c>
      <c r="W49" s="16">
        <f t="shared" si="18"/>
        <v>0</v>
      </c>
      <c r="X49" s="16">
        <f t="shared" si="18"/>
        <v>0</v>
      </c>
      <c r="Y49" s="16">
        <f t="shared" si="18"/>
        <v>0</v>
      </c>
      <c r="Z49" s="16">
        <f t="shared" si="17"/>
        <v>0</v>
      </c>
      <c r="AA49" s="16">
        <f t="shared" si="17"/>
        <v>0</v>
      </c>
      <c r="AB49" s="16">
        <f t="shared" si="17"/>
        <v>23731.963</v>
      </c>
      <c r="AC49" s="16">
        <f t="shared" si="17"/>
        <v>19941.647000000001</v>
      </c>
      <c r="AD49" s="16">
        <f t="shared" si="17"/>
        <v>0</v>
      </c>
      <c r="AE49" s="16">
        <f t="shared" si="17"/>
        <v>0</v>
      </c>
      <c r="AF49" s="16">
        <f t="shared" si="17"/>
        <v>0</v>
      </c>
      <c r="AG49" s="16">
        <f t="shared" si="17"/>
        <v>1319.1569999999999</v>
      </c>
      <c r="AH49" s="16">
        <f t="shared" si="17"/>
        <v>0</v>
      </c>
      <c r="AI49" s="16">
        <f t="shared" si="17"/>
        <v>0</v>
      </c>
      <c r="AJ49" s="16">
        <f t="shared" si="17"/>
        <v>0</v>
      </c>
      <c r="AK49" s="16">
        <f t="shared" si="17"/>
        <v>0</v>
      </c>
      <c r="AL49" s="16">
        <f t="shared" si="17"/>
        <v>0</v>
      </c>
      <c r="AM49" s="16">
        <f t="shared" si="17"/>
        <v>772.83199999999999</v>
      </c>
      <c r="AN49" s="16">
        <f t="shared" si="17"/>
        <v>0</v>
      </c>
      <c r="AO49" s="16">
        <f t="shared" si="17"/>
        <v>72094.381999999998</v>
      </c>
      <c r="AP49" s="16">
        <f t="shared" si="17"/>
        <v>0</v>
      </c>
      <c r="AQ49" s="16">
        <f t="shared" si="17"/>
        <v>0</v>
      </c>
      <c r="AR49" s="16">
        <f t="shared" si="3"/>
        <v>0</v>
      </c>
      <c r="AS49" s="16">
        <f t="shared" si="3"/>
        <v>0</v>
      </c>
      <c r="AT49" s="16">
        <f t="shared" si="3"/>
        <v>0</v>
      </c>
      <c r="AU49" s="16">
        <f t="shared" si="3"/>
        <v>0</v>
      </c>
      <c r="AV49" s="29">
        <f t="shared" si="4"/>
        <v>136882.09399999998</v>
      </c>
      <c r="AW49" s="16">
        <f t="shared" si="5"/>
        <v>47</v>
      </c>
    </row>
    <row r="50" spans="1:49">
      <c r="A50" s="21" t="s">
        <v>200</v>
      </c>
      <c r="B50" s="21">
        <v>53</v>
      </c>
      <c r="C50" s="21">
        <v>10</v>
      </c>
      <c r="D50" s="21"/>
      <c r="E50" t="s">
        <v>381</v>
      </c>
      <c r="F50" s="15">
        <v>23427.392</v>
      </c>
      <c r="I50">
        <v>48</v>
      </c>
      <c r="J50" s="16">
        <f t="shared" si="18"/>
        <v>0</v>
      </c>
      <c r="K50" s="16">
        <f t="shared" si="18"/>
        <v>0</v>
      </c>
      <c r="L50" s="16">
        <f t="shared" si="18"/>
        <v>0</v>
      </c>
      <c r="M50" s="16">
        <f t="shared" si="18"/>
        <v>0</v>
      </c>
      <c r="N50" s="16">
        <f t="shared" si="18"/>
        <v>0</v>
      </c>
      <c r="O50" s="16">
        <f t="shared" si="18"/>
        <v>0</v>
      </c>
      <c r="P50" s="16">
        <f t="shared" si="18"/>
        <v>0</v>
      </c>
      <c r="Q50" s="16">
        <f t="shared" si="18"/>
        <v>0</v>
      </c>
      <c r="R50" s="16">
        <f t="shared" si="18"/>
        <v>0</v>
      </c>
      <c r="S50" s="16">
        <f t="shared" si="18"/>
        <v>0</v>
      </c>
      <c r="T50" s="16">
        <f t="shared" si="18"/>
        <v>0</v>
      </c>
      <c r="U50" s="16">
        <f t="shared" si="18"/>
        <v>0</v>
      </c>
      <c r="V50" s="16">
        <f t="shared" si="18"/>
        <v>0</v>
      </c>
      <c r="W50" s="16">
        <f t="shared" si="18"/>
        <v>0</v>
      </c>
      <c r="X50" s="16">
        <f t="shared" si="18"/>
        <v>0</v>
      </c>
      <c r="Y50" s="16">
        <f t="shared" si="18"/>
        <v>0</v>
      </c>
      <c r="Z50" s="16">
        <f t="shared" si="17"/>
        <v>0</v>
      </c>
      <c r="AA50" s="16">
        <f t="shared" si="17"/>
        <v>0</v>
      </c>
      <c r="AB50" s="16">
        <f t="shared" si="17"/>
        <v>0</v>
      </c>
      <c r="AC50" s="16">
        <f t="shared" si="17"/>
        <v>0</v>
      </c>
      <c r="AD50" s="16">
        <f t="shared" si="17"/>
        <v>0</v>
      </c>
      <c r="AE50" s="16">
        <f t="shared" si="17"/>
        <v>0</v>
      </c>
      <c r="AF50" s="16">
        <f t="shared" si="17"/>
        <v>0</v>
      </c>
      <c r="AG50" s="16">
        <f t="shared" si="17"/>
        <v>0</v>
      </c>
      <c r="AH50" s="16">
        <f t="shared" si="17"/>
        <v>0</v>
      </c>
      <c r="AI50" s="16">
        <f t="shared" si="17"/>
        <v>0</v>
      </c>
      <c r="AJ50" s="16">
        <f t="shared" si="17"/>
        <v>0</v>
      </c>
      <c r="AK50" s="16">
        <f t="shared" si="17"/>
        <v>0</v>
      </c>
      <c r="AL50" s="16">
        <f t="shared" si="17"/>
        <v>0</v>
      </c>
      <c r="AM50" s="16">
        <f t="shared" si="17"/>
        <v>0</v>
      </c>
      <c r="AN50" s="16">
        <f t="shared" si="17"/>
        <v>0</v>
      </c>
      <c r="AO50" s="16">
        <f t="shared" si="17"/>
        <v>0</v>
      </c>
      <c r="AP50" s="16">
        <f t="shared" si="17"/>
        <v>0</v>
      </c>
      <c r="AQ50" s="16">
        <f t="shared" si="17"/>
        <v>0</v>
      </c>
      <c r="AR50" s="16">
        <f t="shared" si="3"/>
        <v>0</v>
      </c>
      <c r="AS50" s="16">
        <f t="shared" si="3"/>
        <v>0</v>
      </c>
      <c r="AT50" s="16">
        <f t="shared" si="3"/>
        <v>0</v>
      </c>
      <c r="AU50" s="16">
        <f t="shared" si="3"/>
        <v>0</v>
      </c>
      <c r="AV50" s="29">
        <f t="shared" si="4"/>
        <v>0</v>
      </c>
      <c r="AW50" s="16">
        <f t="shared" si="5"/>
        <v>48</v>
      </c>
    </row>
    <row r="51" spans="1:49">
      <c r="A51" s="21" t="s">
        <v>200</v>
      </c>
      <c r="B51" s="21">
        <v>56</v>
      </c>
      <c r="C51" s="21">
        <v>10</v>
      </c>
      <c r="D51" s="21"/>
      <c r="E51" t="s">
        <v>352</v>
      </c>
      <c r="F51" s="15">
        <v>44029.108999999997</v>
      </c>
      <c r="I51">
        <v>49</v>
      </c>
      <c r="J51" s="16">
        <f t="shared" si="18"/>
        <v>0</v>
      </c>
      <c r="K51" s="16">
        <f t="shared" si="18"/>
        <v>75.944000000000003</v>
      </c>
      <c r="L51" s="16">
        <f t="shared" si="18"/>
        <v>0</v>
      </c>
      <c r="M51" s="16">
        <f t="shared" si="18"/>
        <v>0</v>
      </c>
      <c r="N51" s="16">
        <f t="shared" si="18"/>
        <v>0</v>
      </c>
      <c r="O51" s="16">
        <f t="shared" si="18"/>
        <v>0</v>
      </c>
      <c r="P51" s="16">
        <f t="shared" si="18"/>
        <v>0</v>
      </c>
      <c r="Q51" s="16">
        <f t="shared" si="18"/>
        <v>0</v>
      </c>
      <c r="R51" s="16">
        <f t="shared" si="18"/>
        <v>0</v>
      </c>
      <c r="S51" s="16">
        <f t="shared" si="18"/>
        <v>0</v>
      </c>
      <c r="T51" s="16">
        <f t="shared" si="18"/>
        <v>0</v>
      </c>
      <c r="U51" s="16">
        <f t="shared" si="18"/>
        <v>0</v>
      </c>
      <c r="V51" s="16">
        <f t="shared" si="18"/>
        <v>0</v>
      </c>
      <c r="W51" s="16">
        <f t="shared" si="18"/>
        <v>0</v>
      </c>
      <c r="X51" s="16">
        <f t="shared" si="18"/>
        <v>0</v>
      </c>
      <c r="Y51" s="16">
        <f t="shared" si="18"/>
        <v>0</v>
      </c>
      <c r="Z51" s="16">
        <f t="shared" si="17"/>
        <v>0</v>
      </c>
      <c r="AA51" s="16">
        <f t="shared" si="17"/>
        <v>0</v>
      </c>
      <c r="AB51" s="16">
        <f t="shared" si="17"/>
        <v>0</v>
      </c>
      <c r="AC51" s="16">
        <f t="shared" si="17"/>
        <v>0</v>
      </c>
      <c r="AD51" s="16">
        <f t="shared" si="17"/>
        <v>0</v>
      </c>
      <c r="AE51" s="16">
        <f t="shared" si="17"/>
        <v>0</v>
      </c>
      <c r="AF51" s="16">
        <f t="shared" si="17"/>
        <v>0</v>
      </c>
      <c r="AG51" s="16">
        <f t="shared" si="17"/>
        <v>0</v>
      </c>
      <c r="AH51" s="16">
        <f t="shared" si="17"/>
        <v>0</v>
      </c>
      <c r="AI51" s="16">
        <f t="shared" si="17"/>
        <v>0</v>
      </c>
      <c r="AJ51" s="16">
        <f t="shared" si="17"/>
        <v>0</v>
      </c>
      <c r="AK51" s="16">
        <f t="shared" si="17"/>
        <v>0</v>
      </c>
      <c r="AL51" s="16">
        <f t="shared" si="17"/>
        <v>0</v>
      </c>
      <c r="AM51" s="16">
        <f t="shared" si="17"/>
        <v>0</v>
      </c>
      <c r="AN51" s="16">
        <f t="shared" si="17"/>
        <v>0</v>
      </c>
      <c r="AO51" s="16">
        <f t="shared" si="17"/>
        <v>0</v>
      </c>
      <c r="AP51" s="16">
        <f t="shared" si="17"/>
        <v>0</v>
      </c>
      <c r="AQ51" s="16">
        <f t="shared" si="17"/>
        <v>11020.378000000001</v>
      </c>
      <c r="AR51" s="16">
        <f t="shared" si="3"/>
        <v>0</v>
      </c>
      <c r="AS51" s="16">
        <f t="shared" si="3"/>
        <v>0</v>
      </c>
      <c r="AT51" s="16">
        <f t="shared" si="3"/>
        <v>0</v>
      </c>
      <c r="AU51" s="16">
        <f t="shared" si="3"/>
        <v>0</v>
      </c>
      <c r="AV51" s="29">
        <f t="shared" si="4"/>
        <v>11096.322</v>
      </c>
      <c r="AW51" s="16">
        <f t="shared" si="5"/>
        <v>49</v>
      </c>
    </row>
    <row r="52" spans="1:49">
      <c r="A52" s="21" t="s">
        <v>200</v>
      </c>
      <c r="B52" s="21">
        <v>84</v>
      </c>
      <c r="C52" s="21">
        <v>11</v>
      </c>
      <c r="D52" s="21"/>
      <c r="E52" t="s">
        <v>325</v>
      </c>
      <c r="F52" s="15">
        <v>73610.929000000004</v>
      </c>
      <c r="I52">
        <v>50</v>
      </c>
      <c r="J52" s="16">
        <f t="shared" si="18"/>
        <v>0</v>
      </c>
      <c r="K52" s="16">
        <f t="shared" si="18"/>
        <v>0</v>
      </c>
      <c r="L52" s="16">
        <f t="shared" si="18"/>
        <v>0</v>
      </c>
      <c r="M52" s="16">
        <f t="shared" si="18"/>
        <v>0</v>
      </c>
      <c r="N52" s="16">
        <f t="shared" si="18"/>
        <v>0</v>
      </c>
      <c r="O52" s="16">
        <f t="shared" si="18"/>
        <v>0</v>
      </c>
      <c r="P52" s="16">
        <f t="shared" si="18"/>
        <v>0</v>
      </c>
      <c r="Q52" s="16">
        <f t="shared" si="18"/>
        <v>0</v>
      </c>
      <c r="R52" s="16">
        <f t="shared" si="18"/>
        <v>0</v>
      </c>
      <c r="S52" s="16">
        <f t="shared" si="18"/>
        <v>0</v>
      </c>
      <c r="T52" s="16">
        <f t="shared" si="18"/>
        <v>0</v>
      </c>
      <c r="U52" s="16">
        <f t="shared" si="18"/>
        <v>0</v>
      </c>
      <c r="V52" s="16">
        <f t="shared" si="18"/>
        <v>0</v>
      </c>
      <c r="W52" s="16">
        <f t="shared" si="18"/>
        <v>0</v>
      </c>
      <c r="X52" s="16">
        <f t="shared" si="18"/>
        <v>0</v>
      </c>
      <c r="Y52" s="16">
        <f t="shared" si="18"/>
        <v>0</v>
      </c>
      <c r="Z52" s="16">
        <f t="shared" si="17"/>
        <v>0</v>
      </c>
      <c r="AA52" s="16">
        <f t="shared" si="17"/>
        <v>0</v>
      </c>
      <c r="AB52" s="16">
        <f t="shared" si="17"/>
        <v>0</v>
      </c>
      <c r="AC52" s="16">
        <f t="shared" si="17"/>
        <v>0</v>
      </c>
      <c r="AD52" s="16">
        <f t="shared" si="17"/>
        <v>0</v>
      </c>
      <c r="AE52" s="16">
        <f t="shared" si="17"/>
        <v>0</v>
      </c>
      <c r="AF52" s="16">
        <f t="shared" si="17"/>
        <v>0</v>
      </c>
      <c r="AG52" s="16">
        <f t="shared" si="17"/>
        <v>0</v>
      </c>
      <c r="AH52" s="16">
        <f t="shared" si="17"/>
        <v>0</v>
      </c>
      <c r="AI52" s="16">
        <f t="shared" si="17"/>
        <v>0</v>
      </c>
      <c r="AJ52" s="16">
        <f t="shared" si="17"/>
        <v>0</v>
      </c>
      <c r="AK52" s="16">
        <f t="shared" si="17"/>
        <v>0</v>
      </c>
      <c r="AL52" s="16">
        <f t="shared" si="17"/>
        <v>0</v>
      </c>
      <c r="AM52" s="16">
        <f t="shared" si="17"/>
        <v>0</v>
      </c>
      <c r="AN52" s="16">
        <f t="shared" si="17"/>
        <v>0</v>
      </c>
      <c r="AO52" s="16">
        <f t="shared" si="17"/>
        <v>0</v>
      </c>
      <c r="AP52" s="16">
        <f t="shared" si="17"/>
        <v>0</v>
      </c>
      <c r="AQ52" s="16">
        <f t="shared" si="17"/>
        <v>0</v>
      </c>
      <c r="AR52" s="16">
        <f t="shared" si="3"/>
        <v>0</v>
      </c>
      <c r="AS52" s="16">
        <f t="shared" si="3"/>
        <v>0</v>
      </c>
      <c r="AT52" s="16">
        <f t="shared" si="3"/>
        <v>0</v>
      </c>
      <c r="AU52" s="16">
        <f t="shared" si="3"/>
        <v>0</v>
      </c>
      <c r="AV52" s="29">
        <f t="shared" si="4"/>
        <v>0</v>
      </c>
      <c r="AW52" s="16">
        <f t="shared" si="5"/>
        <v>50</v>
      </c>
    </row>
    <row r="53" spans="1:49">
      <c r="A53" s="21" t="s">
        <v>200</v>
      </c>
      <c r="B53" s="21">
        <v>93</v>
      </c>
      <c r="C53" s="21">
        <v>11</v>
      </c>
      <c r="D53" s="21"/>
      <c r="E53" t="s">
        <v>382</v>
      </c>
      <c r="F53" s="15">
        <v>151.935</v>
      </c>
      <c r="I53">
        <v>51</v>
      </c>
      <c r="J53" s="16">
        <f t="shared" si="18"/>
        <v>0</v>
      </c>
      <c r="K53" s="16">
        <f t="shared" si="18"/>
        <v>0</v>
      </c>
      <c r="L53" s="16">
        <f t="shared" si="18"/>
        <v>0</v>
      </c>
      <c r="M53" s="16">
        <f t="shared" si="18"/>
        <v>0</v>
      </c>
      <c r="N53" s="16">
        <f t="shared" si="18"/>
        <v>0</v>
      </c>
      <c r="O53" s="16">
        <f t="shared" si="18"/>
        <v>0</v>
      </c>
      <c r="P53" s="16">
        <f t="shared" si="18"/>
        <v>0</v>
      </c>
      <c r="Q53" s="16">
        <f t="shared" si="18"/>
        <v>0</v>
      </c>
      <c r="R53" s="16">
        <f t="shared" si="18"/>
        <v>0</v>
      </c>
      <c r="S53" s="16">
        <f t="shared" si="18"/>
        <v>0</v>
      </c>
      <c r="T53" s="16">
        <f t="shared" si="18"/>
        <v>0</v>
      </c>
      <c r="U53" s="16">
        <f t="shared" si="18"/>
        <v>0</v>
      </c>
      <c r="V53" s="16">
        <f t="shared" si="18"/>
        <v>0</v>
      </c>
      <c r="W53" s="16">
        <f t="shared" si="18"/>
        <v>0</v>
      </c>
      <c r="X53" s="16">
        <f t="shared" si="18"/>
        <v>0</v>
      </c>
      <c r="Y53" s="16">
        <f t="shared" si="18"/>
        <v>0</v>
      </c>
      <c r="Z53" s="16">
        <f t="shared" si="17"/>
        <v>0</v>
      </c>
      <c r="AA53" s="16">
        <f t="shared" si="17"/>
        <v>0</v>
      </c>
      <c r="AB53" s="16">
        <f t="shared" si="17"/>
        <v>0</v>
      </c>
      <c r="AC53" s="16">
        <f t="shared" si="17"/>
        <v>0</v>
      </c>
      <c r="AD53" s="16">
        <f t="shared" si="17"/>
        <v>0</v>
      </c>
      <c r="AE53" s="16">
        <f t="shared" si="17"/>
        <v>0</v>
      </c>
      <c r="AF53" s="16">
        <f t="shared" si="17"/>
        <v>0</v>
      </c>
      <c r="AG53" s="16">
        <f t="shared" si="17"/>
        <v>0</v>
      </c>
      <c r="AH53" s="16">
        <f t="shared" si="17"/>
        <v>0</v>
      </c>
      <c r="AI53" s="16">
        <f t="shared" si="17"/>
        <v>0</v>
      </c>
      <c r="AJ53" s="16">
        <f t="shared" si="17"/>
        <v>0</v>
      </c>
      <c r="AK53" s="16">
        <f t="shared" si="17"/>
        <v>0</v>
      </c>
      <c r="AL53" s="16">
        <f t="shared" si="17"/>
        <v>0</v>
      </c>
      <c r="AM53" s="16">
        <f t="shared" si="17"/>
        <v>0</v>
      </c>
      <c r="AN53" s="16">
        <f t="shared" si="17"/>
        <v>0</v>
      </c>
      <c r="AO53" s="16">
        <f t="shared" si="17"/>
        <v>0</v>
      </c>
      <c r="AP53" s="16">
        <f t="shared" si="17"/>
        <v>0</v>
      </c>
      <c r="AQ53" s="16">
        <f t="shared" si="17"/>
        <v>0</v>
      </c>
      <c r="AR53" s="16">
        <f t="shared" si="3"/>
        <v>0</v>
      </c>
      <c r="AS53" s="16">
        <f t="shared" si="3"/>
        <v>0</v>
      </c>
      <c r="AT53" s="16">
        <f t="shared" si="3"/>
        <v>0</v>
      </c>
      <c r="AU53" s="16">
        <f t="shared" si="3"/>
        <v>0</v>
      </c>
      <c r="AV53" s="29">
        <f t="shared" si="4"/>
        <v>0</v>
      </c>
      <c r="AW53" s="16">
        <f t="shared" si="5"/>
        <v>51</v>
      </c>
    </row>
    <row r="54" spans="1:49">
      <c r="A54" s="31" t="s">
        <v>200</v>
      </c>
      <c r="B54" s="21" t="s">
        <v>332</v>
      </c>
      <c r="C54" s="21"/>
      <c r="D54" s="21"/>
      <c r="E54" t="s">
        <v>332</v>
      </c>
      <c r="F54" s="15">
        <v>1046691.772</v>
      </c>
      <c r="I54">
        <v>52</v>
      </c>
      <c r="J54" s="16">
        <f t="shared" si="18"/>
        <v>0</v>
      </c>
      <c r="K54" s="16">
        <f t="shared" si="18"/>
        <v>0</v>
      </c>
      <c r="L54" s="16">
        <f t="shared" si="18"/>
        <v>0</v>
      </c>
      <c r="M54" s="16">
        <f t="shared" si="18"/>
        <v>0</v>
      </c>
      <c r="N54" s="16">
        <f t="shared" si="18"/>
        <v>0</v>
      </c>
      <c r="O54" s="16">
        <f t="shared" si="18"/>
        <v>0</v>
      </c>
      <c r="P54" s="16">
        <f t="shared" si="18"/>
        <v>0</v>
      </c>
      <c r="Q54" s="16">
        <f t="shared" si="18"/>
        <v>0</v>
      </c>
      <c r="R54" s="16">
        <f t="shared" si="18"/>
        <v>0</v>
      </c>
      <c r="S54" s="16">
        <f t="shared" si="18"/>
        <v>0</v>
      </c>
      <c r="T54" s="16">
        <f t="shared" si="18"/>
        <v>0</v>
      </c>
      <c r="U54" s="16">
        <f t="shared" si="18"/>
        <v>0</v>
      </c>
      <c r="V54" s="16">
        <f t="shared" si="18"/>
        <v>0</v>
      </c>
      <c r="W54" s="16">
        <f t="shared" si="18"/>
        <v>0</v>
      </c>
      <c r="X54" s="16">
        <f t="shared" si="18"/>
        <v>0</v>
      </c>
      <c r="Y54" s="16">
        <f t="shared" si="18"/>
        <v>0</v>
      </c>
      <c r="Z54" s="16">
        <f t="shared" si="17"/>
        <v>0</v>
      </c>
      <c r="AA54" s="16">
        <f t="shared" si="17"/>
        <v>0</v>
      </c>
      <c r="AB54" s="16">
        <f t="shared" si="17"/>
        <v>0</v>
      </c>
      <c r="AC54" s="16">
        <f t="shared" si="17"/>
        <v>0</v>
      </c>
      <c r="AD54" s="16">
        <f t="shared" si="17"/>
        <v>0</v>
      </c>
      <c r="AE54" s="16">
        <f t="shared" si="17"/>
        <v>0</v>
      </c>
      <c r="AF54" s="16">
        <f t="shared" si="17"/>
        <v>0</v>
      </c>
      <c r="AG54" s="16">
        <f t="shared" si="17"/>
        <v>0</v>
      </c>
      <c r="AH54" s="16">
        <f t="shared" si="17"/>
        <v>0</v>
      </c>
      <c r="AI54" s="16">
        <f t="shared" si="17"/>
        <v>0</v>
      </c>
      <c r="AJ54" s="16">
        <f t="shared" si="17"/>
        <v>0</v>
      </c>
      <c r="AK54" s="16">
        <f t="shared" si="17"/>
        <v>0</v>
      </c>
      <c r="AL54" s="16">
        <f t="shared" si="17"/>
        <v>0</v>
      </c>
      <c r="AM54" s="16">
        <f t="shared" si="17"/>
        <v>0</v>
      </c>
      <c r="AN54" s="16">
        <f t="shared" si="17"/>
        <v>0</v>
      </c>
      <c r="AO54" s="16">
        <f t="shared" si="17"/>
        <v>0</v>
      </c>
      <c r="AP54" s="16">
        <f t="shared" si="17"/>
        <v>0</v>
      </c>
      <c r="AQ54" s="16">
        <f t="shared" si="17"/>
        <v>0</v>
      </c>
      <c r="AR54" s="16">
        <f t="shared" si="3"/>
        <v>0</v>
      </c>
      <c r="AS54" s="16">
        <f t="shared" si="3"/>
        <v>0</v>
      </c>
      <c r="AT54" s="16">
        <f t="shared" si="3"/>
        <v>0</v>
      </c>
      <c r="AU54" s="16">
        <f t="shared" si="3"/>
        <v>0</v>
      </c>
      <c r="AV54" s="29">
        <f t="shared" si="4"/>
        <v>0</v>
      </c>
      <c r="AW54" s="16">
        <f t="shared" si="5"/>
        <v>52</v>
      </c>
    </row>
    <row r="55" spans="1:49">
      <c r="A55" s="32" t="s">
        <v>383</v>
      </c>
      <c r="B55" s="32"/>
      <c r="C55" s="32"/>
      <c r="D55" s="32"/>
      <c r="E55" s="32"/>
      <c r="F55" s="33">
        <v>3250736.4200000004</v>
      </c>
      <c r="I55">
        <v>53</v>
      </c>
      <c r="J55" s="16">
        <f t="shared" si="18"/>
        <v>0</v>
      </c>
      <c r="K55" s="16">
        <f t="shared" si="18"/>
        <v>0</v>
      </c>
      <c r="L55" s="16">
        <f t="shared" si="18"/>
        <v>0</v>
      </c>
      <c r="M55" s="16">
        <f t="shared" si="18"/>
        <v>0</v>
      </c>
      <c r="N55" s="16">
        <f t="shared" si="18"/>
        <v>0</v>
      </c>
      <c r="O55" s="16">
        <f t="shared" si="18"/>
        <v>0</v>
      </c>
      <c r="P55" s="16">
        <f t="shared" si="18"/>
        <v>0</v>
      </c>
      <c r="Q55" s="16">
        <f t="shared" si="18"/>
        <v>23427.392</v>
      </c>
      <c r="R55" s="16">
        <f t="shared" si="18"/>
        <v>0</v>
      </c>
      <c r="S55" s="16">
        <f t="shared" si="18"/>
        <v>0</v>
      </c>
      <c r="T55" s="16">
        <f t="shared" si="18"/>
        <v>0</v>
      </c>
      <c r="U55" s="16">
        <f t="shared" si="18"/>
        <v>0</v>
      </c>
      <c r="V55" s="16">
        <f t="shared" si="18"/>
        <v>0</v>
      </c>
      <c r="W55" s="16">
        <f t="shared" si="18"/>
        <v>0</v>
      </c>
      <c r="X55" s="16">
        <f t="shared" si="18"/>
        <v>0</v>
      </c>
      <c r="Y55" s="16">
        <f t="shared" si="18"/>
        <v>0</v>
      </c>
      <c r="Z55" s="16">
        <f t="shared" si="17"/>
        <v>0</v>
      </c>
      <c r="AA55" s="16">
        <f t="shared" si="17"/>
        <v>0</v>
      </c>
      <c r="AB55" s="16">
        <f t="shared" ref="AB55:AQ56" si="19">SUMIFS($F$3:$F$261,$A$3:$A$261,AB$1,$B$3:$B$261,$I55)</f>
        <v>0</v>
      </c>
      <c r="AC55" s="16">
        <f t="shared" si="19"/>
        <v>0</v>
      </c>
      <c r="AD55" s="16">
        <f t="shared" si="19"/>
        <v>0</v>
      </c>
      <c r="AE55" s="16">
        <f t="shared" si="19"/>
        <v>0</v>
      </c>
      <c r="AF55" s="16">
        <f t="shared" si="19"/>
        <v>0</v>
      </c>
      <c r="AG55" s="16">
        <f t="shared" si="19"/>
        <v>0</v>
      </c>
      <c r="AH55" s="16">
        <f t="shared" si="19"/>
        <v>0</v>
      </c>
      <c r="AI55" s="16">
        <f t="shared" si="19"/>
        <v>0</v>
      </c>
      <c r="AJ55" s="16">
        <f t="shared" si="19"/>
        <v>0</v>
      </c>
      <c r="AK55" s="16">
        <f t="shared" si="19"/>
        <v>0</v>
      </c>
      <c r="AL55" s="16">
        <f t="shared" si="19"/>
        <v>0</v>
      </c>
      <c r="AM55" s="16">
        <f t="shared" si="19"/>
        <v>0</v>
      </c>
      <c r="AN55" s="16">
        <f t="shared" si="19"/>
        <v>0</v>
      </c>
      <c r="AO55" s="16">
        <f t="shared" si="19"/>
        <v>6092.951</v>
      </c>
      <c r="AP55" s="16">
        <f t="shared" si="19"/>
        <v>0</v>
      </c>
      <c r="AQ55" s="16">
        <f t="shared" si="19"/>
        <v>0</v>
      </c>
      <c r="AR55" s="16">
        <f t="shared" si="3"/>
        <v>0</v>
      </c>
      <c r="AS55" s="16">
        <f t="shared" si="3"/>
        <v>0</v>
      </c>
      <c r="AT55" s="16">
        <f t="shared" si="3"/>
        <v>6675.027</v>
      </c>
      <c r="AU55" s="16">
        <f t="shared" si="3"/>
        <v>0</v>
      </c>
      <c r="AV55" s="29">
        <f t="shared" si="4"/>
        <v>36195.370000000003</v>
      </c>
      <c r="AW55" s="16">
        <f t="shared" si="5"/>
        <v>53</v>
      </c>
    </row>
    <row r="56" spans="1:49">
      <c r="A56" s="21" t="s">
        <v>202</v>
      </c>
      <c r="B56" s="21" t="s">
        <v>319</v>
      </c>
      <c r="C56" s="21"/>
      <c r="D56" s="21"/>
      <c r="E56" t="s">
        <v>320</v>
      </c>
      <c r="F56" s="15">
        <v>916214.88599999994</v>
      </c>
      <c r="I56">
        <v>54</v>
      </c>
      <c r="J56" s="16">
        <f t="shared" si="18"/>
        <v>0</v>
      </c>
      <c r="K56" s="16">
        <f t="shared" si="18"/>
        <v>0</v>
      </c>
      <c r="L56" s="16">
        <f t="shared" si="18"/>
        <v>0</v>
      </c>
      <c r="M56" s="16">
        <f t="shared" si="18"/>
        <v>0</v>
      </c>
      <c r="N56" s="16">
        <f t="shared" si="18"/>
        <v>0</v>
      </c>
      <c r="O56" s="16">
        <f t="shared" si="18"/>
        <v>0</v>
      </c>
      <c r="P56" s="16">
        <f t="shared" si="18"/>
        <v>0</v>
      </c>
      <c r="Q56" s="16">
        <f t="shared" si="18"/>
        <v>0</v>
      </c>
      <c r="R56" s="16">
        <f t="shared" si="18"/>
        <v>0</v>
      </c>
      <c r="S56" s="16">
        <f t="shared" si="18"/>
        <v>0</v>
      </c>
      <c r="T56" s="16">
        <f t="shared" si="18"/>
        <v>0</v>
      </c>
      <c r="U56" s="16">
        <f t="shared" si="18"/>
        <v>0</v>
      </c>
      <c r="V56" s="16">
        <f t="shared" si="18"/>
        <v>0</v>
      </c>
      <c r="W56" s="16">
        <f t="shared" si="18"/>
        <v>0</v>
      </c>
      <c r="X56" s="16">
        <f t="shared" si="18"/>
        <v>0</v>
      </c>
      <c r="Y56" s="16">
        <f t="shared" si="18"/>
        <v>0</v>
      </c>
      <c r="Z56" s="16">
        <f>SUMIFS($F$3:$F$261,$A$3:$A$261,Z$1,$B$3:$B$261,$I56)</f>
        <v>0</v>
      </c>
      <c r="AA56" s="16">
        <f>SUMIFS($F$3:$F$261,$A$3:$A$261,AA$1,$B$3:$B$261,$I56)</f>
        <v>0</v>
      </c>
      <c r="AB56" s="16">
        <f>SUMIFS($F$3:$F$261,$A$3:$A$261,AB$1,$B$3:$B$261,$I56)</f>
        <v>0</v>
      </c>
      <c r="AC56" s="16">
        <f t="shared" si="19"/>
        <v>0</v>
      </c>
      <c r="AD56" s="16">
        <f t="shared" si="19"/>
        <v>0</v>
      </c>
      <c r="AE56" s="16">
        <f t="shared" si="19"/>
        <v>0</v>
      </c>
      <c r="AF56" s="16">
        <f t="shared" si="19"/>
        <v>0</v>
      </c>
      <c r="AG56" s="16">
        <f t="shared" si="19"/>
        <v>0</v>
      </c>
      <c r="AH56" s="16">
        <f t="shared" si="19"/>
        <v>0</v>
      </c>
      <c r="AI56" s="16">
        <f t="shared" si="19"/>
        <v>0</v>
      </c>
      <c r="AJ56" s="16">
        <f t="shared" si="19"/>
        <v>0</v>
      </c>
      <c r="AK56" s="16">
        <f t="shared" si="19"/>
        <v>0</v>
      </c>
      <c r="AL56" s="16">
        <f t="shared" si="19"/>
        <v>0</v>
      </c>
      <c r="AM56" s="16">
        <f t="shared" si="19"/>
        <v>0</v>
      </c>
      <c r="AN56" s="16">
        <f t="shared" si="19"/>
        <v>0</v>
      </c>
      <c r="AO56" s="16">
        <f t="shared" si="19"/>
        <v>0</v>
      </c>
      <c r="AP56" s="16">
        <f t="shared" si="19"/>
        <v>0</v>
      </c>
      <c r="AQ56" s="16">
        <f t="shared" si="19"/>
        <v>0</v>
      </c>
      <c r="AR56" s="16">
        <f t="shared" si="3"/>
        <v>0</v>
      </c>
      <c r="AS56" s="16">
        <f t="shared" si="3"/>
        <v>0</v>
      </c>
      <c r="AT56" s="16">
        <f t="shared" si="3"/>
        <v>0</v>
      </c>
      <c r="AU56" s="16">
        <f t="shared" si="3"/>
        <v>0</v>
      </c>
      <c r="AV56" s="29">
        <f t="shared" si="4"/>
        <v>0</v>
      </c>
      <c r="AW56" s="16">
        <f t="shared" si="5"/>
        <v>54</v>
      </c>
    </row>
    <row r="57" spans="1:49">
      <c r="A57" s="31" t="s">
        <v>202</v>
      </c>
      <c r="B57" s="21">
        <v>84</v>
      </c>
      <c r="C57" s="21">
        <v>11</v>
      </c>
      <c r="D57" s="21"/>
      <c r="E57" t="s">
        <v>325</v>
      </c>
      <c r="F57" s="15">
        <v>11347.119000000001</v>
      </c>
      <c r="I57">
        <v>55</v>
      </c>
      <c r="J57" s="16">
        <f t="shared" si="18"/>
        <v>0</v>
      </c>
      <c r="K57" s="16">
        <f t="shared" si="18"/>
        <v>0</v>
      </c>
      <c r="L57" s="16">
        <f t="shared" si="18"/>
        <v>0</v>
      </c>
      <c r="M57" s="16">
        <f t="shared" si="18"/>
        <v>0</v>
      </c>
      <c r="N57" s="16">
        <f t="shared" si="18"/>
        <v>0</v>
      </c>
      <c r="O57" s="16">
        <f t="shared" si="18"/>
        <v>0</v>
      </c>
      <c r="P57" s="16">
        <f t="shared" si="18"/>
        <v>0</v>
      </c>
      <c r="Q57" s="16">
        <f t="shared" si="18"/>
        <v>0</v>
      </c>
      <c r="R57" s="16">
        <f t="shared" si="18"/>
        <v>0</v>
      </c>
      <c r="S57" s="16">
        <f t="shared" si="18"/>
        <v>0</v>
      </c>
      <c r="T57" s="16">
        <f t="shared" si="18"/>
        <v>0</v>
      </c>
      <c r="U57" s="16">
        <f t="shared" si="18"/>
        <v>0</v>
      </c>
      <c r="V57" s="16">
        <f t="shared" si="18"/>
        <v>0</v>
      </c>
      <c r="W57" s="16">
        <f t="shared" si="18"/>
        <v>0</v>
      </c>
      <c r="X57" s="16">
        <f t="shared" si="18"/>
        <v>0</v>
      </c>
      <c r="Y57" s="16">
        <f t="shared" ref="Y57:AU70" si="20">SUMIFS($F$3:$F$261,$A$3:$A$261,Y$1,$B$3:$B$261,$I57)</f>
        <v>0</v>
      </c>
      <c r="Z57" s="16">
        <f t="shared" si="20"/>
        <v>0</v>
      </c>
      <c r="AA57" s="16">
        <f t="shared" si="20"/>
        <v>0</v>
      </c>
      <c r="AB57" s="16">
        <f t="shared" si="20"/>
        <v>0</v>
      </c>
      <c r="AC57" s="16">
        <f t="shared" si="20"/>
        <v>0</v>
      </c>
      <c r="AD57" s="16">
        <f t="shared" si="20"/>
        <v>0</v>
      </c>
      <c r="AE57" s="16">
        <f t="shared" si="20"/>
        <v>0</v>
      </c>
      <c r="AF57" s="16">
        <f t="shared" si="20"/>
        <v>0</v>
      </c>
      <c r="AG57" s="16">
        <f t="shared" si="20"/>
        <v>0</v>
      </c>
      <c r="AH57" s="16">
        <f t="shared" si="20"/>
        <v>0</v>
      </c>
      <c r="AI57" s="16">
        <f t="shared" si="20"/>
        <v>0</v>
      </c>
      <c r="AJ57" s="16">
        <f t="shared" si="20"/>
        <v>0</v>
      </c>
      <c r="AK57" s="16">
        <f t="shared" si="20"/>
        <v>0</v>
      </c>
      <c r="AL57" s="16">
        <f t="shared" si="20"/>
        <v>0</v>
      </c>
      <c r="AM57" s="16">
        <f t="shared" si="20"/>
        <v>0</v>
      </c>
      <c r="AN57" s="16">
        <f t="shared" si="20"/>
        <v>0</v>
      </c>
      <c r="AO57" s="16">
        <f t="shared" si="20"/>
        <v>0</v>
      </c>
      <c r="AP57" s="16">
        <f t="shared" si="20"/>
        <v>0</v>
      </c>
      <c r="AQ57" s="16">
        <f t="shared" si="20"/>
        <v>0</v>
      </c>
      <c r="AR57" s="16">
        <f t="shared" si="3"/>
        <v>0</v>
      </c>
      <c r="AS57" s="16">
        <f t="shared" si="3"/>
        <v>0</v>
      </c>
      <c r="AT57" s="16">
        <f t="shared" si="3"/>
        <v>0</v>
      </c>
      <c r="AU57" s="16">
        <f t="shared" si="3"/>
        <v>0</v>
      </c>
      <c r="AV57" s="29">
        <f t="shared" si="4"/>
        <v>0</v>
      </c>
      <c r="AW57" s="16">
        <f t="shared" si="5"/>
        <v>55</v>
      </c>
    </row>
    <row r="58" spans="1:49">
      <c r="A58" s="32" t="s">
        <v>384</v>
      </c>
      <c r="B58" s="32"/>
      <c r="C58" s="32"/>
      <c r="D58" s="32"/>
      <c r="E58" s="32"/>
      <c r="F58" s="33">
        <v>927562.00499999989</v>
      </c>
      <c r="I58">
        <v>56</v>
      </c>
      <c r="J58" s="16">
        <f t="shared" ref="J58:Y73" si="21">SUMIFS($F$3:$F$261,$A$3:$A$261,J$1,$B$3:$B$261,$I58)</f>
        <v>0</v>
      </c>
      <c r="K58" s="16">
        <f t="shared" si="21"/>
        <v>0</v>
      </c>
      <c r="L58" s="16">
        <f t="shared" si="21"/>
        <v>25806.244999999999</v>
      </c>
      <c r="M58" s="16">
        <f t="shared" si="21"/>
        <v>0</v>
      </c>
      <c r="N58" s="16">
        <f t="shared" si="21"/>
        <v>0</v>
      </c>
      <c r="O58" s="16">
        <f t="shared" si="21"/>
        <v>0</v>
      </c>
      <c r="P58" s="16">
        <f t="shared" si="21"/>
        <v>0</v>
      </c>
      <c r="Q58" s="16">
        <f t="shared" si="21"/>
        <v>44029.108999999997</v>
      </c>
      <c r="R58" s="16">
        <f t="shared" si="21"/>
        <v>0</v>
      </c>
      <c r="S58" s="16">
        <f t="shared" si="21"/>
        <v>12284.284</v>
      </c>
      <c r="T58" s="16">
        <f t="shared" si="21"/>
        <v>48085.4</v>
      </c>
      <c r="U58" s="16">
        <f t="shared" si="21"/>
        <v>0</v>
      </c>
      <c r="V58" s="16">
        <f t="shared" si="21"/>
        <v>0</v>
      </c>
      <c r="W58" s="16">
        <f>SUMIFS($F$3:$F$261,$A$3:$A$261,W$1,$B$3:$B$261,$I58)</f>
        <v>182826.16499999998</v>
      </c>
      <c r="X58" s="16">
        <f t="shared" si="21"/>
        <v>0</v>
      </c>
      <c r="Y58" s="16">
        <f t="shared" si="21"/>
        <v>0</v>
      </c>
      <c r="Z58" s="16">
        <f t="shared" si="20"/>
        <v>5865.5739999999996</v>
      </c>
      <c r="AA58" s="16">
        <f t="shared" si="20"/>
        <v>0</v>
      </c>
      <c r="AB58" s="16">
        <f t="shared" si="20"/>
        <v>0</v>
      </c>
      <c r="AC58" s="16">
        <f t="shared" si="20"/>
        <v>48165.216</v>
      </c>
      <c r="AD58" s="16">
        <f t="shared" si="20"/>
        <v>0</v>
      </c>
      <c r="AE58" s="16">
        <f t="shared" si="20"/>
        <v>24667.476999999999</v>
      </c>
      <c r="AF58" s="16">
        <f t="shared" si="20"/>
        <v>0</v>
      </c>
      <c r="AG58" s="16">
        <f t="shared" si="20"/>
        <v>2661.268</v>
      </c>
      <c r="AH58" s="16">
        <f t="shared" si="20"/>
        <v>0</v>
      </c>
      <c r="AI58" s="16">
        <f t="shared" si="20"/>
        <v>0</v>
      </c>
      <c r="AJ58" s="16">
        <f t="shared" si="20"/>
        <v>0</v>
      </c>
      <c r="AK58" s="16">
        <f t="shared" si="20"/>
        <v>0</v>
      </c>
      <c r="AL58" s="16">
        <f t="shared" si="20"/>
        <v>0</v>
      </c>
      <c r="AM58" s="16">
        <f t="shared" si="20"/>
        <v>0</v>
      </c>
      <c r="AN58" s="16">
        <f t="shared" si="20"/>
        <v>0</v>
      </c>
      <c r="AO58" s="16">
        <f t="shared" si="20"/>
        <v>0</v>
      </c>
      <c r="AP58" s="16">
        <f t="shared" si="20"/>
        <v>53416.959999999999</v>
      </c>
      <c r="AQ58" s="16">
        <f t="shared" si="20"/>
        <v>0</v>
      </c>
      <c r="AR58" s="16">
        <f t="shared" si="3"/>
        <v>0</v>
      </c>
      <c r="AS58" s="16">
        <f t="shared" si="3"/>
        <v>0</v>
      </c>
      <c r="AT58" s="16">
        <f t="shared" si="3"/>
        <v>23852.592999999997</v>
      </c>
      <c r="AU58" s="16">
        <f t="shared" si="3"/>
        <v>0</v>
      </c>
      <c r="AV58" s="29">
        <f t="shared" si="4"/>
        <v>471660.29100000003</v>
      </c>
      <c r="AW58" s="16">
        <f t="shared" si="5"/>
        <v>56</v>
      </c>
    </row>
    <row r="59" spans="1:49">
      <c r="A59" s="21" t="s">
        <v>209</v>
      </c>
      <c r="B59" s="21" t="s">
        <v>319</v>
      </c>
      <c r="C59" s="21"/>
      <c r="D59" s="21"/>
      <c r="E59" t="s">
        <v>320</v>
      </c>
      <c r="F59" s="15">
        <v>622212.41300000006</v>
      </c>
      <c r="I59">
        <v>57</v>
      </c>
      <c r="J59" s="16">
        <f t="shared" si="21"/>
        <v>0</v>
      </c>
      <c r="K59" s="16">
        <f t="shared" si="21"/>
        <v>0</v>
      </c>
      <c r="L59" s="16">
        <f t="shared" si="21"/>
        <v>0</v>
      </c>
      <c r="M59" s="16">
        <f t="shared" si="21"/>
        <v>0</v>
      </c>
      <c r="N59" s="16">
        <f t="shared" si="21"/>
        <v>0</v>
      </c>
      <c r="O59" s="16">
        <f t="shared" si="21"/>
        <v>0</v>
      </c>
      <c r="P59" s="16">
        <f t="shared" si="21"/>
        <v>0</v>
      </c>
      <c r="Q59" s="16">
        <f t="shared" si="21"/>
        <v>0</v>
      </c>
      <c r="R59" s="16">
        <f t="shared" si="21"/>
        <v>0</v>
      </c>
      <c r="S59" s="16">
        <f t="shared" si="21"/>
        <v>0</v>
      </c>
      <c r="T59" s="16">
        <f t="shared" si="21"/>
        <v>0</v>
      </c>
      <c r="U59" s="16">
        <f t="shared" si="21"/>
        <v>0</v>
      </c>
      <c r="V59" s="16">
        <f t="shared" si="21"/>
        <v>0</v>
      </c>
      <c r="W59" s="16">
        <f t="shared" si="21"/>
        <v>0</v>
      </c>
      <c r="X59" s="16">
        <f t="shared" si="21"/>
        <v>0</v>
      </c>
      <c r="Y59" s="16">
        <f t="shared" si="21"/>
        <v>0</v>
      </c>
      <c r="Z59" s="16">
        <f t="shared" si="20"/>
        <v>0</v>
      </c>
      <c r="AA59" s="16">
        <f t="shared" si="20"/>
        <v>0</v>
      </c>
      <c r="AB59" s="16">
        <f t="shared" si="20"/>
        <v>0</v>
      </c>
      <c r="AC59" s="16">
        <f t="shared" si="20"/>
        <v>0</v>
      </c>
      <c r="AD59" s="16">
        <f t="shared" si="20"/>
        <v>0</v>
      </c>
      <c r="AE59" s="16">
        <f t="shared" si="20"/>
        <v>0</v>
      </c>
      <c r="AF59" s="16">
        <f t="shared" si="20"/>
        <v>0</v>
      </c>
      <c r="AG59" s="16">
        <f t="shared" si="20"/>
        <v>0</v>
      </c>
      <c r="AH59" s="16">
        <f t="shared" si="20"/>
        <v>0</v>
      </c>
      <c r="AI59" s="16">
        <f t="shared" si="20"/>
        <v>0</v>
      </c>
      <c r="AJ59" s="16">
        <f t="shared" si="20"/>
        <v>0</v>
      </c>
      <c r="AK59" s="16">
        <f t="shared" si="20"/>
        <v>0</v>
      </c>
      <c r="AL59" s="16">
        <f t="shared" si="20"/>
        <v>0</v>
      </c>
      <c r="AM59" s="16">
        <f t="shared" si="20"/>
        <v>0</v>
      </c>
      <c r="AN59" s="16">
        <f t="shared" si="20"/>
        <v>0</v>
      </c>
      <c r="AO59" s="16">
        <f t="shared" si="20"/>
        <v>0</v>
      </c>
      <c r="AP59" s="16">
        <f t="shared" si="20"/>
        <v>0</v>
      </c>
      <c r="AQ59" s="16">
        <f t="shared" si="20"/>
        <v>0</v>
      </c>
      <c r="AR59" s="16">
        <f t="shared" si="3"/>
        <v>0</v>
      </c>
      <c r="AS59" s="16">
        <f t="shared" si="3"/>
        <v>0</v>
      </c>
      <c r="AT59" s="16">
        <f t="shared" si="3"/>
        <v>0</v>
      </c>
      <c r="AU59" s="16">
        <f t="shared" si="3"/>
        <v>0</v>
      </c>
      <c r="AV59" s="29">
        <f t="shared" si="4"/>
        <v>0</v>
      </c>
      <c r="AW59" s="16">
        <f t="shared" si="5"/>
        <v>57</v>
      </c>
    </row>
    <row r="60" spans="1:49">
      <c r="A60" s="21" t="s">
        <v>209</v>
      </c>
      <c r="B60" s="21" t="s">
        <v>332</v>
      </c>
      <c r="C60" s="21"/>
      <c r="D60" s="21"/>
      <c r="E60" t="s">
        <v>332</v>
      </c>
      <c r="F60" s="15">
        <v>1825.7049999999999</v>
      </c>
      <c r="I60">
        <v>58</v>
      </c>
      <c r="J60" s="16">
        <f t="shared" si="21"/>
        <v>0</v>
      </c>
      <c r="K60" s="16">
        <f t="shared" si="21"/>
        <v>0</v>
      </c>
      <c r="L60" s="16">
        <f t="shared" si="21"/>
        <v>0</v>
      </c>
      <c r="M60" s="16">
        <f t="shared" si="21"/>
        <v>0</v>
      </c>
      <c r="N60" s="16">
        <f t="shared" si="21"/>
        <v>0</v>
      </c>
      <c r="O60" s="16">
        <f t="shared" si="21"/>
        <v>0</v>
      </c>
      <c r="P60" s="16">
        <f t="shared" si="21"/>
        <v>0</v>
      </c>
      <c r="Q60" s="16">
        <f t="shared" si="21"/>
        <v>0</v>
      </c>
      <c r="R60" s="16">
        <f t="shared" si="21"/>
        <v>0</v>
      </c>
      <c r="S60" s="16">
        <f t="shared" si="21"/>
        <v>0</v>
      </c>
      <c r="T60" s="16">
        <f t="shared" si="21"/>
        <v>0</v>
      </c>
      <c r="U60" s="16">
        <f t="shared" si="21"/>
        <v>0</v>
      </c>
      <c r="V60" s="16">
        <f t="shared" si="21"/>
        <v>0</v>
      </c>
      <c r="W60" s="16">
        <f t="shared" si="21"/>
        <v>0</v>
      </c>
      <c r="X60" s="16">
        <f t="shared" si="21"/>
        <v>0</v>
      </c>
      <c r="Y60" s="16">
        <f t="shared" si="21"/>
        <v>0</v>
      </c>
      <c r="Z60" s="16">
        <f t="shared" si="20"/>
        <v>0</v>
      </c>
      <c r="AA60" s="16">
        <f t="shared" si="20"/>
        <v>0</v>
      </c>
      <c r="AB60" s="16">
        <f t="shared" si="20"/>
        <v>0</v>
      </c>
      <c r="AC60" s="16">
        <f t="shared" si="20"/>
        <v>0</v>
      </c>
      <c r="AD60" s="16">
        <f t="shared" si="20"/>
        <v>0</v>
      </c>
      <c r="AE60" s="16">
        <f t="shared" si="20"/>
        <v>0</v>
      </c>
      <c r="AF60" s="16">
        <f t="shared" si="20"/>
        <v>0</v>
      </c>
      <c r="AG60" s="16">
        <f t="shared" si="20"/>
        <v>0</v>
      </c>
      <c r="AH60" s="16">
        <f t="shared" si="20"/>
        <v>0</v>
      </c>
      <c r="AI60" s="16">
        <f t="shared" si="20"/>
        <v>0</v>
      </c>
      <c r="AJ60" s="16">
        <f t="shared" si="20"/>
        <v>0</v>
      </c>
      <c r="AK60" s="16">
        <f t="shared" si="20"/>
        <v>0</v>
      </c>
      <c r="AL60" s="16">
        <f t="shared" si="20"/>
        <v>0</v>
      </c>
      <c r="AM60" s="16">
        <f t="shared" si="20"/>
        <v>0</v>
      </c>
      <c r="AN60" s="16">
        <f t="shared" si="20"/>
        <v>0</v>
      </c>
      <c r="AO60" s="16">
        <f t="shared" si="20"/>
        <v>0</v>
      </c>
      <c r="AP60" s="16">
        <f t="shared" si="20"/>
        <v>0</v>
      </c>
      <c r="AQ60" s="16">
        <f t="shared" si="20"/>
        <v>0</v>
      </c>
      <c r="AR60" s="16">
        <f t="shared" si="3"/>
        <v>0</v>
      </c>
      <c r="AS60" s="16">
        <f t="shared" si="3"/>
        <v>0</v>
      </c>
      <c r="AT60" s="16">
        <f t="shared" si="3"/>
        <v>0</v>
      </c>
      <c r="AU60" s="16">
        <f t="shared" si="3"/>
        <v>0</v>
      </c>
      <c r="AV60" s="29">
        <f t="shared" si="4"/>
        <v>0</v>
      </c>
      <c r="AW60" s="16">
        <f t="shared" si="5"/>
        <v>58</v>
      </c>
    </row>
    <row r="61" spans="1:49">
      <c r="A61" s="21" t="s">
        <v>209</v>
      </c>
      <c r="B61" s="21">
        <v>56</v>
      </c>
      <c r="C61" s="21">
        <v>10</v>
      </c>
      <c r="D61" s="21"/>
      <c r="E61" t="s">
        <v>352</v>
      </c>
      <c r="F61" s="15">
        <v>12284.284</v>
      </c>
      <c r="I61">
        <v>59</v>
      </c>
      <c r="J61" s="16">
        <f t="shared" si="21"/>
        <v>0</v>
      </c>
      <c r="K61" s="16">
        <f t="shared" si="21"/>
        <v>0</v>
      </c>
      <c r="L61" s="16">
        <f t="shared" si="21"/>
        <v>0</v>
      </c>
      <c r="M61" s="16">
        <f t="shared" si="21"/>
        <v>0</v>
      </c>
      <c r="N61" s="16">
        <f t="shared" si="21"/>
        <v>0</v>
      </c>
      <c r="O61" s="16">
        <f t="shared" si="21"/>
        <v>0</v>
      </c>
      <c r="P61" s="16">
        <f t="shared" si="21"/>
        <v>0</v>
      </c>
      <c r="Q61" s="16">
        <f t="shared" si="21"/>
        <v>0</v>
      </c>
      <c r="R61" s="16">
        <f t="shared" si="21"/>
        <v>0</v>
      </c>
      <c r="S61" s="16">
        <f t="shared" si="21"/>
        <v>0</v>
      </c>
      <c r="T61" s="16">
        <f t="shared" si="21"/>
        <v>0</v>
      </c>
      <c r="U61" s="16">
        <f t="shared" si="21"/>
        <v>0</v>
      </c>
      <c r="V61" s="16">
        <f t="shared" si="21"/>
        <v>0</v>
      </c>
      <c r="W61" s="16">
        <f t="shared" si="21"/>
        <v>0</v>
      </c>
      <c r="X61" s="16">
        <f t="shared" si="21"/>
        <v>0</v>
      </c>
      <c r="Y61" s="16">
        <f t="shared" si="21"/>
        <v>0</v>
      </c>
      <c r="Z61" s="16">
        <f t="shared" si="20"/>
        <v>0</v>
      </c>
      <c r="AA61" s="16">
        <f t="shared" si="20"/>
        <v>0</v>
      </c>
      <c r="AB61" s="16">
        <f t="shared" si="20"/>
        <v>0</v>
      </c>
      <c r="AC61" s="16">
        <f t="shared" si="20"/>
        <v>0</v>
      </c>
      <c r="AD61" s="16">
        <f t="shared" si="20"/>
        <v>0</v>
      </c>
      <c r="AE61" s="16">
        <f t="shared" si="20"/>
        <v>0</v>
      </c>
      <c r="AF61" s="16">
        <f t="shared" si="20"/>
        <v>0</v>
      </c>
      <c r="AG61" s="16">
        <f t="shared" si="20"/>
        <v>0</v>
      </c>
      <c r="AH61" s="16">
        <f t="shared" si="20"/>
        <v>0</v>
      </c>
      <c r="AI61" s="16">
        <f t="shared" si="20"/>
        <v>0</v>
      </c>
      <c r="AJ61" s="16">
        <f t="shared" si="20"/>
        <v>0</v>
      </c>
      <c r="AK61" s="16">
        <f t="shared" si="20"/>
        <v>0</v>
      </c>
      <c r="AL61" s="16">
        <f t="shared" si="20"/>
        <v>0</v>
      </c>
      <c r="AM61" s="16">
        <f t="shared" si="20"/>
        <v>0</v>
      </c>
      <c r="AN61" s="16">
        <f t="shared" si="20"/>
        <v>0</v>
      </c>
      <c r="AO61" s="16">
        <f t="shared" si="20"/>
        <v>0</v>
      </c>
      <c r="AP61" s="16">
        <f t="shared" si="20"/>
        <v>0</v>
      </c>
      <c r="AQ61" s="16">
        <f t="shared" si="20"/>
        <v>0</v>
      </c>
      <c r="AR61" s="16">
        <f t="shared" si="3"/>
        <v>0</v>
      </c>
      <c r="AS61" s="16">
        <f t="shared" si="3"/>
        <v>0</v>
      </c>
      <c r="AT61" s="16">
        <f t="shared" si="3"/>
        <v>0</v>
      </c>
      <c r="AU61" s="16">
        <f t="shared" si="3"/>
        <v>0</v>
      </c>
      <c r="AV61" s="29">
        <f t="shared" si="4"/>
        <v>0</v>
      </c>
      <c r="AW61" s="16">
        <f t="shared" si="5"/>
        <v>59</v>
      </c>
    </row>
    <row r="62" spans="1:49">
      <c r="A62" s="31" t="s">
        <v>209</v>
      </c>
      <c r="B62" s="21">
        <v>84</v>
      </c>
      <c r="C62" s="21">
        <v>11</v>
      </c>
      <c r="D62" s="21"/>
      <c r="E62" t="s">
        <v>325</v>
      </c>
      <c r="F62" s="15">
        <v>13099.025</v>
      </c>
      <c r="I62">
        <v>60</v>
      </c>
      <c r="J62" s="16">
        <f t="shared" si="21"/>
        <v>0</v>
      </c>
      <c r="K62" s="16">
        <f t="shared" si="21"/>
        <v>0</v>
      </c>
      <c r="L62" s="16">
        <f t="shared" si="21"/>
        <v>0</v>
      </c>
      <c r="M62" s="16">
        <f t="shared" si="21"/>
        <v>0</v>
      </c>
      <c r="N62" s="16">
        <f t="shared" si="21"/>
        <v>0</v>
      </c>
      <c r="O62" s="16">
        <f t="shared" si="21"/>
        <v>0</v>
      </c>
      <c r="P62" s="16">
        <f t="shared" si="21"/>
        <v>0</v>
      </c>
      <c r="Q62" s="16">
        <f t="shared" si="21"/>
        <v>0</v>
      </c>
      <c r="R62" s="16">
        <f t="shared" si="21"/>
        <v>0</v>
      </c>
      <c r="S62" s="16">
        <f t="shared" si="21"/>
        <v>0</v>
      </c>
      <c r="T62" s="16">
        <f t="shared" si="21"/>
        <v>0</v>
      </c>
      <c r="U62" s="16">
        <f t="shared" si="21"/>
        <v>0</v>
      </c>
      <c r="V62" s="16">
        <f t="shared" si="21"/>
        <v>0</v>
      </c>
      <c r="W62" s="16">
        <f t="shared" si="21"/>
        <v>0</v>
      </c>
      <c r="X62" s="16">
        <f t="shared" si="21"/>
        <v>0</v>
      </c>
      <c r="Y62" s="16">
        <f t="shared" si="21"/>
        <v>0</v>
      </c>
      <c r="Z62" s="16">
        <f t="shared" si="20"/>
        <v>0</v>
      </c>
      <c r="AA62" s="16">
        <f t="shared" si="20"/>
        <v>0</v>
      </c>
      <c r="AB62" s="16">
        <f t="shared" si="20"/>
        <v>0</v>
      </c>
      <c r="AC62" s="16">
        <f t="shared" si="20"/>
        <v>0</v>
      </c>
      <c r="AD62" s="16">
        <f t="shared" si="20"/>
        <v>0</v>
      </c>
      <c r="AE62" s="16">
        <f t="shared" si="20"/>
        <v>0</v>
      </c>
      <c r="AF62" s="16">
        <f t="shared" si="20"/>
        <v>0</v>
      </c>
      <c r="AG62" s="16">
        <f t="shared" si="20"/>
        <v>0</v>
      </c>
      <c r="AH62" s="16">
        <f t="shared" si="20"/>
        <v>0</v>
      </c>
      <c r="AI62" s="16">
        <f t="shared" si="20"/>
        <v>0</v>
      </c>
      <c r="AJ62" s="16">
        <f t="shared" si="20"/>
        <v>0</v>
      </c>
      <c r="AK62" s="16">
        <f t="shared" si="20"/>
        <v>0</v>
      </c>
      <c r="AL62" s="16">
        <f t="shared" si="20"/>
        <v>0</v>
      </c>
      <c r="AM62" s="16">
        <f t="shared" si="20"/>
        <v>0</v>
      </c>
      <c r="AN62" s="16">
        <f t="shared" si="20"/>
        <v>0</v>
      </c>
      <c r="AO62" s="16">
        <f t="shared" si="20"/>
        <v>0</v>
      </c>
      <c r="AP62" s="16">
        <f t="shared" si="20"/>
        <v>0</v>
      </c>
      <c r="AQ62" s="16">
        <f t="shared" si="20"/>
        <v>0</v>
      </c>
      <c r="AR62" s="16">
        <f t="shared" si="3"/>
        <v>0</v>
      </c>
      <c r="AS62" s="16">
        <f t="shared" si="3"/>
        <v>0</v>
      </c>
      <c r="AT62" s="16">
        <f t="shared" si="3"/>
        <v>0</v>
      </c>
      <c r="AU62" s="16">
        <f t="shared" si="3"/>
        <v>0</v>
      </c>
      <c r="AV62" s="29">
        <f t="shared" si="4"/>
        <v>0</v>
      </c>
      <c r="AW62" s="16">
        <f t="shared" si="5"/>
        <v>60</v>
      </c>
    </row>
    <row r="63" spans="1:49">
      <c r="A63" s="32" t="s">
        <v>385</v>
      </c>
      <c r="B63" s="32"/>
      <c r="C63" s="32"/>
      <c r="D63" s="32"/>
      <c r="E63" s="32"/>
      <c r="F63" s="33">
        <v>649421.42700000003</v>
      </c>
      <c r="I63">
        <v>61</v>
      </c>
      <c r="J63" s="16">
        <f t="shared" si="21"/>
        <v>0</v>
      </c>
      <c r="K63" s="16">
        <f t="shared" si="21"/>
        <v>0</v>
      </c>
      <c r="L63" s="16">
        <f t="shared" si="21"/>
        <v>0</v>
      </c>
      <c r="M63" s="16">
        <f t="shared" si="21"/>
        <v>0</v>
      </c>
      <c r="N63" s="16">
        <f t="shared" si="21"/>
        <v>0</v>
      </c>
      <c r="O63" s="16">
        <f t="shared" si="21"/>
        <v>0</v>
      </c>
      <c r="P63" s="16">
        <f t="shared" si="21"/>
        <v>0</v>
      </c>
      <c r="Q63" s="16">
        <f t="shared" si="21"/>
        <v>0</v>
      </c>
      <c r="R63" s="16">
        <f t="shared" si="21"/>
        <v>0</v>
      </c>
      <c r="S63" s="16">
        <f t="shared" si="21"/>
        <v>0</v>
      </c>
      <c r="T63" s="16">
        <f t="shared" si="21"/>
        <v>0</v>
      </c>
      <c r="U63" s="16">
        <f t="shared" si="21"/>
        <v>0</v>
      </c>
      <c r="V63" s="16">
        <f t="shared" si="21"/>
        <v>0</v>
      </c>
      <c r="W63" s="16">
        <f t="shared" si="21"/>
        <v>0</v>
      </c>
      <c r="X63" s="16">
        <f t="shared" si="21"/>
        <v>0</v>
      </c>
      <c r="Y63" s="16">
        <f t="shared" si="21"/>
        <v>0</v>
      </c>
      <c r="Z63" s="16">
        <f t="shared" si="20"/>
        <v>0</v>
      </c>
      <c r="AA63" s="16">
        <f t="shared" si="20"/>
        <v>0</v>
      </c>
      <c r="AB63" s="16">
        <f t="shared" si="20"/>
        <v>0</v>
      </c>
      <c r="AC63" s="16">
        <f t="shared" si="20"/>
        <v>0</v>
      </c>
      <c r="AD63" s="16">
        <f t="shared" si="20"/>
        <v>0</v>
      </c>
      <c r="AE63" s="16">
        <f t="shared" si="20"/>
        <v>0</v>
      </c>
      <c r="AF63" s="16">
        <f t="shared" si="20"/>
        <v>0</v>
      </c>
      <c r="AG63" s="16">
        <f t="shared" si="20"/>
        <v>0</v>
      </c>
      <c r="AH63" s="16">
        <f t="shared" si="20"/>
        <v>0</v>
      </c>
      <c r="AI63" s="16">
        <f t="shared" si="20"/>
        <v>0</v>
      </c>
      <c r="AJ63" s="16">
        <f t="shared" si="20"/>
        <v>0</v>
      </c>
      <c r="AK63" s="16">
        <f t="shared" si="20"/>
        <v>0</v>
      </c>
      <c r="AL63" s="16">
        <f t="shared" si="20"/>
        <v>0</v>
      </c>
      <c r="AM63" s="16">
        <f t="shared" si="20"/>
        <v>0</v>
      </c>
      <c r="AN63" s="16">
        <f t="shared" si="20"/>
        <v>0</v>
      </c>
      <c r="AO63" s="16">
        <f t="shared" si="20"/>
        <v>0</v>
      </c>
      <c r="AP63" s="16">
        <f t="shared" si="20"/>
        <v>0</v>
      </c>
      <c r="AQ63" s="16">
        <f t="shared" si="20"/>
        <v>0</v>
      </c>
      <c r="AR63" s="16">
        <f t="shared" si="3"/>
        <v>0</v>
      </c>
      <c r="AS63" s="16">
        <f t="shared" si="3"/>
        <v>0</v>
      </c>
      <c r="AT63" s="16">
        <f t="shared" si="3"/>
        <v>0</v>
      </c>
      <c r="AU63" s="16">
        <f t="shared" si="3"/>
        <v>0</v>
      </c>
      <c r="AV63" s="29">
        <f t="shared" si="4"/>
        <v>0</v>
      </c>
      <c r="AW63" s="16">
        <f t="shared" si="5"/>
        <v>61</v>
      </c>
    </row>
    <row r="64" spans="1:49">
      <c r="A64" s="21" t="s">
        <v>215</v>
      </c>
      <c r="B64" s="21" t="s">
        <v>319</v>
      </c>
      <c r="C64" s="21"/>
      <c r="D64" s="21"/>
      <c r="E64" t="s">
        <v>320</v>
      </c>
      <c r="F64" s="15">
        <v>2487018.602</v>
      </c>
      <c r="I64">
        <v>62</v>
      </c>
      <c r="J64" s="16">
        <f t="shared" si="21"/>
        <v>0</v>
      </c>
      <c r="K64" s="16">
        <f t="shared" si="21"/>
        <v>0</v>
      </c>
      <c r="L64" s="16">
        <f t="shared" si="21"/>
        <v>0</v>
      </c>
      <c r="M64" s="16">
        <f t="shared" si="21"/>
        <v>0</v>
      </c>
      <c r="N64" s="16">
        <f t="shared" si="21"/>
        <v>0</v>
      </c>
      <c r="O64" s="16">
        <f t="shared" si="21"/>
        <v>0</v>
      </c>
      <c r="P64" s="16">
        <f t="shared" si="21"/>
        <v>0</v>
      </c>
      <c r="Q64" s="16">
        <f t="shared" si="21"/>
        <v>0</v>
      </c>
      <c r="R64" s="16">
        <f t="shared" si="21"/>
        <v>0</v>
      </c>
      <c r="S64" s="16">
        <f t="shared" si="21"/>
        <v>0</v>
      </c>
      <c r="T64" s="16">
        <f t="shared" si="21"/>
        <v>0</v>
      </c>
      <c r="U64" s="16">
        <f t="shared" si="21"/>
        <v>0</v>
      </c>
      <c r="V64" s="16">
        <f t="shared" si="21"/>
        <v>0</v>
      </c>
      <c r="W64" s="16">
        <f t="shared" si="21"/>
        <v>0</v>
      </c>
      <c r="X64" s="16">
        <f t="shared" si="21"/>
        <v>0</v>
      </c>
      <c r="Y64" s="16">
        <f t="shared" si="21"/>
        <v>0</v>
      </c>
      <c r="Z64" s="16">
        <f t="shared" si="20"/>
        <v>0</v>
      </c>
      <c r="AA64" s="16">
        <f t="shared" si="20"/>
        <v>0</v>
      </c>
      <c r="AB64" s="16">
        <f t="shared" si="20"/>
        <v>0</v>
      </c>
      <c r="AC64" s="16">
        <f t="shared" si="20"/>
        <v>9228.0750000000007</v>
      </c>
      <c r="AD64" s="16">
        <f t="shared" si="20"/>
        <v>0</v>
      </c>
      <c r="AE64" s="16">
        <f t="shared" si="20"/>
        <v>0</v>
      </c>
      <c r="AF64" s="16">
        <f t="shared" si="20"/>
        <v>0</v>
      </c>
      <c r="AG64" s="16">
        <f t="shared" si="20"/>
        <v>0</v>
      </c>
      <c r="AH64" s="16">
        <f t="shared" si="20"/>
        <v>0</v>
      </c>
      <c r="AI64" s="16">
        <f t="shared" si="20"/>
        <v>0</v>
      </c>
      <c r="AJ64" s="16">
        <f t="shared" si="20"/>
        <v>0</v>
      </c>
      <c r="AK64" s="16">
        <f t="shared" si="20"/>
        <v>0</v>
      </c>
      <c r="AL64" s="16">
        <f t="shared" si="20"/>
        <v>0</v>
      </c>
      <c r="AM64" s="16">
        <f t="shared" si="20"/>
        <v>0</v>
      </c>
      <c r="AN64" s="16">
        <f t="shared" si="20"/>
        <v>0</v>
      </c>
      <c r="AO64" s="16">
        <f t="shared" si="20"/>
        <v>0</v>
      </c>
      <c r="AP64" s="16">
        <f t="shared" si="20"/>
        <v>0</v>
      </c>
      <c r="AQ64" s="16">
        <f t="shared" si="20"/>
        <v>0</v>
      </c>
      <c r="AR64" s="16">
        <f t="shared" si="3"/>
        <v>0</v>
      </c>
      <c r="AS64" s="16">
        <f t="shared" si="3"/>
        <v>0</v>
      </c>
      <c r="AT64" s="16">
        <f t="shared" si="3"/>
        <v>0</v>
      </c>
      <c r="AU64" s="16">
        <f t="shared" si="3"/>
        <v>0</v>
      </c>
      <c r="AV64" s="29">
        <f t="shared" si="4"/>
        <v>9228.0750000000007</v>
      </c>
      <c r="AW64" s="16">
        <f t="shared" si="5"/>
        <v>62</v>
      </c>
    </row>
    <row r="65" spans="1:49">
      <c r="A65" s="21" t="s">
        <v>215</v>
      </c>
      <c r="B65" s="21">
        <v>1</v>
      </c>
      <c r="C65" s="21">
        <v>50</v>
      </c>
      <c r="D65" s="21"/>
      <c r="E65" t="s">
        <v>361</v>
      </c>
      <c r="F65" s="15">
        <v>31787.929</v>
      </c>
      <c r="I65">
        <v>63</v>
      </c>
      <c r="J65" s="16">
        <f t="shared" si="21"/>
        <v>0</v>
      </c>
      <c r="K65" s="16">
        <f t="shared" si="21"/>
        <v>0</v>
      </c>
      <c r="L65" s="16">
        <f t="shared" si="21"/>
        <v>0</v>
      </c>
      <c r="M65" s="16">
        <f t="shared" si="21"/>
        <v>0</v>
      </c>
      <c r="N65" s="16">
        <f t="shared" si="21"/>
        <v>0</v>
      </c>
      <c r="O65" s="16">
        <f t="shared" si="21"/>
        <v>0</v>
      </c>
      <c r="P65" s="16">
        <f t="shared" si="21"/>
        <v>0</v>
      </c>
      <c r="Q65" s="16">
        <f t="shared" si="21"/>
        <v>0</v>
      </c>
      <c r="R65" s="16">
        <f t="shared" si="21"/>
        <v>0</v>
      </c>
      <c r="S65" s="16">
        <f t="shared" si="21"/>
        <v>0</v>
      </c>
      <c r="T65" s="16">
        <f t="shared" si="21"/>
        <v>0</v>
      </c>
      <c r="U65" s="16">
        <f t="shared" si="21"/>
        <v>0</v>
      </c>
      <c r="V65" s="16">
        <f t="shared" si="21"/>
        <v>0</v>
      </c>
      <c r="W65" s="16">
        <f t="shared" si="21"/>
        <v>0</v>
      </c>
      <c r="X65" s="16">
        <f t="shared" si="21"/>
        <v>0</v>
      </c>
      <c r="Y65" s="16">
        <f t="shared" si="21"/>
        <v>0</v>
      </c>
      <c r="Z65" s="16">
        <f t="shared" si="20"/>
        <v>0</v>
      </c>
      <c r="AA65" s="16">
        <f t="shared" si="20"/>
        <v>0</v>
      </c>
      <c r="AB65" s="16">
        <f t="shared" si="20"/>
        <v>0</v>
      </c>
      <c r="AC65" s="16">
        <f t="shared" si="20"/>
        <v>0</v>
      </c>
      <c r="AD65" s="16">
        <f t="shared" si="20"/>
        <v>0</v>
      </c>
      <c r="AE65" s="16">
        <f t="shared" si="20"/>
        <v>0</v>
      </c>
      <c r="AF65" s="16">
        <f t="shared" si="20"/>
        <v>0</v>
      </c>
      <c r="AG65" s="16">
        <f t="shared" si="20"/>
        <v>0</v>
      </c>
      <c r="AH65" s="16">
        <f t="shared" si="20"/>
        <v>0</v>
      </c>
      <c r="AI65" s="16">
        <f t="shared" si="20"/>
        <v>0</v>
      </c>
      <c r="AJ65" s="16">
        <f t="shared" si="20"/>
        <v>0</v>
      </c>
      <c r="AK65" s="16">
        <f t="shared" si="20"/>
        <v>0</v>
      </c>
      <c r="AL65" s="16">
        <f t="shared" si="20"/>
        <v>0</v>
      </c>
      <c r="AM65" s="16">
        <f t="shared" si="20"/>
        <v>0</v>
      </c>
      <c r="AN65" s="16">
        <f t="shared" si="20"/>
        <v>0</v>
      </c>
      <c r="AO65" s="16">
        <f t="shared" si="20"/>
        <v>0</v>
      </c>
      <c r="AP65" s="16">
        <f t="shared" si="20"/>
        <v>0</v>
      </c>
      <c r="AQ65" s="16">
        <f t="shared" si="20"/>
        <v>0</v>
      </c>
      <c r="AR65" s="16">
        <f t="shared" si="3"/>
        <v>0</v>
      </c>
      <c r="AS65" s="16">
        <f t="shared" si="3"/>
        <v>0</v>
      </c>
      <c r="AT65" s="16">
        <f t="shared" si="3"/>
        <v>0</v>
      </c>
      <c r="AU65" s="16">
        <f t="shared" si="3"/>
        <v>0</v>
      </c>
      <c r="AV65" s="29">
        <f t="shared" si="4"/>
        <v>0</v>
      </c>
      <c r="AW65" s="16">
        <f t="shared" si="5"/>
        <v>63</v>
      </c>
    </row>
    <row r="66" spans="1:49">
      <c r="A66" s="21" t="s">
        <v>215</v>
      </c>
      <c r="B66" s="21">
        <v>3</v>
      </c>
      <c r="C66" s="21">
        <v>22</v>
      </c>
      <c r="D66" s="21"/>
      <c r="E66" t="s">
        <v>386</v>
      </c>
      <c r="F66" s="15">
        <v>5229.3530000000001</v>
      </c>
      <c r="I66">
        <v>64</v>
      </c>
      <c r="J66" s="16">
        <f t="shared" si="21"/>
        <v>0</v>
      </c>
      <c r="K66" s="16">
        <f t="shared" si="21"/>
        <v>0</v>
      </c>
      <c r="L66" s="16">
        <f t="shared" si="21"/>
        <v>0</v>
      </c>
      <c r="M66" s="16">
        <f t="shared" si="21"/>
        <v>0</v>
      </c>
      <c r="N66" s="16">
        <f t="shared" si="21"/>
        <v>0</v>
      </c>
      <c r="O66" s="16">
        <f t="shared" si="21"/>
        <v>0</v>
      </c>
      <c r="P66" s="16">
        <f t="shared" si="21"/>
        <v>36693.436999999998</v>
      </c>
      <c r="Q66" s="16">
        <f t="shared" si="21"/>
        <v>0</v>
      </c>
      <c r="R66" s="16">
        <f t="shared" si="21"/>
        <v>0</v>
      </c>
      <c r="S66" s="16">
        <f t="shared" si="21"/>
        <v>0</v>
      </c>
      <c r="T66" s="16">
        <f t="shared" si="21"/>
        <v>0</v>
      </c>
      <c r="U66" s="16">
        <f t="shared" si="21"/>
        <v>0</v>
      </c>
      <c r="V66" s="16">
        <f t="shared" si="21"/>
        <v>0</v>
      </c>
      <c r="W66" s="16">
        <f t="shared" si="21"/>
        <v>0</v>
      </c>
      <c r="X66" s="16">
        <f t="shared" si="21"/>
        <v>0</v>
      </c>
      <c r="Y66" s="16">
        <f t="shared" si="21"/>
        <v>0</v>
      </c>
      <c r="Z66" s="16">
        <f t="shared" si="20"/>
        <v>0</v>
      </c>
      <c r="AA66" s="16">
        <f t="shared" si="20"/>
        <v>0</v>
      </c>
      <c r="AB66" s="16">
        <f t="shared" si="20"/>
        <v>0</v>
      </c>
      <c r="AC66" s="16">
        <f t="shared" si="20"/>
        <v>0</v>
      </c>
      <c r="AD66" s="16">
        <f t="shared" si="20"/>
        <v>0</v>
      </c>
      <c r="AE66" s="16">
        <f t="shared" si="20"/>
        <v>0</v>
      </c>
      <c r="AF66" s="16">
        <f t="shared" si="20"/>
        <v>0</v>
      </c>
      <c r="AG66" s="16">
        <f t="shared" si="20"/>
        <v>0</v>
      </c>
      <c r="AH66" s="16">
        <f t="shared" si="20"/>
        <v>0</v>
      </c>
      <c r="AI66" s="16">
        <f t="shared" si="20"/>
        <v>0</v>
      </c>
      <c r="AJ66" s="16">
        <f t="shared" si="20"/>
        <v>0</v>
      </c>
      <c r="AK66" s="16">
        <f t="shared" si="20"/>
        <v>0</v>
      </c>
      <c r="AL66" s="16">
        <f t="shared" si="20"/>
        <v>0</v>
      </c>
      <c r="AM66" s="16">
        <f t="shared" si="20"/>
        <v>0</v>
      </c>
      <c r="AN66" s="16">
        <f t="shared" si="20"/>
        <v>0</v>
      </c>
      <c r="AO66" s="16">
        <f t="shared" si="20"/>
        <v>0</v>
      </c>
      <c r="AP66" s="16">
        <f t="shared" si="20"/>
        <v>0</v>
      </c>
      <c r="AQ66" s="16">
        <f t="shared" si="20"/>
        <v>0</v>
      </c>
      <c r="AR66" s="16">
        <f t="shared" si="3"/>
        <v>0</v>
      </c>
      <c r="AS66" s="16">
        <f t="shared" si="3"/>
        <v>0</v>
      </c>
      <c r="AT66" s="16">
        <f t="shared" si="3"/>
        <v>0</v>
      </c>
      <c r="AU66" s="16">
        <f t="shared" si="3"/>
        <v>0</v>
      </c>
      <c r="AV66" s="29">
        <f t="shared" si="4"/>
        <v>36693.436999999998</v>
      </c>
      <c r="AW66" s="16">
        <f t="shared" si="5"/>
        <v>64</v>
      </c>
    </row>
    <row r="67" spans="1:49">
      <c r="A67" s="21" t="s">
        <v>215</v>
      </c>
      <c r="B67" s="21">
        <v>10</v>
      </c>
      <c r="C67" s="21">
        <v>91</v>
      </c>
      <c r="D67" s="21"/>
      <c r="E67" t="s">
        <v>387</v>
      </c>
      <c r="F67" s="15">
        <v>62253.423000000003</v>
      </c>
      <c r="I67">
        <v>65</v>
      </c>
      <c r="J67" s="16">
        <f t="shared" si="21"/>
        <v>0</v>
      </c>
      <c r="K67" s="16">
        <f t="shared" si="21"/>
        <v>0</v>
      </c>
      <c r="L67" s="16">
        <f t="shared" si="21"/>
        <v>0</v>
      </c>
      <c r="M67" s="16">
        <f t="shared" si="21"/>
        <v>0</v>
      </c>
      <c r="N67" s="16">
        <f t="shared" si="21"/>
        <v>0</v>
      </c>
      <c r="O67" s="16">
        <f t="shared" si="21"/>
        <v>0</v>
      </c>
      <c r="P67" s="16">
        <f t="shared" si="21"/>
        <v>0</v>
      </c>
      <c r="Q67" s="16">
        <f t="shared" si="21"/>
        <v>0</v>
      </c>
      <c r="R67" s="16">
        <f t="shared" si="21"/>
        <v>0</v>
      </c>
      <c r="S67" s="16">
        <f t="shared" si="21"/>
        <v>0</v>
      </c>
      <c r="T67" s="16">
        <f t="shared" si="21"/>
        <v>0</v>
      </c>
      <c r="U67" s="16">
        <f t="shared" si="21"/>
        <v>0</v>
      </c>
      <c r="V67" s="16">
        <f t="shared" si="21"/>
        <v>0</v>
      </c>
      <c r="W67" s="16">
        <f t="shared" si="21"/>
        <v>0</v>
      </c>
      <c r="X67" s="16">
        <f t="shared" si="21"/>
        <v>0</v>
      </c>
      <c r="Y67" s="16">
        <f t="shared" si="21"/>
        <v>0</v>
      </c>
      <c r="Z67" s="16">
        <f t="shared" si="20"/>
        <v>0</v>
      </c>
      <c r="AA67" s="16">
        <f t="shared" si="20"/>
        <v>0</v>
      </c>
      <c r="AB67" s="16">
        <f t="shared" si="20"/>
        <v>0</v>
      </c>
      <c r="AC67" s="16">
        <f t="shared" si="20"/>
        <v>0</v>
      </c>
      <c r="AD67" s="16">
        <f t="shared" si="20"/>
        <v>0</v>
      </c>
      <c r="AE67" s="16">
        <f t="shared" si="20"/>
        <v>0</v>
      </c>
      <c r="AF67" s="16">
        <f t="shared" si="20"/>
        <v>0</v>
      </c>
      <c r="AG67" s="16">
        <f t="shared" si="20"/>
        <v>0</v>
      </c>
      <c r="AH67" s="16">
        <f t="shared" si="20"/>
        <v>0</v>
      </c>
      <c r="AI67" s="16">
        <f t="shared" si="20"/>
        <v>0</v>
      </c>
      <c r="AJ67" s="16">
        <f t="shared" si="20"/>
        <v>0</v>
      </c>
      <c r="AK67" s="16">
        <f t="shared" si="20"/>
        <v>0</v>
      </c>
      <c r="AL67" s="16">
        <f t="shared" si="20"/>
        <v>0</v>
      </c>
      <c r="AM67" s="16">
        <f t="shared" si="20"/>
        <v>0</v>
      </c>
      <c r="AN67" s="16">
        <f t="shared" si="20"/>
        <v>0</v>
      </c>
      <c r="AO67" s="16">
        <f t="shared" si="20"/>
        <v>0</v>
      </c>
      <c r="AP67" s="16">
        <f t="shared" si="20"/>
        <v>0</v>
      </c>
      <c r="AQ67" s="16">
        <f t="shared" si="20"/>
        <v>0</v>
      </c>
      <c r="AR67" s="16">
        <f t="shared" si="20"/>
        <v>0</v>
      </c>
      <c r="AS67" s="16">
        <f t="shared" si="20"/>
        <v>0</v>
      </c>
      <c r="AT67" s="16">
        <f t="shared" si="20"/>
        <v>0</v>
      </c>
      <c r="AU67" s="16">
        <f t="shared" si="20"/>
        <v>0</v>
      </c>
      <c r="AV67" s="29">
        <f t="shared" ref="AV67:AV103" si="22">SUM(J67:AU67)</f>
        <v>0</v>
      </c>
      <c r="AW67" s="16">
        <f t="shared" ref="AW67:AW103" si="23">I67</f>
        <v>65</v>
      </c>
    </row>
    <row r="68" spans="1:49">
      <c r="A68" s="21" t="s">
        <v>215</v>
      </c>
      <c r="B68" s="21">
        <v>31</v>
      </c>
      <c r="C68" s="21">
        <v>9</v>
      </c>
      <c r="D68" s="21"/>
      <c r="E68" t="s">
        <v>388</v>
      </c>
      <c r="F68" s="15">
        <v>48095.508000000002</v>
      </c>
      <c r="I68">
        <v>66</v>
      </c>
      <c r="J68" s="16">
        <f t="shared" si="21"/>
        <v>0</v>
      </c>
      <c r="K68" s="16">
        <f t="shared" si="21"/>
        <v>0</v>
      </c>
      <c r="L68" s="16">
        <f t="shared" si="21"/>
        <v>0</v>
      </c>
      <c r="M68" s="16">
        <f t="shared" si="21"/>
        <v>0</v>
      </c>
      <c r="N68" s="16">
        <f t="shared" si="21"/>
        <v>0</v>
      </c>
      <c r="O68" s="16">
        <f t="shared" si="21"/>
        <v>0</v>
      </c>
      <c r="P68" s="16">
        <f t="shared" si="21"/>
        <v>0</v>
      </c>
      <c r="Q68" s="16">
        <f t="shared" si="21"/>
        <v>0</v>
      </c>
      <c r="R68" s="16">
        <f t="shared" si="21"/>
        <v>0</v>
      </c>
      <c r="S68" s="16">
        <f t="shared" si="21"/>
        <v>0</v>
      </c>
      <c r="T68" s="16">
        <f t="shared" si="21"/>
        <v>0</v>
      </c>
      <c r="U68" s="16">
        <f t="shared" si="21"/>
        <v>0</v>
      </c>
      <c r="V68" s="16">
        <f t="shared" si="21"/>
        <v>0</v>
      </c>
      <c r="W68" s="16">
        <f t="shared" si="21"/>
        <v>0</v>
      </c>
      <c r="X68" s="16">
        <f t="shared" si="21"/>
        <v>0</v>
      </c>
      <c r="Y68" s="16">
        <f t="shared" si="21"/>
        <v>0</v>
      </c>
      <c r="Z68" s="16">
        <f t="shared" si="20"/>
        <v>0</v>
      </c>
      <c r="AA68" s="16">
        <f t="shared" si="20"/>
        <v>0</v>
      </c>
      <c r="AB68" s="16">
        <f t="shared" si="20"/>
        <v>0</v>
      </c>
      <c r="AC68" s="16">
        <f t="shared" si="20"/>
        <v>0</v>
      </c>
      <c r="AD68" s="16">
        <f t="shared" si="20"/>
        <v>0</v>
      </c>
      <c r="AE68" s="16">
        <f t="shared" si="20"/>
        <v>0</v>
      </c>
      <c r="AF68" s="16">
        <f t="shared" si="20"/>
        <v>0</v>
      </c>
      <c r="AG68" s="16">
        <f t="shared" si="20"/>
        <v>0</v>
      </c>
      <c r="AH68" s="16">
        <f t="shared" si="20"/>
        <v>0</v>
      </c>
      <c r="AI68" s="16">
        <f t="shared" si="20"/>
        <v>0</v>
      </c>
      <c r="AJ68" s="16">
        <f t="shared" si="20"/>
        <v>0</v>
      </c>
      <c r="AK68" s="16">
        <f t="shared" si="20"/>
        <v>0</v>
      </c>
      <c r="AL68" s="16">
        <f t="shared" si="20"/>
        <v>0</v>
      </c>
      <c r="AM68" s="16">
        <f t="shared" si="20"/>
        <v>0</v>
      </c>
      <c r="AN68" s="16">
        <f t="shared" si="20"/>
        <v>0</v>
      </c>
      <c r="AO68" s="16">
        <f t="shared" si="20"/>
        <v>0</v>
      </c>
      <c r="AP68" s="16">
        <f t="shared" si="20"/>
        <v>0</v>
      </c>
      <c r="AQ68" s="16">
        <f t="shared" si="20"/>
        <v>0</v>
      </c>
      <c r="AR68" s="16">
        <f t="shared" si="20"/>
        <v>0</v>
      </c>
      <c r="AS68" s="16">
        <f t="shared" si="20"/>
        <v>0</v>
      </c>
      <c r="AT68" s="16">
        <f t="shared" si="20"/>
        <v>0</v>
      </c>
      <c r="AU68" s="16">
        <f t="shared" si="20"/>
        <v>0</v>
      </c>
      <c r="AV68" s="29">
        <f t="shared" si="22"/>
        <v>0</v>
      </c>
      <c r="AW68" s="16">
        <f t="shared" si="23"/>
        <v>66</v>
      </c>
    </row>
    <row r="69" spans="1:49">
      <c r="A69" s="21" t="s">
        <v>215</v>
      </c>
      <c r="B69" s="21">
        <v>45</v>
      </c>
      <c r="C69" s="21">
        <v>31</v>
      </c>
      <c r="D69" s="21"/>
      <c r="E69" t="s">
        <v>389</v>
      </c>
      <c r="F69" s="15">
        <v>60127.982000000004</v>
      </c>
      <c r="I69">
        <v>67</v>
      </c>
      <c r="J69" s="16">
        <f t="shared" si="21"/>
        <v>0</v>
      </c>
      <c r="K69" s="16">
        <f t="shared" si="21"/>
        <v>0</v>
      </c>
      <c r="L69" s="16">
        <f t="shared" si="21"/>
        <v>0</v>
      </c>
      <c r="M69" s="16">
        <f t="shared" si="21"/>
        <v>0</v>
      </c>
      <c r="N69" s="16">
        <f t="shared" si="21"/>
        <v>0</v>
      </c>
      <c r="O69" s="16">
        <f t="shared" si="21"/>
        <v>0</v>
      </c>
      <c r="P69" s="16">
        <f t="shared" si="21"/>
        <v>0</v>
      </c>
      <c r="Q69" s="16">
        <f t="shared" si="21"/>
        <v>0</v>
      </c>
      <c r="R69" s="16">
        <f t="shared" si="21"/>
        <v>0</v>
      </c>
      <c r="S69" s="16">
        <f t="shared" si="21"/>
        <v>0</v>
      </c>
      <c r="T69" s="16">
        <f t="shared" si="21"/>
        <v>0</v>
      </c>
      <c r="U69" s="16">
        <f t="shared" si="21"/>
        <v>0</v>
      </c>
      <c r="V69" s="16">
        <f t="shared" si="21"/>
        <v>0</v>
      </c>
      <c r="W69" s="16">
        <f t="shared" si="21"/>
        <v>0</v>
      </c>
      <c r="X69" s="16">
        <f t="shared" si="21"/>
        <v>0</v>
      </c>
      <c r="Y69" s="16">
        <f t="shared" si="21"/>
        <v>0</v>
      </c>
      <c r="Z69" s="16">
        <f t="shared" si="20"/>
        <v>0</v>
      </c>
      <c r="AA69" s="16">
        <f t="shared" si="20"/>
        <v>0</v>
      </c>
      <c r="AB69" s="16">
        <f t="shared" si="20"/>
        <v>0</v>
      </c>
      <c r="AC69" s="16">
        <f t="shared" si="20"/>
        <v>0</v>
      </c>
      <c r="AD69" s="16">
        <f t="shared" si="20"/>
        <v>0</v>
      </c>
      <c r="AE69" s="16">
        <f t="shared" si="20"/>
        <v>0</v>
      </c>
      <c r="AF69" s="16">
        <f t="shared" si="20"/>
        <v>0</v>
      </c>
      <c r="AG69" s="16">
        <f t="shared" si="20"/>
        <v>0</v>
      </c>
      <c r="AH69" s="16">
        <f t="shared" si="20"/>
        <v>0</v>
      </c>
      <c r="AI69" s="16">
        <f t="shared" si="20"/>
        <v>0</v>
      </c>
      <c r="AJ69" s="16">
        <f t="shared" si="20"/>
        <v>0</v>
      </c>
      <c r="AK69" s="16">
        <f t="shared" si="20"/>
        <v>0</v>
      </c>
      <c r="AL69" s="16">
        <f t="shared" si="20"/>
        <v>0</v>
      </c>
      <c r="AM69" s="16">
        <f t="shared" si="20"/>
        <v>0</v>
      </c>
      <c r="AN69" s="16">
        <f t="shared" si="20"/>
        <v>0</v>
      </c>
      <c r="AO69" s="16">
        <f t="shared" si="20"/>
        <v>0</v>
      </c>
      <c r="AP69" s="16">
        <f t="shared" si="20"/>
        <v>0</v>
      </c>
      <c r="AQ69" s="16">
        <f t="shared" si="20"/>
        <v>0</v>
      </c>
      <c r="AR69" s="16">
        <f t="shared" si="20"/>
        <v>0</v>
      </c>
      <c r="AS69" s="16">
        <f t="shared" si="20"/>
        <v>0</v>
      </c>
      <c r="AT69" s="16">
        <f t="shared" si="20"/>
        <v>0</v>
      </c>
      <c r="AU69" s="16">
        <f t="shared" si="20"/>
        <v>0</v>
      </c>
      <c r="AV69" s="29">
        <f t="shared" si="22"/>
        <v>0</v>
      </c>
      <c r="AW69" s="16">
        <f t="shared" si="23"/>
        <v>67</v>
      </c>
    </row>
    <row r="70" spans="1:49">
      <c r="A70" s="21" t="s">
        <v>215</v>
      </c>
      <c r="B70" s="21">
        <v>56</v>
      </c>
      <c r="C70" s="21">
        <v>10</v>
      </c>
      <c r="D70" s="21"/>
      <c r="E70" t="s">
        <v>352</v>
      </c>
      <c r="F70" s="15">
        <v>48085.4</v>
      </c>
      <c r="I70">
        <v>68</v>
      </c>
      <c r="J70" s="16">
        <f t="shared" si="21"/>
        <v>0</v>
      </c>
      <c r="K70" s="16">
        <f t="shared" si="21"/>
        <v>0</v>
      </c>
      <c r="L70" s="16">
        <f t="shared" si="21"/>
        <v>0</v>
      </c>
      <c r="M70" s="16">
        <f t="shared" si="21"/>
        <v>242408.89199999999</v>
      </c>
      <c r="N70" s="16">
        <f t="shared" si="21"/>
        <v>0</v>
      </c>
      <c r="O70" s="16">
        <f t="shared" si="21"/>
        <v>0</v>
      </c>
      <c r="P70" s="16">
        <f t="shared" si="21"/>
        <v>0</v>
      </c>
      <c r="Q70" s="16">
        <f t="shared" si="21"/>
        <v>0</v>
      </c>
      <c r="R70" s="16">
        <f t="shared" si="21"/>
        <v>0</v>
      </c>
      <c r="S70" s="16">
        <f t="shared" si="21"/>
        <v>0</v>
      </c>
      <c r="T70" s="16">
        <f t="shared" si="21"/>
        <v>0</v>
      </c>
      <c r="U70" s="16">
        <f t="shared" si="21"/>
        <v>0</v>
      </c>
      <c r="V70" s="16">
        <f t="shared" si="21"/>
        <v>0</v>
      </c>
      <c r="W70" s="16">
        <f t="shared" si="21"/>
        <v>0</v>
      </c>
      <c r="X70" s="16">
        <f t="shared" si="21"/>
        <v>0</v>
      </c>
      <c r="Y70" s="16">
        <f t="shared" si="21"/>
        <v>0</v>
      </c>
      <c r="Z70" s="16">
        <f t="shared" si="20"/>
        <v>0</v>
      </c>
      <c r="AA70" s="16">
        <f t="shared" si="20"/>
        <v>0</v>
      </c>
      <c r="AB70" s="16">
        <f t="shared" si="20"/>
        <v>0</v>
      </c>
      <c r="AC70" s="16">
        <f t="shared" si="20"/>
        <v>75923.426999999996</v>
      </c>
      <c r="AD70" s="16">
        <f t="shared" si="20"/>
        <v>0</v>
      </c>
      <c r="AE70" s="16">
        <f t="shared" si="20"/>
        <v>0</v>
      </c>
      <c r="AF70" s="16">
        <f t="shared" si="20"/>
        <v>0</v>
      </c>
      <c r="AG70" s="16">
        <f t="shared" si="20"/>
        <v>76281.387000000002</v>
      </c>
      <c r="AH70" s="16">
        <f t="shared" ref="AH70:AU70" si="24">SUMIFS($F$3:$F$261,$A$3:$A$261,AH$1,$B$3:$B$261,$I70)</f>
        <v>0</v>
      </c>
      <c r="AI70" s="16">
        <f t="shared" si="24"/>
        <v>0</v>
      </c>
      <c r="AJ70" s="16">
        <f t="shared" si="24"/>
        <v>0</v>
      </c>
      <c r="AK70" s="16">
        <f t="shared" si="24"/>
        <v>0</v>
      </c>
      <c r="AL70" s="16">
        <f t="shared" si="24"/>
        <v>0</v>
      </c>
      <c r="AM70" s="16">
        <f t="shared" si="24"/>
        <v>0</v>
      </c>
      <c r="AN70" s="16">
        <f t="shared" si="24"/>
        <v>0</v>
      </c>
      <c r="AO70" s="16">
        <f t="shared" si="24"/>
        <v>0</v>
      </c>
      <c r="AP70" s="16">
        <f t="shared" si="24"/>
        <v>568972.81499999994</v>
      </c>
      <c r="AQ70" s="16">
        <f t="shared" si="24"/>
        <v>0</v>
      </c>
      <c r="AR70" s="16">
        <f t="shared" si="24"/>
        <v>0</v>
      </c>
      <c r="AS70" s="16">
        <f t="shared" si="24"/>
        <v>0</v>
      </c>
      <c r="AT70" s="16">
        <f t="shared" si="24"/>
        <v>0</v>
      </c>
      <c r="AU70" s="16">
        <f t="shared" si="24"/>
        <v>0</v>
      </c>
      <c r="AV70" s="29">
        <f t="shared" si="22"/>
        <v>963586.52099999995</v>
      </c>
      <c r="AW70" s="16">
        <f t="shared" si="23"/>
        <v>68</v>
      </c>
    </row>
    <row r="71" spans="1:49">
      <c r="A71" s="21" t="s">
        <v>215</v>
      </c>
      <c r="B71" s="21">
        <v>84</v>
      </c>
      <c r="C71" s="21">
        <v>11</v>
      </c>
      <c r="D71" s="21">
        <v>1</v>
      </c>
      <c r="E71" t="s">
        <v>325</v>
      </c>
      <c r="F71" s="15">
        <v>66232.581000000006</v>
      </c>
      <c r="I71">
        <v>69</v>
      </c>
      <c r="J71" s="16">
        <f t="shared" si="21"/>
        <v>0</v>
      </c>
      <c r="K71" s="16">
        <f t="shared" si="21"/>
        <v>0</v>
      </c>
      <c r="L71" s="16">
        <f t="shared" si="21"/>
        <v>0</v>
      </c>
      <c r="M71" s="16">
        <f t="shared" si="21"/>
        <v>0</v>
      </c>
      <c r="N71" s="16">
        <f t="shared" si="21"/>
        <v>0</v>
      </c>
      <c r="O71" s="16">
        <f t="shared" si="21"/>
        <v>0</v>
      </c>
      <c r="P71" s="16">
        <f t="shared" si="21"/>
        <v>0</v>
      </c>
      <c r="Q71" s="16">
        <f t="shared" si="21"/>
        <v>0</v>
      </c>
      <c r="R71" s="16">
        <f t="shared" si="21"/>
        <v>0</v>
      </c>
      <c r="S71" s="16">
        <f t="shared" si="21"/>
        <v>0</v>
      </c>
      <c r="T71" s="16">
        <f t="shared" si="21"/>
        <v>0</v>
      </c>
      <c r="U71" s="16">
        <f t="shared" si="21"/>
        <v>0</v>
      </c>
      <c r="V71" s="16">
        <f t="shared" si="21"/>
        <v>0</v>
      </c>
      <c r="W71" s="16">
        <f t="shared" si="21"/>
        <v>0</v>
      </c>
      <c r="X71" s="16">
        <f t="shared" si="21"/>
        <v>0</v>
      </c>
      <c r="Y71" s="16">
        <f t="shared" si="21"/>
        <v>0</v>
      </c>
      <c r="Z71" s="16">
        <f t="shared" ref="Z71:AQ72" si="25">SUMIFS($F$3:$F$261,$A$3:$A$261,Z$1,$B$3:$B$261,$I71)</f>
        <v>0</v>
      </c>
      <c r="AA71" s="16">
        <f t="shared" si="25"/>
        <v>0</v>
      </c>
      <c r="AB71" s="16">
        <f t="shared" si="25"/>
        <v>0</v>
      </c>
      <c r="AC71" s="16">
        <f t="shared" si="25"/>
        <v>0</v>
      </c>
      <c r="AD71" s="16">
        <f t="shared" si="25"/>
        <v>0</v>
      </c>
      <c r="AE71" s="16">
        <f t="shared" si="25"/>
        <v>0</v>
      </c>
      <c r="AF71" s="16">
        <f t="shared" si="25"/>
        <v>0</v>
      </c>
      <c r="AG71" s="16">
        <f t="shared" si="25"/>
        <v>0</v>
      </c>
      <c r="AH71" s="16">
        <f t="shared" si="25"/>
        <v>0</v>
      </c>
      <c r="AI71" s="16">
        <f t="shared" si="25"/>
        <v>0</v>
      </c>
      <c r="AJ71" s="16">
        <f t="shared" si="25"/>
        <v>0</v>
      </c>
      <c r="AK71" s="16">
        <f t="shared" si="25"/>
        <v>0</v>
      </c>
      <c r="AL71" s="16">
        <f t="shared" si="25"/>
        <v>0</v>
      </c>
      <c r="AM71" s="16">
        <f t="shared" si="25"/>
        <v>0</v>
      </c>
      <c r="AN71" s="16">
        <f t="shared" si="25"/>
        <v>0</v>
      </c>
      <c r="AO71" s="16">
        <f t="shared" si="25"/>
        <v>0</v>
      </c>
      <c r="AP71" s="16">
        <f t="shared" si="25"/>
        <v>0</v>
      </c>
      <c r="AQ71" s="16">
        <f t="shared" si="25"/>
        <v>0</v>
      </c>
      <c r="AR71" s="16">
        <f t="shared" ref="AR71:AU85" si="26">SUMIFS($F$3:$F$261,$A$3:$A$261,AR$1,$B$3:$B$261,$I71)</f>
        <v>0</v>
      </c>
      <c r="AS71" s="16">
        <f t="shared" si="26"/>
        <v>0</v>
      </c>
      <c r="AT71" s="16">
        <f t="shared" si="26"/>
        <v>0</v>
      </c>
      <c r="AU71" s="16">
        <f t="shared" si="26"/>
        <v>0</v>
      </c>
      <c r="AV71" s="29">
        <f t="shared" si="22"/>
        <v>0</v>
      </c>
      <c r="AW71" s="16">
        <f t="shared" si="23"/>
        <v>69</v>
      </c>
    </row>
    <row r="72" spans="1:49">
      <c r="A72" s="21" t="s">
        <v>215</v>
      </c>
      <c r="B72" s="21">
        <v>85</v>
      </c>
      <c r="C72" s="21">
        <v>31</v>
      </c>
      <c r="D72" s="21"/>
      <c r="E72" t="s">
        <v>357</v>
      </c>
      <c r="F72" s="15">
        <v>124940.52099999999</v>
      </c>
      <c r="I72">
        <v>70</v>
      </c>
      <c r="J72" s="16">
        <f t="shared" si="21"/>
        <v>0</v>
      </c>
      <c r="K72" s="16">
        <f t="shared" si="21"/>
        <v>0</v>
      </c>
      <c r="L72" s="16">
        <f t="shared" si="21"/>
        <v>0</v>
      </c>
      <c r="M72" s="16">
        <f t="shared" si="21"/>
        <v>0</v>
      </c>
      <c r="N72" s="16">
        <f t="shared" si="21"/>
        <v>0</v>
      </c>
      <c r="O72" s="16">
        <f t="shared" si="21"/>
        <v>0</v>
      </c>
      <c r="P72" s="16">
        <f t="shared" si="21"/>
        <v>0</v>
      </c>
      <c r="Q72" s="16">
        <f t="shared" si="21"/>
        <v>0</v>
      </c>
      <c r="R72" s="16">
        <f t="shared" si="21"/>
        <v>0</v>
      </c>
      <c r="S72" s="16">
        <f t="shared" si="21"/>
        <v>0</v>
      </c>
      <c r="T72" s="16">
        <f t="shared" si="21"/>
        <v>0</v>
      </c>
      <c r="U72" s="16">
        <f t="shared" si="21"/>
        <v>0</v>
      </c>
      <c r="V72" s="16">
        <f t="shared" si="21"/>
        <v>0</v>
      </c>
      <c r="W72" s="16">
        <f t="shared" si="21"/>
        <v>0</v>
      </c>
      <c r="X72" s="16">
        <f t="shared" si="21"/>
        <v>0</v>
      </c>
      <c r="Y72" s="16">
        <f t="shared" si="21"/>
        <v>0</v>
      </c>
      <c r="Z72" s="16">
        <f t="shared" si="25"/>
        <v>0</v>
      </c>
      <c r="AA72" s="16">
        <f t="shared" si="25"/>
        <v>0</v>
      </c>
      <c r="AB72" s="16">
        <f t="shared" si="25"/>
        <v>0</v>
      </c>
      <c r="AC72" s="16">
        <f t="shared" si="25"/>
        <v>0</v>
      </c>
      <c r="AD72" s="16">
        <f t="shared" si="25"/>
        <v>0</v>
      </c>
      <c r="AE72" s="16">
        <f t="shared" si="25"/>
        <v>0</v>
      </c>
      <c r="AF72" s="16">
        <f t="shared" si="25"/>
        <v>0</v>
      </c>
      <c r="AG72" s="16">
        <f t="shared" si="25"/>
        <v>0</v>
      </c>
      <c r="AH72" s="16">
        <f t="shared" si="25"/>
        <v>0</v>
      </c>
      <c r="AI72" s="16">
        <f t="shared" si="25"/>
        <v>0</v>
      </c>
      <c r="AJ72" s="16">
        <f t="shared" si="25"/>
        <v>0</v>
      </c>
      <c r="AK72" s="16">
        <f t="shared" si="25"/>
        <v>0</v>
      </c>
      <c r="AL72" s="16">
        <f t="shared" si="25"/>
        <v>0</v>
      </c>
      <c r="AM72" s="16">
        <f t="shared" si="25"/>
        <v>0</v>
      </c>
      <c r="AN72" s="16">
        <f t="shared" si="25"/>
        <v>0</v>
      </c>
      <c r="AO72" s="16">
        <f t="shared" si="25"/>
        <v>0</v>
      </c>
      <c r="AP72" s="16">
        <f t="shared" si="25"/>
        <v>0</v>
      </c>
      <c r="AQ72" s="16">
        <f t="shared" si="25"/>
        <v>0</v>
      </c>
      <c r="AR72" s="16">
        <f t="shared" si="26"/>
        <v>0</v>
      </c>
      <c r="AS72" s="16">
        <f t="shared" si="26"/>
        <v>0</v>
      </c>
      <c r="AT72" s="16">
        <f t="shared" si="26"/>
        <v>0</v>
      </c>
      <c r="AU72" s="16">
        <f t="shared" si="26"/>
        <v>0</v>
      </c>
      <c r="AV72" s="29">
        <f t="shared" si="22"/>
        <v>0</v>
      </c>
      <c r="AW72" s="16">
        <f t="shared" si="23"/>
        <v>70</v>
      </c>
    </row>
    <row r="73" spans="1:49">
      <c r="A73" s="31" t="s">
        <v>215</v>
      </c>
      <c r="B73" s="21" t="s">
        <v>332</v>
      </c>
      <c r="C73" s="21"/>
      <c r="D73" s="21"/>
      <c r="E73" t="s">
        <v>332</v>
      </c>
      <c r="F73" s="15">
        <v>1260122.013</v>
      </c>
      <c r="I73">
        <v>71</v>
      </c>
      <c r="J73" s="16">
        <f t="shared" si="21"/>
        <v>0</v>
      </c>
      <c r="K73" s="16">
        <f t="shared" si="21"/>
        <v>0</v>
      </c>
      <c r="L73" s="16">
        <f t="shared" si="21"/>
        <v>0</v>
      </c>
      <c r="M73" s="16">
        <f t="shared" si="21"/>
        <v>0</v>
      </c>
      <c r="N73" s="16">
        <f t="shared" si="21"/>
        <v>0</v>
      </c>
      <c r="O73" s="16">
        <f t="shared" si="21"/>
        <v>0</v>
      </c>
      <c r="P73" s="16">
        <f t="shared" si="21"/>
        <v>0</v>
      </c>
      <c r="Q73" s="16">
        <f t="shared" si="21"/>
        <v>0</v>
      </c>
      <c r="R73" s="16">
        <f t="shared" si="21"/>
        <v>0</v>
      </c>
      <c r="S73" s="16">
        <f t="shared" si="21"/>
        <v>0</v>
      </c>
      <c r="T73" s="16">
        <f t="shared" si="21"/>
        <v>0</v>
      </c>
      <c r="U73" s="16">
        <f t="shared" si="21"/>
        <v>0</v>
      </c>
      <c r="V73" s="16">
        <f t="shared" si="21"/>
        <v>0</v>
      </c>
      <c r="W73" s="16">
        <f t="shared" si="21"/>
        <v>0</v>
      </c>
      <c r="X73" s="16">
        <f t="shared" si="21"/>
        <v>0</v>
      </c>
      <c r="Y73" s="16">
        <f t="shared" ref="Y73:AS86" si="27">SUMIFS($F$3:$F$261,$A$3:$A$261,Y$1,$B$3:$B$261,$I73)</f>
        <v>0</v>
      </c>
      <c r="Z73" s="16">
        <f t="shared" si="27"/>
        <v>0</v>
      </c>
      <c r="AA73" s="16">
        <f t="shared" si="27"/>
        <v>0</v>
      </c>
      <c r="AB73" s="16">
        <f t="shared" si="27"/>
        <v>0</v>
      </c>
      <c r="AC73" s="16">
        <f t="shared" si="27"/>
        <v>0</v>
      </c>
      <c r="AD73" s="16">
        <f t="shared" si="27"/>
        <v>0</v>
      </c>
      <c r="AE73" s="16">
        <f t="shared" si="27"/>
        <v>0</v>
      </c>
      <c r="AF73" s="16">
        <f t="shared" si="27"/>
        <v>0</v>
      </c>
      <c r="AG73" s="16">
        <f t="shared" si="27"/>
        <v>13760.281000000001</v>
      </c>
      <c r="AH73" s="16">
        <f t="shared" si="27"/>
        <v>0</v>
      </c>
      <c r="AI73" s="16">
        <f t="shared" si="27"/>
        <v>0</v>
      </c>
      <c r="AJ73" s="16">
        <f t="shared" si="27"/>
        <v>0</v>
      </c>
      <c r="AK73" s="16">
        <f t="shared" si="27"/>
        <v>0</v>
      </c>
      <c r="AL73" s="16">
        <f t="shared" si="27"/>
        <v>0</v>
      </c>
      <c r="AM73" s="16">
        <f t="shared" si="27"/>
        <v>0</v>
      </c>
      <c r="AN73" s="16">
        <f t="shared" si="27"/>
        <v>0</v>
      </c>
      <c r="AO73" s="16">
        <f t="shared" si="27"/>
        <v>0</v>
      </c>
      <c r="AP73" s="16">
        <f t="shared" si="27"/>
        <v>0</v>
      </c>
      <c r="AQ73" s="16">
        <f t="shared" si="27"/>
        <v>0</v>
      </c>
      <c r="AR73" s="16">
        <f t="shared" si="26"/>
        <v>0</v>
      </c>
      <c r="AS73" s="16">
        <f t="shared" si="26"/>
        <v>0</v>
      </c>
      <c r="AT73" s="16">
        <f t="shared" si="26"/>
        <v>0</v>
      </c>
      <c r="AU73" s="16">
        <f t="shared" si="26"/>
        <v>0</v>
      </c>
      <c r="AV73" s="29">
        <f t="shared" si="22"/>
        <v>13760.281000000001</v>
      </c>
      <c r="AW73" s="16">
        <f t="shared" si="23"/>
        <v>71</v>
      </c>
    </row>
    <row r="74" spans="1:49">
      <c r="A74" s="32" t="s">
        <v>390</v>
      </c>
      <c r="B74" s="32"/>
      <c r="C74" s="32"/>
      <c r="D74" s="32"/>
      <c r="E74" s="32"/>
      <c r="F74" s="33">
        <v>4193893.3119999999</v>
      </c>
      <c r="I74">
        <v>72</v>
      </c>
      <c r="J74" s="16">
        <f t="shared" ref="J74:Y89" si="28">SUMIFS($F$3:$F$261,$A$3:$A$261,J$1,$B$3:$B$261,$I74)</f>
        <v>0</v>
      </c>
      <c r="K74" s="16">
        <f t="shared" si="28"/>
        <v>0</v>
      </c>
      <c r="L74" s="16">
        <f t="shared" si="28"/>
        <v>0</v>
      </c>
      <c r="M74" s="16">
        <f t="shared" si="28"/>
        <v>0</v>
      </c>
      <c r="N74" s="16">
        <f t="shared" si="28"/>
        <v>0</v>
      </c>
      <c r="O74" s="16">
        <f t="shared" si="28"/>
        <v>0</v>
      </c>
      <c r="P74" s="16">
        <f t="shared" si="28"/>
        <v>0</v>
      </c>
      <c r="Q74" s="16">
        <f t="shared" si="28"/>
        <v>0</v>
      </c>
      <c r="R74" s="16">
        <f t="shared" si="28"/>
        <v>0</v>
      </c>
      <c r="S74" s="16">
        <f t="shared" si="28"/>
        <v>0</v>
      </c>
      <c r="T74" s="16">
        <f t="shared" si="28"/>
        <v>0</v>
      </c>
      <c r="U74" s="16">
        <f t="shared" si="28"/>
        <v>0</v>
      </c>
      <c r="V74" s="16">
        <f t="shared" si="28"/>
        <v>0</v>
      </c>
      <c r="W74" s="16">
        <f t="shared" si="28"/>
        <v>0</v>
      </c>
      <c r="X74" s="16">
        <f t="shared" si="28"/>
        <v>0</v>
      </c>
      <c r="Y74" s="16">
        <f t="shared" si="28"/>
        <v>0</v>
      </c>
      <c r="Z74" s="16">
        <f t="shared" si="27"/>
        <v>0</v>
      </c>
      <c r="AA74" s="16">
        <f t="shared" si="27"/>
        <v>0</v>
      </c>
      <c r="AB74" s="16">
        <f t="shared" si="27"/>
        <v>0</v>
      </c>
      <c r="AC74" s="16">
        <f t="shared" si="27"/>
        <v>0</v>
      </c>
      <c r="AD74" s="16">
        <f t="shared" si="27"/>
        <v>0</v>
      </c>
      <c r="AE74" s="16">
        <f t="shared" si="27"/>
        <v>0</v>
      </c>
      <c r="AF74" s="16">
        <f t="shared" si="27"/>
        <v>0</v>
      </c>
      <c r="AG74" s="16">
        <f t="shared" si="27"/>
        <v>0</v>
      </c>
      <c r="AH74" s="16">
        <f t="shared" si="27"/>
        <v>0</v>
      </c>
      <c r="AI74" s="16">
        <f t="shared" si="27"/>
        <v>0</v>
      </c>
      <c r="AJ74" s="16">
        <f t="shared" si="27"/>
        <v>0</v>
      </c>
      <c r="AK74" s="16">
        <f t="shared" si="27"/>
        <v>0</v>
      </c>
      <c r="AL74" s="16">
        <f t="shared" si="27"/>
        <v>0</v>
      </c>
      <c r="AM74" s="16">
        <f t="shared" si="27"/>
        <v>0</v>
      </c>
      <c r="AN74" s="16">
        <f t="shared" si="27"/>
        <v>0</v>
      </c>
      <c r="AO74" s="16">
        <f t="shared" si="27"/>
        <v>0</v>
      </c>
      <c r="AP74" s="16">
        <f t="shared" si="27"/>
        <v>0</v>
      </c>
      <c r="AQ74" s="16">
        <f t="shared" si="27"/>
        <v>0</v>
      </c>
      <c r="AR74" s="16">
        <f t="shared" si="26"/>
        <v>0</v>
      </c>
      <c r="AS74" s="16">
        <f t="shared" si="26"/>
        <v>0</v>
      </c>
      <c r="AT74" s="16">
        <f t="shared" si="26"/>
        <v>0</v>
      </c>
      <c r="AU74" s="16">
        <f t="shared" si="26"/>
        <v>0</v>
      </c>
      <c r="AV74" s="29">
        <f t="shared" si="22"/>
        <v>0</v>
      </c>
      <c r="AW74" s="16">
        <f t="shared" si="23"/>
        <v>72</v>
      </c>
    </row>
    <row r="75" spans="1:49">
      <c r="A75" s="21" t="s">
        <v>216</v>
      </c>
      <c r="B75" s="21" t="s">
        <v>319</v>
      </c>
      <c r="C75" s="21"/>
      <c r="D75" s="21"/>
      <c r="E75" t="s">
        <v>320</v>
      </c>
      <c r="F75" s="15">
        <v>1290869.8400000001</v>
      </c>
      <c r="I75">
        <v>73</v>
      </c>
      <c r="J75" s="16">
        <f t="shared" si="28"/>
        <v>0</v>
      </c>
      <c r="K75" s="16">
        <f t="shared" si="28"/>
        <v>0</v>
      </c>
      <c r="L75" s="16">
        <f t="shared" si="28"/>
        <v>0</v>
      </c>
      <c r="M75" s="16">
        <f t="shared" si="28"/>
        <v>0</v>
      </c>
      <c r="N75" s="16">
        <f t="shared" si="28"/>
        <v>0</v>
      </c>
      <c r="O75" s="16">
        <f t="shared" si="28"/>
        <v>0</v>
      </c>
      <c r="P75" s="16">
        <f t="shared" si="28"/>
        <v>0</v>
      </c>
      <c r="Q75" s="16">
        <f t="shared" si="28"/>
        <v>0</v>
      </c>
      <c r="R75" s="16">
        <f t="shared" si="28"/>
        <v>0</v>
      </c>
      <c r="S75" s="16">
        <f t="shared" si="28"/>
        <v>0</v>
      </c>
      <c r="T75" s="16">
        <f t="shared" si="28"/>
        <v>0</v>
      </c>
      <c r="U75" s="16">
        <f t="shared" si="28"/>
        <v>0</v>
      </c>
      <c r="V75" s="16">
        <f t="shared" si="28"/>
        <v>0</v>
      </c>
      <c r="W75" s="16">
        <f t="shared" si="28"/>
        <v>0</v>
      </c>
      <c r="X75" s="16">
        <f t="shared" si="28"/>
        <v>0</v>
      </c>
      <c r="Y75" s="16">
        <f t="shared" si="28"/>
        <v>0</v>
      </c>
      <c r="Z75" s="16">
        <f t="shared" si="27"/>
        <v>0</v>
      </c>
      <c r="AA75" s="16">
        <f t="shared" si="27"/>
        <v>0</v>
      </c>
      <c r="AB75" s="16">
        <f t="shared" si="27"/>
        <v>0</v>
      </c>
      <c r="AC75" s="16">
        <f t="shared" si="27"/>
        <v>0</v>
      </c>
      <c r="AD75" s="16">
        <f t="shared" si="27"/>
        <v>0</v>
      </c>
      <c r="AE75" s="16">
        <f t="shared" si="27"/>
        <v>0</v>
      </c>
      <c r="AF75" s="16">
        <f t="shared" si="27"/>
        <v>0</v>
      </c>
      <c r="AG75" s="16">
        <f t="shared" si="27"/>
        <v>0</v>
      </c>
      <c r="AH75" s="16">
        <f t="shared" si="27"/>
        <v>0</v>
      </c>
      <c r="AI75" s="16">
        <f t="shared" si="27"/>
        <v>0</v>
      </c>
      <c r="AJ75" s="16">
        <f t="shared" si="27"/>
        <v>0</v>
      </c>
      <c r="AK75" s="16">
        <f t="shared" si="27"/>
        <v>0</v>
      </c>
      <c r="AL75" s="16">
        <f t="shared" si="27"/>
        <v>0</v>
      </c>
      <c r="AM75" s="16">
        <f t="shared" si="27"/>
        <v>0</v>
      </c>
      <c r="AN75" s="16">
        <f t="shared" si="27"/>
        <v>0</v>
      </c>
      <c r="AO75" s="16">
        <f t="shared" si="27"/>
        <v>0</v>
      </c>
      <c r="AP75" s="16">
        <f t="shared" si="27"/>
        <v>0</v>
      </c>
      <c r="AQ75" s="16">
        <f t="shared" si="27"/>
        <v>0</v>
      </c>
      <c r="AR75" s="16">
        <f t="shared" si="26"/>
        <v>0</v>
      </c>
      <c r="AS75" s="16">
        <f t="shared" si="26"/>
        <v>0</v>
      </c>
      <c r="AT75" s="16">
        <f t="shared" si="26"/>
        <v>0</v>
      </c>
      <c r="AU75" s="16">
        <f t="shared" si="26"/>
        <v>0</v>
      </c>
      <c r="AV75" s="29">
        <f t="shared" si="22"/>
        <v>0</v>
      </c>
      <c r="AW75" s="16">
        <f t="shared" si="23"/>
        <v>73</v>
      </c>
    </row>
    <row r="76" spans="1:49">
      <c r="A76" s="21" t="s">
        <v>216</v>
      </c>
      <c r="B76" s="21">
        <v>47</v>
      </c>
      <c r="C76" s="21">
        <v>1</v>
      </c>
      <c r="D76" s="21"/>
      <c r="E76" t="s">
        <v>380</v>
      </c>
      <c r="F76" s="15">
        <v>2222.355</v>
      </c>
      <c r="I76">
        <v>74</v>
      </c>
      <c r="J76" s="16">
        <f t="shared" si="28"/>
        <v>0</v>
      </c>
      <c r="K76" s="16">
        <f t="shared" si="28"/>
        <v>0</v>
      </c>
      <c r="L76" s="16">
        <f t="shared" si="28"/>
        <v>0</v>
      </c>
      <c r="M76" s="16">
        <f t="shared" si="28"/>
        <v>0</v>
      </c>
      <c r="N76" s="16">
        <f t="shared" si="28"/>
        <v>0</v>
      </c>
      <c r="O76" s="16">
        <f t="shared" si="28"/>
        <v>0</v>
      </c>
      <c r="P76" s="16">
        <f t="shared" si="28"/>
        <v>0</v>
      </c>
      <c r="Q76" s="16">
        <f t="shared" si="28"/>
        <v>0</v>
      </c>
      <c r="R76" s="16">
        <f t="shared" si="28"/>
        <v>0</v>
      </c>
      <c r="S76" s="16">
        <f t="shared" si="28"/>
        <v>0</v>
      </c>
      <c r="T76" s="16">
        <f t="shared" si="28"/>
        <v>0</v>
      </c>
      <c r="U76" s="16">
        <f t="shared" si="28"/>
        <v>0</v>
      </c>
      <c r="V76" s="16">
        <f t="shared" si="28"/>
        <v>0</v>
      </c>
      <c r="W76" s="16">
        <f t="shared" si="28"/>
        <v>0</v>
      </c>
      <c r="X76" s="16">
        <f t="shared" si="28"/>
        <v>0</v>
      </c>
      <c r="Y76" s="16">
        <f t="shared" si="28"/>
        <v>0</v>
      </c>
      <c r="Z76" s="16">
        <f t="shared" si="27"/>
        <v>0</v>
      </c>
      <c r="AA76" s="16">
        <f t="shared" si="27"/>
        <v>0</v>
      </c>
      <c r="AB76" s="16">
        <f t="shared" si="27"/>
        <v>0</v>
      </c>
      <c r="AC76" s="16">
        <f t="shared" si="27"/>
        <v>0</v>
      </c>
      <c r="AD76" s="16">
        <f t="shared" si="27"/>
        <v>0</v>
      </c>
      <c r="AE76" s="16">
        <f t="shared" si="27"/>
        <v>0</v>
      </c>
      <c r="AF76" s="16">
        <f t="shared" si="27"/>
        <v>0</v>
      </c>
      <c r="AG76" s="16">
        <f t="shared" si="27"/>
        <v>0</v>
      </c>
      <c r="AH76" s="16">
        <f t="shared" si="27"/>
        <v>0</v>
      </c>
      <c r="AI76" s="16">
        <f t="shared" si="27"/>
        <v>0</v>
      </c>
      <c r="AJ76" s="16">
        <f t="shared" si="27"/>
        <v>0</v>
      </c>
      <c r="AK76" s="16">
        <f t="shared" si="27"/>
        <v>0</v>
      </c>
      <c r="AL76" s="16">
        <f t="shared" si="27"/>
        <v>0</v>
      </c>
      <c r="AM76" s="16">
        <f t="shared" si="27"/>
        <v>0</v>
      </c>
      <c r="AN76" s="16">
        <f t="shared" si="27"/>
        <v>0</v>
      </c>
      <c r="AO76" s="16">
        <f t="shared" si="27"/>
        <v>0</v>
      </c>
      <c r="AP76" s="16">
        <f t="shared" si="27"/>
        <v>0</v>
      </c>
      <c r="AQ76" s="16">
        <f t="shared" si="27"/>
        <v>0</v>
      </c>
      <c r="AR76" s="16">
        <f t="shared" si="26"/>
        <v>0</v>
      </c>
      <c r="AS76" s="16">
        <f t="shared" si="26"/>
        <v>0</v>
      </c>
      <c r="AT76" s="16">
        <f t="shared" si="26"/>
        <v>2999.6089999999999</v>
      </c>
      <c r="AU76" s="16">
        <f t="shared" si="26"/>
        <v>0</v>
      </c>
      <c r="AV76" s="29">
        <f t="shared" si="22"/>
        <v>2999.6089999999999</v>
      </c>
      <c r="AW76" s="16">
        <f t="shared" si="23"/>
        <v>74</v>
      </c>
    </row>
    <row r="77" spans="1:49">
      <c r="A77" s="31" t="s">
        <v>216</v>
      </c>
      <c r="B77" s="21">
        <v>84</v>
      </c>
      <c r="C77" s="21">
        <v>11</v>
      </c>
      <c r="D77" s="21"/>
      <c r="E77" t="s">
        <v>325</v>
      </c>
      <c r="F77" s="15">
        <v>24103.927</v>
      </c>
      <c r="I77">
        <v>75</v>
      </c>
      <c r="J77" s="16">
        <f t="shared" si="28"/>
        <v>0</v>
      </c>
      <c r="K77" s="16">
        <f t="shared" si="28"/>
        <v>0</v>
      </c>
      <c r="L77" s="16">
        <f t="shared" si="28"/>
        <v>0</v>
      </c>
      <c r="M77" s="16">
        <f t="shared" si="28"/>
        <v>0</v>
      </c>
      <c r="N77" s="16">
        <f t="shared" si="28"/>
        <v>0</v>
      </c>
      <c r="O77" s="16">
        <f t="shared" si="28"/>
        <v>0</v>
      </c>
      <c r="P77" s="16">
        <f t="shared" si="28"/>
        <v>0</v>
      </c>
      <c r="Q77" s="16">
        <f t="shared" si="28"/>
        <v>0</v>
      </c>
      <c r="R77" s="16">
        <f t="shared" si="28"/>
        <v>0</v>
      </c>
      <c r="S77" s="16">
        <f t="shared" si="28"/>
        <v>0</v>
      </c>
      <c r="T77" s="16">
        <f t="shared" si="28"/>
        <v>0</v>
      </c>
      <c r="U77" s="16">
        <f t="shared" si="28"/>
        <v>0</v>
      </c>
      <c r="V77" s="16">
        <f t="shared" si="28"/>
        <v>0</v>
      </c>
      <c r="W77" s="16">
        <f t="shared" si="28"/>
        <v>0</v>
      </c>
      <c r="X77" s="16">
        <f t="shared" si="28"/>
        <v>0</v>
      </c>
      <c r="Y77" s="16">
        <f t="shared" si="28"/>
        <v>0</v>
      </c>
      <c r="Z77" s="16">
        <f t="shared" si="27"/>
        <v>0</v>
      </c>
      <c r="AA77" s="16">
        <f t="shared" si="27"/>
        <v>0</v>
      </c>
      <c r="AB77" s="16">
        <f t="shared" si="27"/>
        <v>0</v>
      </c>
      <c r="AC77" s="16">
        <f t="shared" si="27"/>
        <v>0</v>
      </c>
      <c r="AD77" s="16">
        <f t="shared" si="27"/>
        <v>0</v>
      </c>
      <c r="AE77" s="16">
        <f t="shared" si="27"/>
        <v>0</v>
      </c>
      <c r="AF77" s="16">
        <f t="shared" si="27"/>
        <v>0</v>
      </c>
      <c r="AG77" s="16">
        <f t="shared" si="27"/>
        <v>0</v>
      </c>
      <c r="AH77" s="16">
        <f t="shared" si="27"/>
        <v>0</v>
      </c>
      <c r="AI77" s="16">
        <f t="shared" si="27"/>
        <v>0</v>
      </c>
      <c r="AJ77" s="16">
        <f t="shared" si="27"/>
        <v>0</v>
      </c>
      <c r="AK77" s="16">
        <f t="shared" si="27"/>
        <v>0</v>
      </c>
      <c r="AL77" s="16">
        <f t="shared" si="27"/>
        <v>0</v>
      </c>
      <c r="AM77" s="16">
        <f t="shared" si="27"/>
        <v>0</v>
      </c>
      <c r="AN77" s="16">
        <f t="shared" si="27"/>
        <v>0</v>
      </c>
      <c r="AO77" s="16">
        <f t="shared" si="27"/>
        <v>0</v>
      </c>
      <c r="AP77" s="16">
        <f t="shared" si="27"/>
        <v>0</v>
      </c>
      <c r="AQ77" s="16">
        <f t="shared" si="27"/>
        <v>0</v>
      </c>
      <c r="AR77" s="16">
        <f t="shared" si="26"/>
        <v>0</v>
      </c>
      <c r="AS77" s="16">
        <f t="shared" si="26"/>
        <v>0</v>
      </c>
      <c r="AT77" s="16">
        <f t="shared" si="26"/>
        <v>0</v>
      </c>
      <c r="AU77" s="16">
        <f t="shared" si="26"/>
        <v>0</v>
      </c>
      <c r="AV77" s="29">
        <f t="shared" si="22"/>
        <v>0</v>
      </c>
      <c r="AW77" s="16">
        <f t="shared" si="23"/>
        <v>75</v>
      </c>
    </row>
    <row r="78" spans="1:49">
      <c r="A78" s="32" t="s">
        <v>391</v>
      </c>
      <c r="B78" s="32"/>
      <c r="C78" s="32"/>
      <c r="D78" s="32"/>
      <c r="E78" s="32"/>
      <c r="F78" s="33">
        <v>1317196.122</v>
      </c>
      <c r="I78">
        <v>76</v>
      </c>
      <c r="J78" s="16">
        <f t="shared" si="28"/>
        <v>0</v>
      </c>
      <c r="K78" s="16">
        <f t="shared" si="28"/>
        <v>0</v>
      </c>
      <c r="L78" s="16">
        <f t="shared" si="28"/>
        <v>0</v>
      </c>
      <c r="M78" s="16">
        <f t="shared" si="28"/>
        <v>0</v>
      </c>
      <c r="N78" s="16">
        <f t="shared" si="28"/>
        <v>0</v>
      </c>
      <c r="O78" s="16">
        <f t="shared" si="28"/>
        <v>0</v>
      </c>
      <c r="P78" s="16">
        <f t="shared" si="28"/>
        <v>0</v>
      </c>
      <c r="Q78" s="16">
        <f t="shared" si="28"/>
        <v>0</v>
      </c>
      <c r="R78" s="16">
        <f t="shared" si="28"/>
        <v>0</v>
      </c>
      <c r="S78" s="16">
        <f t="shared" si="28"/>
        <v>0</v>
      </c>
      <c r="T78" s="16">
        <f t="shared" si="28"/>
        <v>0</v>
      </c>
      <c r="U78" s="16">
        <f t="shared" si="28"/>
        <v>0</v>
      </c>
      <c r="V78" s="16">
        <f t="shared" si="28"/>
        <v>0</v>
      </c>
      <c r="W78" s="16">
        <f t="shared" si="28"/>
        <v>0</v>
      </c>
      <c r="X78" s="16">
        <f t="shared" si="28"/>
        <v>0</v>
      </c>
      <c r="Y78" s="16">
        <f t="shared" si="28"/>
        <v>0</v>
      </c>
      <c r="Z78" s="16">
        <f t="shared" si="27"/>
        <v>0</v>
      </c>
      <c r="AA78" s="16">
        <f t="shared" si="27"/>
        <v>0</v>
      </c>
      <c r="AB78" s="16">
        <f t="shared" si="27"/>
        <v>0</v>
      </c>
      <c r="AC78" s="16">
        <f t="shared" si="27"/>
        <v>0</v>
      </c>
      <c r="AD78" s="16">
        <f t="shared" si="27"/>
        <v>0</v>
      </c>
      <c r="AE78" s="16">
        <f t="shared" si="27"/>
        <v>0</v>
      </c>
      <c r="AF78" s="16">
        <f t="shared" si="27"/>
        <v>0</v>
      </c>
      <c r="AG78" s="16">
        <f t="shared" si="27"/>
        <v>0</v>
      </c>
      <c r="AH78" s="16">
        <f t="shared" si="27"/>
        <v>0</v>
      </c>
      <c r="AI78" s="16">
        <f t="shared" si="27"/>
        <v>0</v>
      </c>
      <c r="AJ78" s="16">
        <f t="shared" si="27"/>
        <v>0</v>
      </c>
      <c r="AK78" s="16">
        <f t="shared" si="27"/>
        <v>0</v>
      </c>
      <c r="AL78" s="16">
        <f t="shared" si="27"/>
        <v>0</v>
      </c>
      <c r="AM78" s="16">
        <f t="shared" si="27"/>
        <v>0</v>
      </c>
      <c r="AN78" s="16">
        <f t="shared" si="27"/>
        <v>0</v>
      </c>
      <c r="AO78" s="16">
        <f t="shared" si="27"/>
        <v>0</v>
      </c>
      <c r="AP78" s="16">
        <f t="shared" si="27"/>
        <v>0</v>
      </c>
      <c r="AQ78" s="16">
        <f t="shared" si="27"/>
        <v>0</v>
      </c>
      <c r="AR78" s="16">
        <f t="shared" si="26"/>
        <v>0</v>
      </c>
      <c r="AS78" s="16">
        <f t="shared" si="26"/>
        <v>0</v>
      </c>
      <c r="AT78" s="16">
        <f t="shared" si="26"/>
        <v>0</v>
      </c>
      <c r="AU78" s="16">
        <f t="shared" si="26"/>
        <v>0</v>
      </c>
      <c r="AV78" s="29">
        <f t="shared" si="22"/>
        <v>0</v>
      </c>
      <c r="AW78" s="16">
        <f t="shared" si="23"/>
        <v>76</v>
      </c>
    </row>
    <row r="79" spans="1:49">
      <c r="A79" s="21" t="s">
        <v>217</v>
      </c>
      <c r="B79" s="21" t="s">
        <v>319</v>
      </c>
      <c r="C79" s="21"/>
      <c r="D79" s="21"/>
      <c r="E79" t="s">
        <v>320</v>
      </c>
      <c r="F79" s="15">
        <v>175542.73499999999</v>
      </c>
      <c r="I79">
        <v>77</v>
      </c>
      <c r="J79" s="16">
        <f t="shared" si="28"/>
        <v>0</v>
      </c>
      <c r="K79" s="16">
        <f t="shared" si="28"/>
        <v>0</v>
      </c>
      <c r="L79" s="16">
        <f t="shared" si="28"/>
        <v>0</v>
      </c>
      <c r="M79" s="16">
        <f t="shared" si="28"/>
        <v>0</v>
      </c>
      <c r="N79" s="16">
        <f t="shared" si="28"/>
        <v>0</v>
      </c>
      <c r="O79" s="16">
        <f t="shared" si="28"/>
        <v>0</v>
      </c>
      <c r="P79" s="16">
        <f t="shared" si="28"/>
        <v>0</v>
      </c>
      <c r="Q79" s="16">
        <f t="shared" si="28"/>
        <v>0</v>
      </c>
      <c r="R79" s="16">
        <f t="shared" si="28"/>
        <v>0</v>
      </c>
      <c r="S79" s="16">
        <f t="shared" si="28"/>
        <v>0</v>
      </c>
      <c r="T79" s="16">
        <f t="shared" si="28"/>
        <v>0</v>
      </c>
      <c r="U79" s="16">
        <f t="shared" si="28"/>
        <v>0</v>
      </c>
      <c r="V79" s="16">
        <f t="shared" si="28"/>
        <v>0</v>
      </c>
      <c r="W79" s="16">
        <f t="shared" si="28"/>
        <v>0</v>
      </c>
      <c r="X79" s="16">
        <f t="shared" si="28"/>
        <v>0</v>
      </c>
      <c r="Y79" s="16">
        <f t="shared" si="28"/>
        <v>0</v>
      </c>
      <c r="Z79" s="16">
        <f t="shared" si="27"/>
        <v>0</v>
      </c>
      <c r="AA79" s="16">
        <f t="shared" si="27"/>
        <v>0</v>
      </c>
      <c r="AB79" s="16">
        <f t="shared" si="27"/>
        <v>0</v>
      </c>
      <c r="AC79" s="16">
        <f t="shared" si="27"/>
        <v>0</v>
      </c>
      <c r="AD79" s="16">
        <f t="shared" si="27"/>
        <v>0</v>
      </c>
      <c r="AE79" s="16">
        <f t="shared" si="27"/>
        <v>0</v>
      </c>
      <c r="AF79" s="16">
        <f t="shared" si="27"/>
        <v>0</v>
      </c>
      <c r="AG79" s="16">
        <f t="shared" si="27"/>
        <v>0</v>
      </c>
      <c r="AH79" s="16">
        <f t="shared" si="27"/>
        <v>0</v>
      </c>
      <c r="AI79" s="16">
        <f t="shared" si="27"/>
        <v>0</v>
      </c>
      <c r="AJ79" s="16">
        <f t="shared" si="27"/>
        <v>0</v>
      </c>
      <c r="AK79" s="16">
        <f t="shared" si="27"/>
        <v>0</v>
      </c>
      <c r="AL79" s="16">
        <f t="shared" si="27"/>
        <v>0</v>
      </c>
      <c r="AM79" s="16">
        <f t="shared" si="27"/>
        <v>0</v>
      </c>
      <c r="AN79" s="16">
        <f t="shared" si="27"/>
        <v>0</v>
      </c>
      <c r="AO79" s="16">
        <f t="shared" si="27"/>
        <v>0</v>
      </c>
      <c r="AP79" s="16">
        <f t="shared" si="27"/>
        <v>0</v>
      </c>
      <c r="AQ79" s="16">
        <f t="shared" si="27"/>
        <v>0</v>
      </c>
      <c r="AR79" s="16">
        <f t="shared" si="26"/>
        <v>0</v>
      </c>
      <c r="AS79" s="16">
        <f t="shared" si="26"/>
        <v>0</v>
      </c>
      <c r="AT79" s="16">
        <f t="shared" si="26"/>
        <v>0</v>
      </c>
      <c r="AU79" s="16">
        <f t="shared" si="26"/>
        <v>0</v>
      </c>
      <c r="AV79" s="29">
        <f t="shared" si="22"/>
        <v>0</v>
      </c>
      <c r="AW79" s="16">
        <f t="shared" si="23"/>
        <v>77</v>
      </c>
    </row>
    <row r="80" spans="1:49">
      <c r="A80" s="31" t="s">
        <v>217</v>
      </c>
      <c r="B80" s="21">
        <v>85</v>
      </c>
      <c r="C80" s="21">
        <v>10</v>
      </c>
      <c r="D80" s="21"/>
      <c r="E80" t="s">
        <v>375</v>
      </c>
      <c r="F80" s="15">
        <v>932.62699999999995</v>
      </c>
      <c r="I80">
        <v>78</v>
      </c>
      <c r="J80" s="16">
        <f t="shared" si="28"/>
        <v>0</v>
      </c>
      <c r="K80" s="16">
        <f t="shared" si="28"/>
        <v>0</v>
      </c>
      <c r="L80" s="16">
        <f t="shared" si="28"/>
        <v>0</v>
      </c>
      <c r="M80" s="16">
        <f t="shared" si="28"/>
        <v>0</v>
      </c>
      <c r="N80" s="16">
        <f t="shared" si="28"/>
        <v>0</v>
      </c>
      <c r="O80" s="16">
        <f t="shared" si="28"/>
        <v>0</v>
      </c>
      <c r="P80" s="16">
        <f t="shared" si="28"/>
        <v>0</v>
      </c>
      <c r="Q80" s="16">
        <f t="shared" si="28"/>
        <v>0</v>
      </c>
      <c r="R80" s="16">
        <f t="shared" si="28"/>
        <v>0</v>
      </c>
      <c r="S80" s="16">
        <f t="shared" si="28"/>
        <v>0</v>
      </c>
      <c r="T80" s="16">
        <f t="shared" si="28"/>
        <v>0</v>
      </c>
      <c r="U80" s="16">
        <f t="shared" si="28"/>
        <v>0</v>
      </c>
      <c r="V80" s="16">
        <f t="shared" si="28"/>
        <v>0</v>
      </c>
      <c r="W80" s="16">
        <f t="shared" si="28"/>
        <v>0</v>
      </c>
      <c r="X80" s="16">
        <f t="shared" si="28"/>
        <v>0</v>
      </c>
      <c r="Y80" s="16">
        <f t="shared" si="28"/>
        <v>0</v>
      </c>
      <c r="Z80" s="16">
        <f t="shared" si="27"/>
        <v>0</v>
      </c>
      <c r="AA80" s="16">
        <f t="shared" si="27"/>
        <v>0</v>
      </c>
      <c r="AB80" s="16">
        <f t="shared" si="27"/>
        <v>0</v>
      </c>
      <c r="AC80" s="16">
        <f t="shared" si="27"/>
        <v>0</v>
      </c>
      <c r="AD80" s="16">
        <f t="shared" si="27"/>
        <v>0</v>
      </c>
      <c r="AE80" s="16">
        <f t="shared" si="27"/>
        <v>0</v>
      </c>
      <c r="AF80" s="16">
        <f t="shared" si="27"/>
        <v>0</v>
      </c>
      <c r="AG80" s="16">
        <f t="shared" si="27"/>
        <v>0</v>
      </c>
      <c r="AH80" s="16">
        <f t="shared" si="27"/>
        <v>0</v>
      </c>
      <c r="AI80" s="16">
        <f t="shared" si="27"/>
        <v>0</v>
      </c>
      <c r="AJ80" s="16">
        <f t="shared" si="27"/>
        <v>0</v>
      </c>
      <c r="AK80" s="16">
        <f t="shared" si="27"/>
        <v>0</v>
      </c>
      <c r="AL80" s="16">
        <f t="shared" si="27"/>
        <v>0</v>
      </c>
      <c r="AM80" s="16">
        <f t="shared" si="27"/>
        <v>0</v>
      </c>
      <c r="AN80" s="16">
        <f t="shared" si="27"/>
        <v>0</v>
      </c>
      <c r="AO80" s="16">
        <f t="shared" si="27"/>
        <v>0</v>
      </c>
      <c r="AP80" s="16">
        <f t="shared" si="27"/>
        <v>0</v>
      </c>
      <c r="AQ80" s="16">
        <f t="shared" si="27"/>
        <v>0</v>
      </c>
      <c r="AR80" s="16">
        <f t="shared" si="26"/>
        <v>0</v>
      </c>
      <c r="AS80" s="16">
        <f t="shared" si="26"/>
        <v>0</v>
      </c>
      <c r="AT80" s="16">
        <f t="shared" si="26"/>
        <v>0</v>
      </c>
      <c r="AU80" s="16">
        <f t="shared" si="26"/>
        <v>0</v>
      </c>
      <c r="AV80" s="29">
        <f t="shared" si="22"/>
        <v>0</v>
      </c>
      <c r="AW80" s="16">
        <f t="shared" si="23"/>
        <v>78</v>
      </c>
    </row>
    <row r="81" spans="1:49">
      <c r="A81" s="32" t="s">
        <v>392</v>
      </c>
      <c r="B81" s="32"/>
      <c r="C81" s="32"/>
      <c r="D81" s="32"/>
      <c r="E81" s="32"/>
      <c r="F81" s="33">
        <v>176475.36199999999</v>
      </c>
      <c r="I81">
        <v>79</v>
      </c>
      <c r="J81" s="16">
        <f t="shared" si="28"/>
        <v>0</v>
      </c>
      <c r="K81" s="16">
        <f t="shared" si="28"/>
        <v>0</v>
      </c>
      <c r="L81" s="16">
        <f t="shared" si="28"/>
        <v>0</v>
      </c>
      <c r="M81" s="16">
        <f t="shared" si="28"/>
        <v>0</v>
      </c>
      <c r="N81" s="16">
        <f t="shared" si="28"/>
        <v>0</v>
      </c>
      <c r="O81" s="16">
        <f t="shared" si="28"/>
        <v>0</v>
      </c>
      <c r="P81" s="16">
        <f t="shared" si="28"/>
        <v>0</v>
      </c>
      <c r="Q81" s="16">
        <f t="shared" si="28"/>
        <v>0</v>
      </c>
      <c r="R81" s="16">
        <f t="shared" si="28"/>
        <v>0</v>
      </c>
      <c r="S81" s="16">
        <f t="shared" si="28"/>
        <v>0</v>
      </c>
      <c r="T81" s="16">
        <f t="shared" si="28"/>
        <v>0</v>
      </c>
      <c r="U81" s="16">
        <f t="shared" si="28"/>
        <v>0</v>
      </c>
      <c r="V81" s="16">
        <f t="shared" si="28"/>
        <v>0</v>
      </c>
      <c r="W81" s="16">
        <f t="shared" si="28"/>
        <v>0</v>
      </c>
      <c r="X81" s="16">
        <f t="shared" si="28"/>
        <v>0</v>
      </c>
      <c r="Y81" s="16">
        <f t="shared" si="28"/>
        <v>0</v>
      </c>
      <c r="Z81" s="16">
        <f t="shared" si="27"/>
        <v>0</v>
      </c>
      <c r="AA81" s="16">
        <f t="shared" si="27"/>
        <v>0</v>
      </c>
      <c r="AB81" s="16">
        <f t="shared" si="27"/>
        <v>0</v>
      </c>
      <c r="AC81" s="16">
        <f t="shared" si="27"/>
        <v>0</v>
      </c>
      <c r="AD81" s="16">
        <f t="shared" si="27"/>
        <v>0</v>
      </c>
      <c r="AE81" s="16">
        <f t="shared" si="27"/>
        <v>0</v>
      </c>
      <c r="AF81" s="16">
        <f t="shared" si="27"/>
        <v>0</v>
      </c>
      <c r="AG81" s="16">
        <f t="shared" si="27"/>
        <v>0</v>
      </c>
      <c r="AH81" s="16">
        <f t="shared" si="27"/>
        <v>0</v>
      </c>
      <c r="AI81" s="16">
        <f t="shared" si="27"/>
        <v>0</v>
      </c>
      <c r="AJ81" s="16">
        <f t="shared" si="27"/>
        <v>0</v>
      </c>
      <c r="AK81" s="16">
        <f t="shared" si="27"/>
        <v>0</v>
      </c>
      <c r="AL81" s="16">
        <f t="shared" si="27"/>
        <v>0</v>
      </c>
      <c r="AM81" s="16">
        <f t="shared" si="27"/>
        <v>0</v>
      </c>
      <c r="AN81" s="16">
        <f t="shared" si="27"/>
        <v>0</v>
      </c>
      <c r="AO81" s="16">
        <f t="shared" si="27"/>
        <v>0</v>
      </c>
      <c r="AP81" s="16">
        <f t="shared" si="27"/>
        <v>0</v>
      </c>
      <c r="AQ81" s="16">
        <f t="shared" si="27"/>
        <v>0</v>
      </c>
      <c r="AR81" s="16">
        <f t="shared" si="26"/>
        <v>0</v>
      </c>
      <c r="AS81" s="16">
        <f t="shared" si="26"/>
        <v>0</v>
      </c>
      <c r="AT81" s="16">
        <f t="shared" si="26"/>
        <v>0</v>
      </c>
      <c r="AU81" s="16">
        <f t="shared" si="26"/>
        <v>0</v>
      </c>
      <c r="AV81" s="29">
        <f t="shared" si="22"/>
        <v>0</v>
      </c>
      <c r="AW81" s="16">
        <f t="shared" si="23"/>
        <v>79</v>
      </c>
    </row>
    <row r="82" spans="1:49">
      <c r="A82" s="21" t="s">
        <v>218</v>
      </c>
      <c r="B82" s="21" t="s">
        <v>319</v>
      </c>
      <c r="C82" s="21"/>
      <c r="D82" s="21"/>
      <c r="E82" t="s">
        <v>320</v>
      </c>
      <c r="F82" s="15">
        <v>2262778.91</v>
      </c>
      <c r="I82">
        <v>80</v>
      </c>
      <c r="J82" s="16">
        <f t="shared" si="28"/>
        <v>0</v>
      </c>
      <c r="K82" s="16">
        <f t="shared" si="28"/>
        <v>0</v>
      </c>
      <c r="L82" s="16">
        <f t="shared" si="28"/>
        <v>0</v>
      </c>
      <c r="M82" s="16">
        <f t="shared" si="28"/>
        <v>0</v>
      </c>
      <c r="N82" s="16">
        <f t="shared" si="28"/>
        <v>0</v>
      </c>
      <c r="O82" s="16">
        <f t="shared" si="28"/>
        <v>0</v>
      </c>
      <c r="P82" s="16">
        <f t="shared" si="28"/>
        <v>0</v>
      </c>
      <c r="Q82" s="16">
        <f t="shared" si="28"/>
        <v>0</v>
      </c>
      <c r="R82" s="16">
        <f t="shared" si="28"/>
        <v>0</v>
      </c>
      <c r="S82" s="16">
        <f t="shared" si="28"/>
        <v>0</v>
      </c>
      <c r="T82" s="16">
        <f t="shared" si="28"/>
        <v>0</v>
      </c>
      <c r="U82" s="16">
        <f t="shared" si="28"/>
        <v>0</v>
      </c>
      <c r="V82" s="16">
        <f t="shared" si="28"/>
        <v>0</v>
      </c>
      <c r="W82" s="16">
        <f t="shared" si="28"/>
        <v>0</v>
      </c>
      <c r="X82" s="16">
        <f t="shared" si="28"/>
        <v>0</v>
      </c>
      <c r="Y82" s="16">
        <f t="shared" si="28"/>
        <v>0</v>
      </c>
      <c r="Z82" s="16">
        <f t="shared" si="27"/>
        <v>0</v>
      </c>
      <c r="AA82" s="16">
        <f t="shared" si="27"/>
        <v>0</v>
      </c>
      <c r="AB82" s="16">
        <f t="shared" si="27"/>
        <v>0</v>
      </c>
      <c r="AC82" s="16">
        <f t="shared" si="27"/>
        <v>0</v>
      </c>
      <c r="AD82" s="16">
        <f t="shared" si="27"/>
        <v>0</v>
      </c>
      <c r="AE82" s="16">
        <f t="shared" si="27"/>
        <v>0</v>
      </c>
      <c r="AF82" s="16">
        <f t="shared" si="27"/>
        <v>0</v>
      </c>
      <c r="AG82" s="16">
        <f t="shared" si="27"/>
        <v>0</v>
      </c>
      <c r="AH82" s="16">
        <f t="shared" si="27"/>
        <v>0</v>
      </c>
      <c r="AI82" s="16">
        <f t="shared" si="27"/>
        <v>0</v>
      </c>
      <c r="AJ82" s="16">
        <f t="shared" si="27"/>
        <v>0</v>
      </c>
      <c r="AK82" s="16">
        <f t="shared" si="27"/>
        <v>0</v>
      </c>
      <c r="AL82" s="16">
        <f t="shared" si="27"/>
        <v>0</v>
      </c>
      <c r="AM82" s="16">
        <f t="shared" si="27"/>
        <v>0</v>
      </c>
      <c r="AN82" s="16">
        <f t="shared" si="27"/>
        <v>0</v>
      </c>
      <c r="AO82" s="16">
        <f t="shared" si="27"/>
        <v>0</v>
      </c>
      <c r="AP82" s="16">
        <f t="shared" si="27"/>
        <v>0</v>
      </c>
      <c r="AQ82" s="16">
        <f t="shared" si="27"/>
        <v>0</v>
      </c>
      <c r="AR82" s="16">
        <f t="shared" si="26"/>
        <v>0</v>
      </c>
      <c r="AS82" s="16">
        <f t="shared" si="26"/>
        <v>0</v>
      </c>
      <c r="AT82" s="16">
        <f t="shared" si="26"/>
        <v>0</v>
      </c>
      <c r="AU82" s="16">
        <f t="shared" si="26"/>
        <v>0</v>
      </c>
      <c r="AV82" s="29">
        <f t="shared" si="22"/>
        <v>0</v>
      </c>
      <c r="AW82" s="16">
        <f t="shared" si="23"/>
        <v>80</v>
      </c>
    </row>
    <row r="83" spans="1:49">
      <c r="A83" s="21" t="s">
        <v>218</v>
      </c>
      <c r="B83" s="21">
        <v>1</v>
      </c>
      <c r="C83" s="21">
        <v>50</v>
      </c>
      <c r="D83" s="21"/>
      <c r="E83" t="s">
        <v>361</v>
      </c>
      <c r="F83" s="15">
        <v>277458.25900000002</v>
      </c>
      <c r="I83">
        <v>81</v>
      </c>
      <c r="J83" s="16">
        <f t="shared" si="28"/>
        <v>0</v>
      </c>
      <c r="K83" s="16">
        <f t="shared" si="28"/>
        <v>0</v>
      </c>
      <c r="L83" s="16">
        <f t="shared" si="28"/>
        <v>0</v>
      </c>
      <c r="M83" s="16">
        <f t="shared" si="28"/>
        <v>0</v>
      </c>
      <c r="N83" s="16">
        <f t="shared" si="28"/>
        <v>0</v>
      </c>
      <c r="O83" s="16">
        <f t="shared" si="28"/>
        <v>0</v>
      </c>
      <c r="P83" s="16">
        <f t="shared" si="28"/>
        <v>0</v>
      </c>
      <c r="Q83" s="16">
        <f t="shared" si="28"/>
        <v>0</v>
      </c>
      <c r="R83" s="16">
        <f t="shared" si="28"/>
        <v>0</v>
      </c>
      <c r="S83" s="16">
        <f t="shared" si="28"/>
        <v>0</v>
      </c>
      <c r="T83" s="16">
        <f t="shared" si="28"/>
        <v>0</v>
      </c>
      <c r="U83" s="16">
        <f t="shared" si="28"/>
        <v>0</v>
      </c>
      <c r="V83" s="16">
        <f t="shared" si="28"/>
        <v>0</v>
      </c>
      <c r="W83" s="16">
        <f t="shared" si="28"/>
        <v>0</v>
      </c>
      <c r="X83" s="16">
        <f t="shared" si="28"/>
        <v>0</v>
      </c>
      <c r="Y83" s="16">
        <f t="shared" si="28"/>
        <v>0</v>
      </c>
      <c r="Z83" s="16">
        <f t="shared" si="27"/>
        <v>0</v>
      </c>
      <c r="AA83" s="16">
        <f t="shared" si="27"/>
        <v>0</v>
      </c>
      <c r="AB83" s="16">
        <f t="shared" si="27"/>
        <v>0</v>
      </c>
      <c r="AC83" s="16">
        <f t="shared" si="27"/>
        <v>0</v>
      </c>
      <c r="AD83" s="16">
        <f t="shared" si="27"/>
        <v>0</v>
      </c>
      <c r="AE83" s="16">
        <f t="shared" si="27"/>
        <v>0</v>
      </c>
      <c r="AF83" s="16">
        <f t="shared" si="27"/>
        <v>0</v>
      </c>
      <c r="AG83" s="16">
        <f t="shared" si="27"/>
        <v>0</v>
      </c>
      <c r="AH83" s="16">
        <f t="shared" si="27"/>
        <v>0</v>
      </c>
      <c r="AI83" s="16">
        <f t="shared" si="27"/>
        <v>0</v>
      </c>
      <c r="AJ83" s="16">
        <f t="shared" si="27"/>
        <v>0</v>
      </c>
      <c r="AK83" s="16">
        <f t="shared" si="27"/>
        <v>0</v>
      </c>
      <c r="AL83" s="16">
        <f t="shared" si="27"/>
        <v>0</v>
      </c>
      <c r="AM83" s="16">
        <f t="shared" si="27"/>
        <v>0</v>
      </c>
      <c r="AN83" s="16">
        <f t="shared" si="27"/>
        <v>0</v>
      </c>
      <c r="AO83" s="16">
        <f t="shared" si="27"/>
        <v>0</v>
      </c>
      <c r="AP83" s="16">
        <f t="shared" si="27"/>
        <v>0</v>
      </c>
      <c r="AQ83" s="16">
        <f t="shared" si="27"/>
        <v>0</v>
      </c>
      <c r="AR83" s="16">
        <f t="shared" si="26"/>
        <v>0</v>
      </c>
      <c r="AS83" s="16">
        <f t="shared" si="26"/>
        <v>0</v>
      </c>
      <c r="AT83" s="16">
        <f t="shared" si="26"/>
        <v>0</v>
      </c>
      <c r="AU83" s="16">
        <f t="shared" si="26"/>
        <v>0</v>
      </c>
      <c r="AV83" s="29">
        <f t="shared" si="22"/>
        <v>0</v>
      </c>
      <c r="AW83" s="16">
        <f t="shared" si="23"/>
        <v>81</v>
      </c>
    </row>
    <row r="84" spans="1:49">
      <c r="A84" s="21" t="s">
        <v>218</v>
      </c>
      <c r="B84" s="21">
        <v>35</v>
      </c>
      <c r="C84" s="21">
        <v>11</v>
      </c>
      <c r="D84" s="21"/>
      <c r="E84" t="s">
        <v>12</v>
      </c>
      <c r="F84" s="15">
        <v>13771.789000000001</v>
      </c>
      <c r="I84">
        <v>82</v>
      </c>
      <c r="J84" s="16">
        <f t="shared" si="28"/>
        <v>0</v>
      </c>
      <c r="K84" s="16">
        <f t="shared" si="28"/>
        <v>0</v>
      </c>
      <c r="L84" s="16">
        <f t="shared" si="28"/>
        <v>0</v>
      </c>
      <c r="M84" s="16">
        <f t="shared" si="28"/>
        <v>0</v>
      </c>
      <c r="N84" s="16">
        <f t="shared" si="28"/>
        <v>0</v>
      </c>
      <c r="O84" s="16">
        <f t="shared" si="28"/>
        <v>0</v>
      </c>
      <c r="P84" s="16">
        <f t="shared" si="28"/>
        <v>0</v>
      </c>
      <c r="Q84" s="16">
        <f t="shared" si="28"/>
        <v>0</v>
      </c>
      <c r="R84" s="16">
        <f t="shared" si="28"/>
        <v>0</v>
      </c>
      <c r="S84" s="16">
        <f t="shared" si="28"/>
        <v>0</v>
      </c>
      <c r="T84" s="16">
        <f t="shared" si="28"/>
        <v>0</v>
      </c>
      <c r="U84" s="16">
        <f t="shared" si="28"/>
        <v>0</v>
      </c>
      <c r="V84" s="16">
        <f t="shared" si="28"/>
        <v>0</v>
      </c>
      <c r="W84" s="16">
        <f t="shared" si="28"/>
        <v>0</v>
      </c>
      <c r="X84" s="16">
        <f t="shared" si="28"/>
        <v>0</v>
      </c>
      <c r="Y84" s="16">
        <f t="shared" si="28"/>
        <v>0</v>
      </c>
      <c r="Z84" s="16">
        <f t="shared" si="27"/>
        <v>0</v>
      </c>
      <c r="AA84" s="16">
        <f t="shared" si="27"/>
        <v>0</v>
      </c>
      <c r="AB84" s="16">
        <f t="shared" si="27"/>
        <v>0</v>
      </c>
      <c r="AC84" s="16">
        <f t="shared" si="27"/>
        <v>0</v>
      </c>
      <c r="AD84" s="16">
        <f t="shared" si="27"/>
        <v>0</v>
      </c>
      <c r="AE84" s="16">
        <f t="shared" si="27"/>
        <v>0</v>
      </c>
      <c r="AF84" s="16">
        <f t="shared" si="27"/>
        <v>0</v>
      </c>
      <c r="AG84" s="16">
        <f t="shared" si="27"/>
        <v>0</v>
      </c>
      <c r="AH84" s="16">
        <f t="shared" si="27"/>
        <v>0</v>
      </c>
      <c r="AI84" s="16">
        <f t="shared" si="27"/>
        <v>0</v>
      </c>
      <c r="AJ84" s="16">
        <f t="shared" si="27"/>
        <v>0</v>
      </c>
      <c r="AK84" s="16">
        <f t="shared" si="27"/>
        <v>0</v>
      </c>
      <c r="AL84" s="16">
        <f t="shared" si="27"/>
        <v>0</v>
      </c>
      <c r="AM84" s="16">
        <f t="shared" si="27"/>
        <v>0</v>
      </c>
      <c r="AN84" s="16">
        <f t="shared" si="27"/>
        <v>0</v>
      </c>
      <c r="AO84" s="16">
        <f t="shared" si="27"/>
        <v>0</v>
      </c>
      <c r="AP84" s="16">
        <f t="shared" si="27"/>
        <v>0</v>
      </c>
      <c r="AQ84" s="16">
        <f t="shared" si="27"/>
        <v>0</v>
      </c>
      <c r="AR84" s="16">
        <f t="shared" si="26"/>
        <v>0</v>
      </c>
      <c r="AS84" s="16">
        <f t="shared" si="26"/>
        <v>0</v>
      </c>
      <c r="AT84" s="16">
        <f t="shared" si="26"/>
        <v>0</v>
      </c>
      <c r="AU84" s="16">
        <f t="shared" si="26"/>
        <v>0</v>
      </c>
      <c r="AV84" s="29">
        <f t="shared" si="22"/>
        <v>0</v>
      </c>
      <c r="AW84" s="16">
        <f t="shared" si="23"/>
        <v>82</v>
      </c>
    </row>
    <row r="85" spans="1:49">
      <c r="A85" s="21" t="s">
        <v>218</v>
      </c>
      <c r="B85" s="21">
        <v>41</v>
      </c>
      <c r="C85" s="21">
        <v>20</v>
      </c>
      <c r="D85" s="21"/>
      <c r="E85" t="s">
        <v>393</v>
      </c>
      <c r="F85" s="15">
        <v>7166.2240000000002</v>
      </c>
      <c r="I85">
        <v>83</v>
      </c>
      <c r="J85" s="16">
        <f t="shared" si="28"/>
        <v>0</v>
      </c>
      <c r="K85" s="16">
        <f t="shared" si="28"/>
        <v>0</v>
      </c>
      <c r="L85" s="16">
        <f t="shared" si="28"/>
        <v>0</v>
      </c>
      <c r="M85" s="16">
        <f t="shared" si="28"/>
        <v>0</v>
      </c>
      <c r="N85" s="16">
        <f t="shared" si="28"/>
        <v>0</v>
      </c>
      <c r="O85" s="16">
        <f t="shared" si="28"/>
        <v>0</v>
      </c>
      <c r="P85" s="16">
        <f t="shared" si="28"/>
        <v>0</v>
      </c>
      <c r="Q85" s="16">
        <f t="shared" si="28"/>
        <v>0</v>
      </c>
      <c r="R85" s="16">
        <f t="shared" si="28"/>
        <v>0</v>
      </c>
      <c r="S85" s="16">
        <f t="shared" si="28"/>
        <v>0</v>
      </c>
      <c r="T85" s="16">
        <f t="shared" si="28"/>
        <v>0</v>
      </c>
      <c r="U85" s="16">
        <f t="shared" si="28"/>
        <v>0</v>
      </c>
      <c r="V85" s="16">
        <f t="shared" si="28"/>
        <v>0</v>
      </c>
      <c r="W85" s="16">
        <f t="shared" si="28"/>
        <v>0</v>
      </c>
      <c r="X85" s="16">
        <f t="shared" si="28"/>
        <v>0</v>
      </c>
      <c r="Y85" s="16">
        <f t="shared" si="28"/>
        <v>0</v>
      </c>
      <c r="Z85" s="16">
        <f t="shared" si="27"/>
        <v>0</v>
      </c>
      <c r="AA85" s="16">
        <f t="shared" si="27"/>
        <v>0</v>
      </c>
      <c r="AB85" s="16">
        <f t="shared" si="27"/>
        <v>0</v>
      </c>
      <c r="AC85" s="16">
        <f t="shared" si="27"/>
        <v>0</v>
      </c>
      <c r="AD85" s="16">
        <f t="shared" si="27"/>
        <v>0</v>
      </c>
      <c r="AE85" s="16">
        <f t="shared" si="27"/>
        <v>0</v>
      </c>
      <c r="AF85" s="16">
        <f t="shared" si="27"/>
        <v>0</v>
      </c>
      <c r="AG85" s="16">
        <f t="shared" si="27"/>
        <v>0</v>
      </c>
      <c r="AH85" s="16">
        <f t="shared" si="27"/>
        <v>0</v>
      </c>
      <c r="AI85" s="16">
        <f t="shared" si="27"/>
        <v>0</v>
      </c>
      <c r="AJ85" s="16">
        <f t="shared" si="27"/>
        <v>0</v>
      </c>
      <c r="AK85" s="16">
        <f t="shared" si="27"/>
        <v>0</v>
      </c>
      <c r="AL85" s="16">
        <f t="shared" si="27"/>
        <v>0</v>
      </c>
      <c r="AM85" s="16">
        <f t="shared" si="27"/>
        <v>0</v>
      </c>
      <c r="AN85" s="16">
        <f t="shared" si="27"/>
        <v>0</v>
      </c>
      <c r="AO85" s="16">
        <f t="shared" si="27"/>
        <v>0</v>
      </c>
      <c r="AP85" s="16">
        <f t="shared" si="27"/>
        <v>0</v>
      </c>
      <c r="AQ85" s="16">
        <f t="shared" si="27"/>
        <v>0</v>
      </c>
      <c r="AR85" s="16">
        <f t="shared" si="26"/>
        <v>0</v>
      </c>
      <c r="AS85" s="16">
        <f t="shared" si="26"/>
        <v>0</v>
      </c>
      <c r="AT85" s="16">
        <f t="shared" si="26"/>
        <v>0</v>
      </c>
      <c r="AU85" s="16">
        <f t="shared" si="26"/>
        <v>0</v>
      </c>
      <c r="AV85" s="29">
        <f t="shared" si="22"/>
        <v>0</v>
      </c>
      <c r="AW85" s="16">
        <f t="shared" si="23"/>
        <v>83</v>
      </c>
    </row>
    <row r="86" spans="1:49">
      <c r="A86" s="21" t="s">
        <v>218</v>
      </c>
      <c r="B86" s="21">
        <v>45</v>
      </c>
      <c r="C86" s="21">
        <v>11</v>
      </c>
      <c r="D86" s="21"/>
      <c r="E86" t="s">
        <v>394</v>
      </c>
      <c r="F86" s="15">
        <v>10444.469999999999</v>
      </c>
      <c r="I86">
        <v>84</v>
      </c>
      <c r="J86" s="16">
        <f t="shared" si="28"/>
        <v>17192.396000000001</v>
      </c>
      <c r="K86" s="16">
        <f t="shared" si="28"/>
        <v>35557.000999999997</v>
      </c>
      <c r="L86" s="16">
        <f t="shared" si="28"/>
        <v>21653.920999999998</v>
      </c>
      <c r="M86" s="16">
        <f t="shared" si="28"/>
        <v>0</v>
      </c>
      <c r="N86" s="16">
        <f t="shared" si="28"/>
        <v>27271.438000000002</v>
      </c>
      <c r="O86" s="16">
        <f t="shared" si="28"/>
        <v>0</v>
      </c>
      <c r="P86" s="16">
        <f t="shared" si="28"/>
        <v>48285.801000000007</v>
      </c>
      <c r="Q86" s="16">
        <f t="shared" si="28"/>
        <v>73610.929000000004</v>
      </c>
      <c r="R86" s="16">
        <f t="shared" si="28"/>
        <v>11347.119000000001</v>
      </c>
      <c r="S86" s="16">
        <f t="shared" si="28"/>
        <v>13099.025</v>
      </c>
      <c r="T86" s="16">
        <f t="shared" si="28"/>
        <v>66232.581000000006</v>
      </c>
      <c r="U86" s="16">
        <f t="shared" si="28"/>
        <v>24103.927</v>
      </c>
      <c r="V86" s="16">
        <f t="shared" si="28"/>
        <v>0</v>
      </c>
      <c r="W86" s="16">
        <f t="shared" si="28"/>
        <v>52362.040999999997</v>
      </c>
      <c r="X86" s="16">
        <f t="shared" si="28"/>
        <v>0</v>
      </c>
      <c r="Y86" s="16">
        <f t="shared" si="28"/>
        <v>0</v>
      </c>
      <c r="Z86" s="16">
        <f t="shared" si="27"/>
        <v>79753.456000000006</v>
      </c>
      <c r="AA86" s="16">
        <f t="shared" si="27"/>
        <v>0</v>
      </c>
      <c r="AB86" s="16">
        <f t="shared" si="27"/>
        <v>373110.68</v>
      </c>
      <c r="AC86" s="29">
        <f t="shared" si="27"/>
        <v>171185.07699999999</v>
      </c>
      <c r="AD86" s="16">
        <f t="shared" si="27"/>
        <v>31019.555</v>
      </c>
      <c r="AE86" s="16">
        <f t="shared" si="27"/>
        <v>22615.329000000002</v>
      </c>
      <c r="AF86" s="16">
        <f t="shared" si="27"/>
        <v>56561.023999999998</v>
      </c>
      <c r="AG86" s="16">
        <f t="shared" si="27"/>
        <v>95481.570999999996</v>
      </c>
      <c r="AH86" s="16">
        <f t="shared" si="27"/>
        <v>8031.1790000000001</v>
      </c>
      <c r="AI86" s="16">
        <f t="shared" si="27"/>
        <v>4266.1350000000002</v>
      </c>
      <c r="AJ86" s="16">
        <f t="shared" si="27"/>
        <v>48517.345000000001</v>
      </c>
      <c r="AK86" s="16">
        <f t="shared" si="27"/>
        <v>11984.332</v>
      </c>
      <c r="AL86" s="16">
        <f t="shared" si="27"/>
        <v>18210.904999999999</v>
      </c>
      <c r="AM86" s="16">
        <f t="shared" si="27"/>
        <v>10521.669</v>
      </c>
      <c r="AN86" s="16">
        <f t="shared" si="27"/>
        <v>0</v>
      </c>
      <c r="AO86" s="16">
        <f t="shared" si="27"/>
        <v>82083.493000000002</v>
      </c>
      <c r="AP86" s="29">
        <f t="shared" si="27"/>
        <v>68174.864000000001</v>
      </c>
      <c r="AQ86" s="16">
        <f t="shared" si="27"/>
        <v>18185.912</v>
      </c>
      <c r="AR86" s="16">
        <f t="shared" si="27"/>
        <v>30076.986000000001</v>
      </c>
      <c r="AS86" s="16">
        <f t="shared" si="27"/>
        <v>34251.148000000001</v>
      </c>
      <c r="AT86" s="16">
        <f t="shared" ref="AR86:AU102" si="29">SUMIFS($F$3:$F$261,$A$3:$A$261,AT$1,$B$3:$B$261,$I86)</f>
        <v>154604.24100000001</v>
      </c>
      <c r="AU86" s="16">
        <f t="shared" si="29"/>
        <v>15664.983</v>
      </c>
      <c r="AV86" s="29">
        <f t="shared" si="22"/>
        <v>1725016.0630000001</v>
      </c>
      <c r="AW86" s="16">
        <f t="shared" si="23"/>
        <v>84</v>
      </c>
    </row>
    <row r="87" spans="1:49">
      <c r="A87" s="21" t="s">
        <v>218</v>
      </c>
      <c r="B87" s="21">
        <v>45</v>
      </c>
      <c r="C87" s="21">
        <v>31</v>
      </c>
      <c r="D87" s="21"/>
      <c r="E87" t="s">
        <v>389</v>
      </c>
      <c r="F87" s="15">
        <v>5270.4219999999996</v>
      </c>
      <c r="I87">
        <v>85</v>
      </c>
      <c r="J87" s="16">
        <f t="shared" si="28"/>
        <v>0</v>
      </c>
      <c r="K87" s="16">
        <f t="shared" si="28"/>
        <v>0</v>
      </c>
      <c r="L87" s="16">
        <f t="shared" si="28"/>
        <v>100257.189</v>
      </c>
      <c r="M87" s="16">
        <f t="shared" si="28"/>
        <v>0</v>
      </c>
      <c r="N87" s="16">
        <f t="shared" si="28"/>
        <v>0</v>
      </c>
      <c r="O87" s="16">
        <f t="shared" si="28"/>
        <v>99872.572</v>
      </c>
      <c r="P87" s="16">
        <f t="shared" si="28"/>
        <v>0</v>
      </c>
      <c r="Q87" s="16">
        <f t="shared" si="28"/>
        <v>0</v>
      </c>
      <c r="R87" s="16">
        <f t="shared" si="28"/>
        <v>0</v>
      </c>
      <c r="S87" s="16">
        <f t="shared" si="28"/>
        <v>0</v>
      </c>
      <c r="T87" s="16">
        <f t="shared" si="28"/>
        <v>124940.52099999999</v>
      </c>
      <c r="U87" s="16">
        <f t="shared" si="28"/>
        <v>0</v>
      </c>
      <c r="V87" s="16">
        <f t="shared" si="28"/>
        <v>932.62699999999995</v>
      </c>
      <c r="W87" s="16">
        <f t="shared" si="28"/>
        <v>0</v>
      </c>
      <c r="X87" s="16">
        <f t="shared" si="28"/>
        <v>0</v>
      </c>
      <c r="Y87" s="16">
        <f t="shared" si="28"/>
        <v>0</v>
      </c>
      <c r="Z87" s="16">
        <f t="shared" ref="Z87:AQ88" si="30">SUMIFS($F$3:$F$261,$A$3:$A$261,Z$1,$B$3:$B$261,$I87)</f>
        <v>0</v>
      </c>
      <c r="AA87" s="16">
        <f t="shared" si="30"/>
        <v>0</v>
      </c>
      <c r="AB87" s="16">
        <f t="shared" si="30"/>
        <v>0</v>
      </c>
      <c r="AC87" s="29">
        <f t="shared" si="30"/>
        <v>482923.99</v>
      </c>
      <c r="AD87" s="16">
        <f t="shared" si="30"/>
        <v>0</v>
      </c>
      <c r="AE87" s="16">
        <f t="shared" si="30"/>
        <v>0</v>
      </c>
      <c r="AF87" s="16">
        <f t="shared" si="30"/>
        <v>0</v>
      </c>
      <c r="AG87" s="16">
        <f t="shared" si="30"/>
        <v>0</v>
      </c>
      <c r="AH87" s="16">
        <f t="shared" si="30"/>
        <v>0</v>
      </c>
      <c r="AI87" s="16">
        <f t="shared" si="30"/>
        <v>0</v>
      </c>
      <c r="AJ87" s="16">
        <f t="shared" si="30"/>
        <v>0</v>
      </c>
      <c r="AK87" s="16">
        <f t="shared" si="30"/>
        <v>0</v>
      </c>
      <c r="AL87" s="16">
        <f t="shared" si="30"/>
        <v>0</v>
      </c>
      <c r="AM87" s="16">
        <f t="shared" si="30"/>
        <v>0</v>
      </c>
      <c r="AN87" s="16">
        <f t="shared" si="30"/>
        <v>0</v>
      </c>
      <c r="AO87" s="16">
        <f t="shared" si="30"/>
        <v>0</v>
      </c>
      <c r="AP87" s="29">
        <f t="shared" si="30"/>
        <v>772252.57799999998</v>
      </c>
      <c r="AQ87" s="16">
        <f t="shared" si="30"/>
        <v>33745.487000000001</v>
      </c>
      <c r="AR87" s="16">
        <f t="shared" si="29"/>
        <v>84956.858999999997</v>
      </c>
      <c r="AS87" s="16">
        <f t="shared" si="29"/>
        <v>0</v>
      </c>
      <c r="AT87" s="16">
        <f t="shared" si="29"/>
        <v>178329.03899999999</v>
      </c>
      <c r="AU87" s="16">
        <f t="shared" si="29"/>
        <v>0</v>
      </c>
      <c r="AV87" s="29">
        <f t="shared" si="22"/>
        <v>1878210.8619999997</v>
      </c>
      <c r="AW87" s="16">
        <f t="shared" si="23"/>
        <v>85</v>
      </c>
    </row>
    <row r="88" spans="1:49">
      <c r="A88" s="21" t="s">
        <v>218</v>
      </c>
      <c r="B88" s="21">
        <v>56</v>
      </c>
      <c r="C88" s="21">
        <v>10</v>
      </c>
      <c r="D88" s="21">
        <v>2</v>
      </c>
      <c r="E88" t="s">
        <v>352</v>
      </c>
      <c r="F88" s="15">
        <v>14796.24</v>
      </c>
      <c r="I88">
        <v>86</v>
      </c>
      <c r="J88" s="16">
        <f t="shared" si="28"/>
        <v>0</v>
      </c>
      <c r="K88" s="16">
        <f t="shared" si="28"/>
        <v>0</v>
      </c>
      <c r="L88" s="16">
        <f t="shared" si="28"/>
        <v>0</v>
      </c>
      <c r="M88" s="16">
        <f t="shared" si="28"/>
        <v>0</v>
      </c>
      <c r="N88" s="16">
        <f t="shared" si="28"/>
        <v>0</v>
      </c>
      <c r="O88" s="16">
        <f t="shared" si="28"/>
        <v>0</v>
      </c>
      <c r="P88" s="16">
        <f t="shared" si="28"/>
        <v>0</v>
      </c>
      <c r="Q88" s="16">
        <f t="shared" si="28"/>
        <v>0</v>
      </c>
      <c r="R88" s="16">
        <f t="shared" si="28"/>
        <v>0</v>
      </c>
      <c r="S88" s="16">
        <f t="shared" si="28"/>
        <v>0</v>
      </c>
      <c r="T88" s="16">
        <f t="shared" si="28"/>
        <v>0</v>
      </c>
      <c r="U88" s="16">
        <f t="shared" si="28"/>
        <v>0</v>
      </c>
      <c r="V88" s="16">
        <f t="shared" si="28"/>
        <v>0</v>
      </c>
      <c r="W88" s="16">
        <f t="shared" si="28"/>
        <v>0</v>
      </c>
      <c r="X88" s="16">
        <f t="shared" si="28"/>
        <v>0</v>
      </c>
      <c r="Y88" s="16">
        <f t="shared" si="28"/>
        <v>0</v>
      </c>
      <c r="Z88" s="16">
        <f t="shared" si="30"/>
        <v>0</v>
      </c>
      <c r="AA88" s="16">
        <f t="shared" si="30"/>
        <v>0</v>
      </c>
      <c r="AB88" s="16">
        <f t="shared" si="30"/>
        <v>0</v>
      </c>
      <c r="AC88" s="29">
        <f t="shared" si="30"/>
        <v>693883</v>
      </c>
      <c r="AD88" s="16">
        <f t="shared" si="30"/>
        <v>0</v>
      </c>
      <c r="AE88" s="16">
        <f t="shared" si="30"/>
        <v>0</v>
      </c>
      <c r="AF88" s="16">
        <f t="shared" si="30"/>
        <v>0</v>
      </c>
      <c r="AG88" s="16">
        <f t="shared" si="30"/>
        <v>0</v>
      </c>
      <c r="AH88" s="16">
        <f t="shared" si="30"/>
        <v>0</v>
      </c>
      <c r="AI88" s="16">
        <f t="shared" si="30"/>
        <v>0</v>
      </c>
      <c r="AJ88" s="16">
        <f t="shared" si="30"/>
        <v>0</v>
      </c>
      <c r="AK88" s="16">
        <f t="shared" si="30"/>
        <v>0</v>
      </c>
      <c r="AL88" s="16">
        <f t="shared" si="30"/>
        <v>0</v>
      </c>
      <c r="AM88" s="16">
        <f t="shared" si="30"/>
        <v>0</v>
      </c>
      <c r="AN88" s="16">
        <f t="shared" si="30"/>
        <v>0</v>
      </c>
      <c r="AO88" s="16">
        <f t="shared" si="30"/>
        <v>0</v>
      </c>
      <c r="AP88" s="16">
        <f t="shared" si="30"/>
        <v>0</v>
      </c>
      <c r="AQ88" s="16">
        <f t="shared" si="30"/>
        <v>0</v>
      </c>
      <c r="AR88" s="16">
        <f t="shared" si="29"/>
        <v>0</v>
      </c>
      <c r="AS88" s="16">
        <f t="shared" si="29"/>
        <v>0</v>
      </c>
      <c r="AT88" s="16">
        <f t="shared" si="29"/>
        <v>220016.56900000002</v>
      </c>
      <c r="AU88" s="16">
        <f t="shared" si="29"/>
        <v>0</v>
      </c>
      <c r="AV88" s="29">
        <f t="shared" si="22"/>
        <v>913899.56900000002</v>
      </c>
      <c r="AW88" s="16">
        <f t="shared" si="23"/>
        <v>86</v>
      </c>
    </row>
    <row r="89" spans="1:49">
      <c r="A89" s="21" t="s">
        <v>218</v>
      </c>
      <c r="B89" s="21">
        <v>56</v>
      </c>
      <c r="C89" s="21">
        <v>29</v>
      </c>
      <c r="D89" s="21"/>
      <c r="E89" t="s">
        <v>395</v>
      </c>
      <c r="F89" s="15">
        <v>168029.92499999999</v>
      </c>
      <c r="I89">
        <v>87</v>
      </c>
      <c r="J89" s="16">
        <f t="shared" si="28"/>
        <v>0</v>
      </c>
      <c r="K89" s="16">
        <f t="shared" si="28"/>
        <v>0</v>
      </c>
      <c r="L89" s="16">
        <f t="shared" si="28"/>
        <v>0</v>
      </c>
      <c r="M89" s="16">
        <f t="shared" si="28"/>
        <v>0</v>
      </c>
      <c r="N89" s="16">
        <f t="shared" si="28"/>
        <v>0</v>
      </c>
      <c r="O89" s="16">
        <f t="shared" si="28"/>
        <v>0</v>
      </c>
      <c r="P89" s="16">
        <f t="shared" si="28"/>
        <v>0</v>
      </c>
      <c r="Q89" s="16">
        <f t="shared" si="28"/>
        <v>0</v>
      </c>
      <c r="R89" s="16">
        <f t="shared" si="28"/>
        <v>0</v>
      </c>
      <c r="S89" s="16">
        <f t="shared" si="28"/>
        <v>0</v>
      </c>
      <c r="T89" s="16">
        <f t="shared" si="28"/>
        <v>0</v>
      </c>
      <c r="U89" s="16">
        <f t="shared" si="28"/>
        <v>0</v>
      </c>
      <c r="V89" s="16">
        <f t="shared" si="28"/>
        <v>0</v>
      </c>
      <c r="W89" s="16">
        <f t="shared" si="28"/>
        <v>0</v>
      </c>
      <c r="X89" s="16">
        <f t="shared" si="28"/>
        <v>0</v>
      </c>
      <c r="Y89" s="16">
        <f t="shared" ref="Y89:AS103" si="31">SUMIFS($F$3:$F$261,$A$3:$A$261,Y$1,$B$3:$B$261,$I89)</f>
        <v>0</v>
      </c>
      <c r="Z89" s="16">
        <f t="shared" si="31"/>
        <v>0</v>
      </c>
      <c r="AA89" s="16">
        <f t="shared" si="31"/>
        <v>0</v>
      </c>
      <c r="AB89" s="16">
        <f t="shared" si="31"/>
        <v>0</v>
      </c>
      <c r="AC89" s="29">
        <f t="shared" si="31"/>
        <v>504762.73199999996</v>
      </c>
      <c r="AD89" s="16">
        <f t="shared" si="31"/>
        <v>0</v>
      </c>
      <c r="AE89" s="16">
        <f t="shared" si="31"/>
        <v>0</v>
      </c>
      <c r="AF89" s="16">
        <f t="shared" si="31"/>
        <v>0</v>
      </c>
      <c r="AG89" s="16">
        <f t="shared" si="31"/>
        <v>0</v>
      </c>
      <c r="AH89" s="16">
        <f t="shared" si="31"/>
        <v>0</v>
      </c>
      <c r="AI89" s="16">
        <f t="shared" si="31"/>
        <v>0</v>
      </c>
      <c r="AJ89" s="16">
        <f t="shared" si="31"/>
        <v>0</v>
      </c>
      <c r="AK89" s="16">
        <f t="shared" si="31"/>
        <v>0</v>
      </c>
      <c r="AL89" s="16">
        <f t="shared" si="31"/>
        <v>0</v>
      </c>
      <c r="AM89" s="16">
        <f t="shared" si="31"/>
        <v>0</v>
      </c>
      <c r="AN89" s="16">
        <f t="shared" si="31"/>
        <v>0</v>
      </c>
      <c r="AO89" s="16">
        <f t="shared" si="31"/>
        <v>0</v>
      </c>
      <c r="AP89" s="16">
        <f t="shared" si="31"/>
        <v>0</v>
      </c>
      <c r="AQ89" s="16">
        <f t="shared" si="31"/>
        <v>0</v>
      </c>
      <c r="AR89" s="16">
        <f t="shared" si="29"/>
        <v>0</v>
      </c>
      <c r="AS89" s="16">
        <f t="shared" si="29"/>
        <v>0</v>
      </c>
      <c r="AT89" s="16">
        <f t="shared" si="29"/>
        <v>0</v>
      </c>
      <c r="AU89" s="16">
        <f t="shared" si="29"/>
        <v>7886.8019999999997</v>
      </c>
      <c r="AV89" s="29">
        <f t="shared" si="22"/>
        <v>512649.53399999999</v>
      </c>
      <c r="AW89" s="16">
        <f t="shared" si="23"/>
        <v>87</v>
      </c>
    </row>
    <row r="90" spans="1:49">
      <c r="A90" s="21" t="s">
        <v>218</v>
      </c>
      <c r="B90" s="21">
        <v>84</v>
      </c>
      <c r="C90" s="21">
        <v>11</v>
      </c>
      <c r="D90" s="21"/>
      <c r="E90" t="s">
        <v>325</v>
      </c>
      <c r="F90" s="15">
        <v>52362.040999999997</v>
      </c>
      <c r="I90">
        <v>88</v>
      </c>
      <c r="J90" s="16">
        <f t="shared" ref="J90:Y103" si="32">SUMIFS($F$3:$F$261,$A$3:$A$261,J$1,$B$3:$B$261,$I90)</f>
        <v>0</v>
      </c>
      <c r="K90" s="16">
        <f t="shared" si="32"/>
        <v>0</v>
      </c>
      <c r="L90" s="16">
        <f t="shared" si="32"/>
        <v>0</v>
      </c>
      <c r="M90" s="16">
        <f t="shared" si="32"/>
        <v>0</v>
      </c>
      <c r="N90" s="16">
        <f t="shared" si="32"/>
        <v>0</v>
      </c>
      <c r="O90" s="16">
        <f t="shared" si="32"/>
        <v>0</v>
      </c>
      <c r="P90" s="16">
        <f t="shared" si="32"/>
        <v>0</v>
      </c>
      <c r="Q90" s="16">
        <f t="shared" si="32"/>
        <v>0</v>
      </c>
      <c r="R90" s="16">
        <f t="shared" si="32"/>
        <v>0</v>
      </c>
      <c r="S90" s="16">
        <f t="shared" si="32"/>
        <v>0</v>
      </c>
      <c r="T90" s="16">
        <f t="shared" si="32"/>
        <v>0</v>
      </c>
      <c r="U90" s="16">
        <f t="shared" si="32"/>
        <v>0</v>
      </c>
      <c r="V90" s="16">
        <f t="shared" si="32"/>
        <v>0</v>
      </c>
      <c r="W90" s="16">
        <f t="shared" si="32"/>
        <v>0</v>
      </c>
      <c r="X90" s="16">
        <f t="shared" si="32"/>
        <v>0</v>
      </c>
      <c r="Y90" s="16">
        <f t="shared" si="32"/>
        <v>0</v>
      </c>
      <c r="Z90" s="16">
        <f t="shared" si="31"/>
        <v>0</v>
      </c>
      <c r="AA90" s="16">
        <f t="shared" si="31"/>
        <v>0</v>
      </c>
      <c r="AB90" s="16">
        <f t="shared" si="31"/>
        <v>0</v>
      </c>
      <c r="AC90" s="29">
        <f t="shared" si="31"/>
        <v>0</v>
      </c>
      <c r="AD90" s="16">
        <f t="shared" si="31"/>
        <v>0</v>
      </c>
      <c r="AE90" s="16">
        <f t="shared" si="31"/>
        <v>0</v>
      </c>
      <c r="AF90" s="16">
        <f t="shared" si="31"/>
        <v>0</v>
      </c>
      <c r="AG90" s="16">
        <f t="shared" si="31"/>
        <v>0</v>
      </c>
      <c r="AH90" s="16">
        <f t="shared" si="31"/>
        <v>0</v>
      </c>
      <c r="AI90" s="16">
        <f t="shared" si="31"/>
        <v>0</v>
      </c>
      <c r="AJ90" s="16">
        <f t="shared" si="31"/>
        <v>0</v>
      </c>
      <c r="AK90" s="16">
        <f t="shared" si="31"/>
        <v>0</v>
      </c>
      <c r="AL90" s="16">
        <f t="shared" si="31"/>
        <v>0</v>
      </c>
      <c r="AM90" s="16">
        <f t="shared" si="31"/>
        <v>0</v>
      </c>
      <c r="AN90" s="16">
        <f t="shared" si="31"/>
        <v>0</v>
      </c>
      <c r="AO90" s="16">
        <f t="shared" si="31"/>
        <v>0</v>
      </c>
      <c r="AP90" s="16">
        <f t="shared" si="31"/>
        <v>0</v>
      </c>
      <c r="AQ90" s="16">
        <f t="shared" si="31"/>
        <v>0</v>
      </c>
      <c r="AR90" s="16">
        <f t="shared" si="29"/>
        <v>0</v>
      </c>
      <c r="AS90" s="16">
        <f t="shared" si="29"/>
        <v>0</v>
      </c>
      <c r="AT90" s="16">
        <f t="shared" si="29"/>
        <v>0</v>
      </c>
      <c r="AU90" s="16">
        <f t="shared" si="29"/>
        <v>0</v>
      </c>
      <c r="AV90" s="29">
        <f t="shared" si="22"/>
        <v>0</v>
      </c>
      <c r="AW90" s="16">
        <f t="shared" si="23"/>
        <v>88</v>
      </c>
    </row>
    <row r="91" spans="1:49">
      <c r="A91" s="31" t="s">
        <v>218</v>
      </c>
      <c r="B91" s="21">
        <v>95</v>
      </c>
      <c r="C91" s="21">
        <v>2</v>
      </c>
      <c r="D91" s="21"/>
      <c r="E91" t="s">
        <v>396</v>
      </c>
      <c r="F91" s="15">
        <v>10083.566000000001</v>
      </c>
      <c r="I91">
        <v>89</v>
      </c>
      <c r="J91" s="16">
        <f t="shared" si="32"/>
        <v>0</v>
      </c>
      <c r="K91" s="16">
        <f t="shared" si="32"/>
        <v>0</v>
      </c>
      <c r="L91" s="16">
        <f t="shared" si="32"/>
        <v>0</v>
      </c>
      <c r="M91" s="16">
        <f t="shared" si="32"/>
        <v>0</v>
      </c>
      <c r="N91" s="16">
        <f t="shared" si="32"/>
        <v>0</v>
      </c>
      <c r="O91" s="16">
        <f t="shared" si="32"/>
        <v>0</v>
      </c>
      <c r="P91" s="16">
        <f t="shared" si="32"/>
        <v>0</v>
      </c>
      <c r="Q91" s="16">
        <f t="shared" si="32"/>
        <v>0</v>
      </c>
      <c r="R91" s="16">
        <f t="shared" si="32"/>
        <v>0</v>
      </c>
      <c r="S91" s="16">
        <f t="shared" si="32"/>
        <v>0</v>
      </c>
      <c r="T91" s="16">
        <f t="shared" si="32"/>
        <v>0</v>
      </c>
      <c r="U91" s="16">
        <f t="shared" si="32"/>
        <v>0</v>
      </c>
      <c r="V91" s="16">
        <f t="shared" si="32"/>
        <v>0</v>
      </c>
      <c r="W91" s="16">
        <f t="shared" si="32"/>
        <v>0</v>
      </c>
      <c r="X91" s="16">
        <f t="shared" si="32"/>
        <v>0</v>
      </c>
      <c r="Y91" s="16">
        <f t="shared" si="32"/>
        <v>0</v>
      </c>
      <c r="Z91" s="16">
        <f t="shared" si="31"/>
        <v>0</v>
      </c>
      <c r="AA91" s="16">
        <f t="shared" si="31"/>
        <v>0</v>
      </c>
      <c r="AB91" s="16">
        <f t="shared" si="31"/>
        <v>0</v>
      </c>
      <c r="AC91" s="16">
        <f t="shared" si="31"/>
        <v>0</v>
      </c>
      <c r="AD91" s="16">
        <f t="shared" si="31"/>
        <v>0</v>
      </c>
      <c r="AE91" s="16">
        <f t="shared" si="31"/>
        <v>0</v>
      </c>
      <c r="AF91" s="16">
        <f t="shared" si="31"/>
        <v>0</v>
      </c>
      <c r="AG91" s="16">
        <f t="shared" si="31"/>
        <v>0</v>
      </c>
      <c r="AH91" s="16">
        <f t="shared" si="31"/>
        <v>0</v>
      </c>
      <c r="AI91" s="16">
        <f t="shared" si="31"/>
        <v>0</v>
      </c>
      <c r="AJ91" s="16">
        <f t="shared" si="31"/>
        <v>0</v>
      </c>
      <c r="AK91" s="16">
        <f t="shared" si="31"/>
        <v>0</v>
      </c>
      <c r="AL91" s="16">
        <f t="shared" si="31"/>
        <v>0</v>
      </c>
      <c r="AM91" s="16">
        <f t="shared" si="31"/>
        <v>0</v>
      </c>
      <c r="AN91" s="16">
        <f t="shared" si="31"/>
        <v>0</v>
      </c>
      <c r="AO91" s="16">
        <f t="shared" si="31"/>
        <v>0</v>
      </c>
      <c r="AP91" s="16">
        <f t="shared" si="31"/>
        <v>0</v>
      </c>
      <c r="AQ91" s="16">
        <f t="shared" si="31"/>
        <v>0</v>
      </c>
      <c r="AR91" s="16">
        <f t="shared" si="29"/>
        <v>0</v>
      </c>
      <c r="AS91" s="16">
        <f t="shared" si="29"/>
        <v>0</v>
      </c>
      <c r="AT91" s="16">
        <f t="shared" si="29"/>
        <v>0</v>
      </c>
      <c r="AU91" s="16">
        <f t="shared" si="29"/>
        <v>0</v>
      </c>
      <c r="AV91" s="29">
        <f t="shared" si="22"/>
        <v>0</v>
      </c>
      <c r="AW91" s="16">
        <f t="shared" si="23"/>
        <v>89</v>
      </c>
    </row>
    <row r="92" spans="1:49">
      <c r="A92" s="32" t="s">
        <v>397</v>
      </c>
      <c r="B92" s="32"/>
      <c r="C92" s="32"/>
      <c r="D92" s="32"/>
      <c r="E92" s="32"/>
      <c r="F92" s="33">
        <v>2822161.8460000004</v>
      </c>
      <c r="I92">
        <v>90</v>
      </c>
      <c r="J92" s="16">
        <f t="shared" si="32"/>
        <v>0</v>
      </c>
      <c r="K92" s="16">
        <f t="shared" si="32"/>
        <v>0</v>
      </c>
      <c r="L92" s="16">
        <f t="shared" si="32"/>
        <v>0</v>
      </c>
      <c r="M92" s="16">
        <f t="shared" si="32"/>
        <v>0</v>
      </c>
      <c r="N92" s="16">
        <f t="shared" si="32"/>
        <v>0</v>
      </c>
      <c r="O92" s="16">
        <f t="shared" si="32"/>
        <v>0</v>
      </c>
      <c r="P92" s="16">
        <f t="shared" si="32"/>
        <v>0</v>
      </c>
      <c r="Q92" s="16">
        <f t="shared" si="32"/>
        <v>0</v>
      </c>
      <c r="R92" s="16">
        <f t="shared" si="32"/>
        <v>0</v>
      </c>
      <c r="S92" s="16">
        <f t="shared" si="32"/>
        <v>0</v>
      </c>
      <c r="T92" s="16">
        <f t="shared" si="32"/>
        <v>0</v>
      </c>
      <c r="U92" s="16">
        <f t="shared" si="32"/>
        <v>0</v>
      </c>
      <c r="V92" s="16">
        <f t="shared" si="32"/>
        <v>0</v>
      </c>
      <c r="W92" s="16">
        <f t="shared" si="32"/>
        <v>0</v>
      </c>
      <c r="X92" s="16">
        <f t="shared" si="32"/>
        <v>0</v>
      </c>
      <c r="Y92" s="16">
        <f t="shared" si="32"/>
        <v>0</v>
      </c>
      <c r="Z92" s="16">
        <f t="shared" si="31"/>
        <v>0</v>
      </c>
      <c r="AA92" s="16">
        <f t="shared" si="31"/>
        <v>0</v>
      </c>
      <c r="AB92" s="16">
        <f t="shared" si="31"/>
        <v>0</v>
      </c>
      <c r="AC92" s="16">
        <f t="shared" si="31"/>
        <v>0</v>
      </c>
      <c r="AD92" s="16">
        <f t="shared" si="31"/>
        <v>0</v>
      </c>
      <c r="AE92" s="16">
        <f t="shared" si="31"/>
        <v>0</v>
      </c>
      <c r="AF92" s="16">
        <f t="shared" si="31"/>
        <v>0</v>
      </c>
      <c r="AG92" s="16">
        <f t="shared" si="31"/>
        <v>0</v>
      </c>
      <c r="AH92" s="16">
        <f t="shared" si="31"/>
        <v>0</v>
      </c>
      <c r="AI92" s="16">
        <f t="shared" si="31"/>
        <v>0</v>
      </c>
      <c r="AJ92" s="16">
        <f t="shared" si="31"/>
        <v>0</v>
      </c>
      <c r="AK92" s="16">
        <f t="shared" si="31"/>
        <v>0</v>
      </c>
      <c r="AL92" s="16">
        <f t="shared" si="31"/>
        <v>0</v>
      </c>
      <c r="AM92" s="16">
        <f t="shared" si="31"/>
        <v>0</v>
      </c>
      <c r="AN92" s="16">
        <f t="shared" si="31"/>
        <v>0</v>
      </c>
      <c r="AO92" s="16">
        <f t="shared" si="31"/>
        <v>0</v>
      </c>
      <c r="AP92" s="16">
        <f t="shared" si="31"/>
        <v>0</v>
      </c>
      <c r="AQ92" s="16">
        <f t="shared" si="31"/>
        <v>0</v>
      </c>
      <c r="AR92" s="16">
        <f t="shared" si="29"/>
        <v>0</v>
      </c>
      <c r="AS92" s="16">
        <f t="shared" si="29"/>
        <v>0</v>
      </c>
      <c r="AT92" s="16">
        <f t="shared" si="29"/>
        <v>0</v>
      </c>
      <c r="AU92" s="16">
        <f t="shared" si="29"/>
        <v>0</v>
      </c>
      <c r="AV92" s="29">
        <f t="shared" si="22"/>
        <v>0</v>
      </c>
      <c r="AW92" s="16">
        <f t="shared" si="23"/>
        <v>90</v>
      </c>
    </row>
    <row r="93" spans="1:49">
      <c r="A93" s="21" t="s">
        <v>222</v>
      </c>
      <c r="B93" s="21" t="s">
        <v>319</v>
      </c>
      <c r="C93" s="21"/>
      <c r="D93" s="21"/>
      <c r="E93" t="s">
        <v>320</v>
      </c>
      <c r="F93" s="15">
        <v>3677356.3919999995</v>
      </c>
      <c r="I93">
        <v>91</v>
      </c>
      <c r="J93" s="16">
        <f t="shared" si="32"/>
        <v>0</v>
      </c>
      <c r="K93" s="16">
        <f t="shared" si="32"/>
        <v>0</v>
      </c>
      <c r="L93" s="16">
        <f t="shared" si="32"/>
        <v>0</v>
      </c>
      <c r="M93" s="16">
        <f t="shared" si="32"/>
        <v>0</v>
      </c>
      <c r="N93" s="16">
        <f t="shared" si="32"/>
        <v>0</v>
      </c>
      <c r="O93" s="16">
        <f t="shared" si="32"/>
        <v>0</v>
      </c>
      <c r="P93" s="16">
        <f t="shared" si="32"/>
        <v>0</v>
      </c>
      <c r="Q93" s="16">
        <f t="shared" si="32"/>
        <v>0</v>
      </c>
      <c r="R93" s="16">
        <f t="shared" si="32"/>
        <v>0</v>
      </c>
      <c r="S93" s="16">
        <f t="shared" si="32"/>
        <v>0</v>
      </c>
      <c r="T93" s="16">
        <f t="shared" si="32"/>
        <v>0</v>
      </c>
      <c r="U93" s="16">
        <f t="shared" si="32"/>
        <v>0</v>
      </c>
      <c r="V93" s="16">
        <f t="shared" si="32"/>
        <v>0</v>
      </c>
      <c r="W93" s="16">
        <f t="shared" si="32"/>
        <v>0</v>
      </c>
      <c r="X93" s="16">
        <f t="shared" si="32"/>
        <v>0</v>
      </c>
      <c r="Y93" s="16">
        <f t="shared" si="32"/>
        <v>0</v>
      </c>
      <c r="Z93" s="16">
        <f t="shared" si="31"/>
        <v>0</v>
      </c>
      <c r="AA93" s="16">
        <f t="shared" si="31"/>
        <v>0</v>
      </c>
      <c r="AB93" s="16">
        <f t="shared" si="31"/>
        <v>0</v>
      </c>
      <c r="AC93" s="16">
        <f t="shared" si="31"/>
        <v>0</v>
      </c>
      <c r="AD93" s="16">
        <f t="shared" si="31"/>
        <v>0</v>
      </c>
      <c r="AE93" s="16">
        <f t="shared" si="31"/>
        <v>0</v>
      </c>
      <c r="AF93" s="16">
        <f t="shared" si="31"/>
        <v>0</v>
      </c>
      <c r="AG93" s="16">
        <f t="shared" si="31"/>
        <v>0</v>
      </c>
      <c r="AH93" s="16">
        <f t="shared" si="31"/>
        <v>0</v>
      </c>
      <c r="AI93" s="16">
        <f t="shared" si="31"/>
        <v>0</v>
      </c>
      <c r="AJ93" s="16">
        <f t="shared" si="31"/>
        <v>0</v>
      </c>
      <c r="AK93" s="16">
        <f t="shared" si="31"/>
        <v>0</v>
      </c>
      <c r="AL93" s="16">
        <f t="shared" si="31"/>
        <v>0</v>
      </c>
      <c r="AM93" s="16">
        <f t="shared" si="31"/>
        <v>0</v>
      </c>
      <c r="AN93" s="16">
        <f t="shared" si="31"/>
        <v>0</v>
      </c>
      <c r="AO93" s="16">
        <f t="shared" si="31"/>
        <v>0</v>
      </c>
      <c r="AP93" s="16">
        <f t="shared" si="31"/>
        <v>0</v>
      </c>
      <c r="AQ93" s="16">
        <f t="shared" si="31"/>
        <v>0</v>
      </c>
      <c r="AR93" s="16">
        <f t="shared" si="29"/>
        <v>111176.874</v>
      </c>
      <c r="AS93" s="16">
        <f t="shared" si="29"/>
        <v>0</v>
      </c>
      <c r="AT93" s="16">
        <f t="shared" si="29"/>
        <v>0</v>
      </c>
      <c r="AU93" s="16">
        <f t="shared" si="29"/>
        <v>0</v>
      </c>
      <c r="AV93" s="29">
        <f t="shared" si="22"/>
        <v>111176.874</v>
      </c>
      <c r="AW93" s="16">
        <f t="shared" si="23"/>
        <v>91</v>
      </c>
    </row>
    <row r="94" spans="1:49">
      <c r="A94" s="21" t="s">
        <v>222</v>
      </c>
      <c r="B94" s="21">
        <v>1</v>
      </c>
      <c r="C94" s="21">
        <v>1</v>
      </c>
      <c r="D94" s="21"/>
      <c r="E94" t="s">
        <v>398</v>
      </c>
      <c r="F94" s="15">
        <v>21078.177</v>
      </c>
      <c r="I94">
        <v>92</v>
      </c>
      <c r="J94" s="16">
        <f t="shared" si="32"/>
        <v>0</v>
      </c>
      <c r="K94" s="16">
        <f t="shared" si="32"/>
        <v>0</v>
      </c>
      <c r="L94" s="16">
        <f t="shared" si="32"/>
        <v>0</v>
      </c>
      <c r="M94" s="16">
        <f t="shared" si="32"/>
        <v>0</v>
      </c>
      <c r="N94" s="16">
        <f t="shared" si="32"/>
        <v>0</v>
      </c>
      <c r="O94" s="16">
        <f t="shared" si="32"/>
        <v>0</v>
      </c>
      <c r="P94" s="16">
        <f t="shared" si="32"/>
        <v>0</v>
      </c>
      <c r="Q94" s="16">
        <f t="shared" si="32"/>
        <v>0</v>
      </c>
      <c r="R94" s="16">
        <f t="shared" si="32"/>
        <v>0</v>
      </c>
      <c r="S94" s="16">
        <f t="shared" si="32"/>
        <v>0</v>
      </c>
      <c r="T94" s="16">
        <f t="shared" si="32"/>
        <v>0</v>
      </c>
      <c r="U94" s="16">
        <f t="shared" si="32"/>
        <v>0</v>
      </c>
      <c r="V94" s="16">
        <f t="shared" si="32"/>
        <v>0</v>
      </c>
      <c r="W94" s="16">
        <f t="shared" si="32"/>
        <v>0</v>
      </c>
      <c r="X94" s="16">
        <f t="shared" si="32"/>
        <v>0</v>
      </c>
      <c r="Y94" s="16">
        <f t="shared" si="32"/>
        <v>0</v>
      </c>
      <c r="Z94" s="16">
        <f t="shared" si="31"/>
        <v>0</v>
      </c>
      <c r="AA94" s="16">
        <f t="shared" si="31"/>
        <v>0</v>
      </c>
      <c r="AB94" s="16">
        <f t="shared" si="31"/>
        <v>0</v>
      </c>
      <c r="AC94" s="16">
        <f t="shared" si="31"/>
        <v>0</v>
      </c>
      <c r="AD94" s="16">
        <f t="shared" si="31"/>
        <v>0</v>
      </c>
      <c r="AE94" s="16">
        <f t="shared" si="31"/>
        <v>0</v>
      </c>
      <c r="AF94" s="16">
        <f t="shared" si="31"/>
        <v>0</v>
      </c>
      <c r="AG94" s="16">
        <f t="shared" si="31"/>
        <v>0</v>
      </c>
      <c r="AH94" s="16">
        <f t="shared" si="31"/>
        <v>0</v>
      </c>
      <c r="AI94" s="16">
        <f t="shared" si="31"/>
        <v>0</v>
      </c>
      <c r="AJ94" s="16">
        <f t="shared" si="31"/>
        <v>0</v>
      </c>
      <c r="AK94" s="16">
        <f t="shared" si="31"/>
        <v>0</v>
      </c>
      <c r="AL94" s="16">
        <f t="shared" si="31"/>
        <v>0</v>
      </c>
      <c r="AM94" s="16">
        <f t="shared" si="31"/>
        <v>0</v>
      </c>
      <c r="AN94" s="16">
        <f t="shared" si="31"/>
        <v>0</v>
      </c>
      <c r="AO94" s="16">
        <f t="shared" si="31"/>
        <v>0</v>
      </c>
      <c r="AP94" s="16">
        <f t="shared" si="31"/>
        <v>0</v>
      </c>
      <c r="AQ94" s="16">
        <f t="shared" si="31"/>
        <v>0</v>
      </c>
      <c r="AR94" s="16">
        <f t="shared" si="29"/>
        <v>0</v>
      </c>
      <c r="AS94" s="16">
        <f t="shared" si="29"/>
        <v>0</v>
      </c>
      <c r="AT94" s="16">
        <f t="shared" si="29"/>
        <v>0</v>
      </c>
      <c r="AU94" s="16">
        <f t="shared" si="29"/>
        <v>0</v>
      </c>
      <c r="AV94" s="29">
        <f t="shared" si="22"/>
        <v>0</v>
      </c>
      <c r="AW94" s="16">
        <f t="shared" si="23"/>
        <v>92</v>
      </c>
    </row>
    <row r="95" spans="1:49">
      <c r="A95" s="21" t="s">
        <v>222</v>
      </c>
      <c r="B95" s="21">
        <v>56</v>
      </c>
      <c r="C95" s="21">
        <v>10</v>
      </c>
      <c r="D95" s="21"/>
      <c r="E95" t="s">
        <v>352</v>
      </c>
      <c r="F95" s="15">
        <v>5865.5739999999996</v>
      </c>
      <c r="I95">
        <v>93</v>
      </c>
      <c r="J95" s="16">
        <f t="shared" si="32"/>
        <v>0</v>
      </c>
      <c r="K95" s="16">
        <f t="shared" si="32"/>
        <v>0</v>
      </c>
      <c r="L95" s="16">
        <f t="shared" si="32"/>
        <v>0</v>
      </c>
      <c r="M95" s="16">
        <f t="shared" si="32"/>
        <v>0</v>
      </c>
      <c r="N95" s="16">
        <f t="shared" si="32"/>
        <v>0</v>
      </c>
      <c r="O95" s="16">
        <f t="shared" si="32"/>
        <v>0</v>
      </c>
      <c r="P95" s="16">
        <f t="shared" si="32"/>
        <v>0</v>
      </c>
      <c r="Q95" s="16">
        <f t="shared" si="32"/>
        <v>151.935</v>
      </c>
      <c r="R95" s="16">
        <f t="shared" si="32"/>
        <v>0</v>
      </c>
      <c r="S95" s="16">
        <f t="shared" si="32"/>
        <v>0</v>
      </c>
      <c r="T95" s="16">
        <f t="shared" si="32"/>
        <v>0</v>
      </c>
      <c r="U95" s="16">
        <f t="shared" si="32"/>
        <v>0</v>
      </c>
      <c r="V95" s="16">
        <f t="shared" si="32"/>
        <v>0</v>
      </c>
      <c r="W95" s="16">
        <f t="shared" si="32"/>
        <v>0</v>
      </c>
      <c r="X95" s="16">
        <f t="shared" si="32"/>
        <v>0</v>
      </c>
      <c r="Y95" s="16">
        <f t="shared" si="32"/>
        <v>0</v>
      </c>
      <c r="Z95" s="16">
        <f t="shared" si="31"/>
        <v>0</v>
      </c>
      <c r="AA95" s="16">
        <f t="shared" si="31"/>
        <v>0</v>
      </c>
      <c r="AB95" s="16">
        <f t="shared" si="31"/>
        <v>0</v>
      </c>
      <c r="AC95" s="16">
        <f t="shared" si="31"/>
        <v>25655.431</v>
      </c>
      <c r="AD95" s="16">
        <f t="shared" si="31"/>
        <v>0</v>
      </c>
      <c r="AE95" s="16">
        <f t="shared" si="31"/>
        <v>0</v>
      </c>
      <c r="AF95" s="16">
        <f t="shared" si="31"/>
        <v>0</v>
      </c>
      <c r="AG95" s="16">
        <f t="shared" si="31"/>
        <v>0</v>
      </c>
      <c r="AH95" s="16">
        <f t="shared" si="31"/>
        <v>0</v>
      </c>
      <c r="AI95" s="16">
        <f t="shared" si="31"/>
        <v>0</v>
      </c>
      <c r="AJ95" s="16">
        <f t="shared" si="31"/>
        <v>0</v>
      </c>
      <c r="AK95" s="16">
        <f t="shared" si="31"/>
        <v>0</v>
      </c>
      <c r="AL95" s="16">
        <f t="shared" si="31"/>
        <v>0</v>
      </c>
      <c r="AM95" s="16">
        <f t="shared" si="31"/>
        <v>0</v>
      </c>
      <c r="AN95" s="16">
        <f t="shared" si="31"/>
        <v>0</v>
      </c>
      <c r="AO95" s="16">
        <f t="shared" si="31"/>
        <v>0</v>
      </c>
      <c r="AP95" s="16">
        <f t="shared" si="31"/>
        <v>163792.804</v>
      </c>
      <c r="AQ95" s="16">
        <f t="shared" si="31"/>
        <v>4400.5379999999996</v>
      </c>
      <c r="AR95" s="16">
        <f t="shared" si="29"/>
        <v>0</v>
      </c>
      <c r="AS95" s="16">
        <f t="shared" si="29"/>
        <v>0</v>
      </c>
      <c r="AT95" s="16">
        <f t="shared" si="29"/>
        <v>0</v>
      </c>
      <c r="AU95" s="16">
        <f t="shared" si="29"/>
        <v>0</v>
      </c>
      <c r="AV95" s="29">
        <f t="shared" si="22"/>
        <v>194000.70800000001</v>
      </c>
      <c r="AW95" s="16">
        <f t="shared" si="23"/>
        <v>93</v>
      </c>
    </row>
    <row r="96" spans="1:49">
      <c r="A96" s="21" t="s">
        <v>222</v>
      </c>
      <c r="B96" s="21">
        <v>84</v>
      </c>
      <c r="C96" s="21">
        <v>11</v>
      </c>
      <c r="D96" s="21"/>
      <c r="E96" t="s">
        <v>325</v>
      </c>
      <c r="F96" s="15">
        <v>79753.456000000006</v>
      </c>
      <c r="I96">
        <v>94</v>
      </c>
      <c r="J96" s="16">
        <f t="shared" si="32"/>
        <v>0</v>
      </c>
      <c r="K96" s="16">
        <f t="shared" si="32"/>
        <v>0</v>
      </c>
      <c r="L96" s="16">
        <f t="shared" si="32"/>
        <v>0</v>
      </c>
      <c r="M96" s="16">
        <f t="shared" si="32"/>
        <v>0</v>
      </c>
      <c r="N96" s="16">
        <f t="shared" si="32"/>
        <v>0</v>
      </c>
      <c r="O96" s="16">
        <f t="shared" si="32"/>
        <v>0</v>
      </c>
      <c r="P96" s="16">
        <f t="shared" si="32"/>
        <v>0</v>
      </c>
      <c r="Q96" s="16">
        <f t="shared" si="32"/>
        <v>0</v>
      </c>
      <c r="R96" s="16">
        <f t="shared" si="32"/>
        <v>0</v>
      </c>
      <c r="S96" s="16">
        <f t="shared" si="32"/>
        <v>0</v>
      </c>
      <c r="T96" s="16">
        <f t="shared" si="32"/>
        <v>0</v>
      </c>
      <c r="U96" s="16">
        <f t="shared" si="32"/>
        <v>0</v>
      </c>
      <c r="V96" s="16">
        <f t="shared" si="32"/>
        <v>0</v>
      </c>
      <c r="W96" s="16">
        <f t="shared" si="32"/>
        <v>0</v>
      </c>
      <c r="X96" s="16">
        <f t="shared" si="32"/>
        <v>0</v>
      </c>
      <c r="Y96" s="16">
        <f t="shared" si="32"/>
        <v>0</v>
      </c>
      <c r="Z96" s="16">
        <f t="shared" si="31"/>
        <v>0</v>
      </c>
      <c r="AA96" s="16">
        <f t="shared" si="31"/>
        <v>0</v>
      </c>
      <c r="AB96" s="16">
        <f t="shared" si="31"/>
        <v>0</v>
      </c>
      <c r="AC96" s="16">
        <f t="shared" si="31"/>
        <v>0</v>
      </c>
      <c r="AD96" s="16">
        <f t="shared" si="31"/>
        <v>0</v>
      </c>
      <c r="AE96" s="16">
        <f t="shared" si="31"/>
        <v>0</v>
      </c>
      <c r="AF96" s="16">
        <f t="shared" si="31"/>
        <v>0</v>
      </c>
      <c r="AG96" s="16">
        <f t="shared" si="31"/>
        <v>0</v>
      </c>
      <c r="AH96" s="16">
        <f t="shared" si="31"/>
        <v>0</v>
      </c>
      <c r="AI96" s="16">
        <f t="shared" si="31"/>
        <v>0</v>
      </c>
      <c r="AJ96" s="16">
        <f t="shared" si="31"/>
        <v>0</v>
      </c>
      <c r="AK96" s="16">
        <f t="shared" si="31"/>
        <v>0</v>
      </c>
      <c r="AL96" s="16">
        <f t="shared" si="31"/>
        <v>0</v>
      </c>
      <c r="AM96" s="16">
        <f t="shared" si="31"/>
        <v>0</v>
      </c>
      <c r="AN96" s="16">
        <f t="shared" si="31"/>
        <v>0</v>
      </c>
      <c r="AO96" s="16">
        <f t="shared" si="31"/>
        <v>173.77</v>
      </c>
      <c r="AP96" s="16">
        <f t="shared" si="31"/>
        <v>0</v>
      </c>
      <c r="AQ96" s="16">
        <f t="shared" si="31"/>
        <v>0</v>
      </c>
      <c r="AR96" s="16">
        <f t="shared" si="29"/>
        <v>0</v>
      </c>
      <c r="AS96" s="16">
        <f t="shared" si="31"/>
        <v>0</v>
      </c>
      <c r="AT96" s="16">
        <f t="shared" si="29"/>
        <v>0</v>
      </c>
      <c r="AU96" s="16">
        <f t="shared" si="29"/>
        <v>0</v>
      </c>
      <c r="AV96" s="29">
        <f t="shared" si="22"/>
        <v>173.77</v>
      </c>
      <c r="AW96" s="16">
        <f t="shared" si="23"/>
        <v>94</v>
      </c>
    </row>
    <row r="97" spans="1:49">
      <c r="A97" s="31" t="s">
        <v>222</v>
      </c>
      <c r="B97" s="21">
        <v>95</v>
      </c>
      <c r="C97" s="21">
        <v>2</v>
      </c>
      <c r="D97" s="21"/>
      <c r="E97" t="s">
        <v>396</v>
      </c>
      <c r="F97" s="15">
        <v>20653.387999999999</v>
      </c>
      <c r="I97">
        <v>95</v>
      </c>
      <c r="J97" s="16">
        <f t="shared" si="32"/>
        <v>0</v>
      </c>
      <c r="K97" s="16">
        <f t="shared" si="32"/>
        <v>0</v>
      </c>
      <c r="L97" s="16">
        <f t="shared" si="32"/>
        <v>0</v>
      </c>
      <c r="M97" s="16">
        <f t="shared" si="32"/>
        <v>0</v>
      </c>
      <c r="N97" s="16">
        <f t="shared" si="32"/>
        <v>0</v>
      </c>
      <c r="O97" s="16">
        <f t="shared" si="32"/>
        <v>0</v>
      </c>
      <c r="P97" s="16">
        <f t="shared" si="32"/>
        <v>0</v>
      </c>
      <c r="Q97" s="16">
        <f t="shared" si="32"/>
        <v>0</v>
      </c>
      <c r="R97" s="16">
        <f t="shared" si="32"/>
        <v>0</v>
      </c>
      <c r="S97" s="16">
        <f t="shared" si="32"/>
        <v>0</v>
      </c>
      <c r="T97" s="16">
        <f t="shared" si="32"/>
        <v>0</v>
      </c>
      <c r="U97" s="16">
        <f t="shared" si="32"/>
        <v>0</v>
      </c>
      <c r="V97" s="16">
        <f t="shared" si="32"/>
        <v>0</v>
      </c>
      <c r="W97" s="16">
        <f t="shared" si="32"/>
        <v>10083.566000000001</v>
      </c>
      <c r="X97" s="16">
        <f t="shared" si="32"/>
        <v>0</v>
      </c>
      <c r="Y97" s="16">
        <f t="shared" si="32"/>
        <v>0</v>
      </c>
      <c r="Z97" s="16">
        <f t="shared" si="31"/>
        <v>20653.387999999999</v>
      </c>
      <c r="AA97" s="16">
        <f t="shared" si="31"/>
        <v>0</v>
      </c>
      <c r="AB97" s="16">
        <f t="shared" si="31"/>
        <v>0</v>
      </c>
      <c r="AC97" s="16">
        <f t="shared" si="31"/>
        <v>0</v>
      </c>
      <c r="AD97" s="16">
        <f t="shared" si="31"/>
        <v>0</v>
      </c>
      <c r="AE97" s="16">
        <f t="shared" si="31"/>
        <v>0</v>
      </c>
      <c r="AF97" s="16">
        <f t="shared" si="31"/>
        <v>0</v>
      </c>
      <c r="AG97" s="16">
        <f t="shared" si="31"/>
        <v>61116.506999999998</v>
      </c>
      <c r="AH97" s="16">
        <f t="shared" si="31"/>
        <v>0</v>
      </c>
      <c r="AI97" s="16">
        <f t="shared" si="31"/>
        <v>0</v>
      </c>
      <c r="AJ97" s="16">
        <f t="shared" si="31"/>
        <v>0</v>
      </c>
      <c r="AK97" s="16">
        <f t="shared" si="31"/>
        <v>0</v>
      </c>
      <c r="AL97" s="16">
        <f t="shared" si="31"/>
        <v>0</v>
      </c>
      <c r="AM97" s="16">
        <f t="shared" si="31"/>
        <v>0</v>
      </c>
      <c r="AN97" s="16">
        <f t="shared" si="31"/>
        <v>0</v>
      </c>
      <c r="AO97" s="16">
        <f t="shared" si="31"/>
        <v>0</v>
      </c>
      <c r="AP97" s="16">
        <f t="shared" si="31"/>
        <v>0</v>
      </c>
      <c r="AQ97" s="16">
        <f t="shared" si="31"/>
        <v>0</v>
      </c>
      <c r="AR97" s="16">
        <f t="shared" si="29"/>
        <v>0</v>
      </c>
      <c r="AS97" s="16">
        <f t="shared" si="29"/>
        <v>0</v>
      </c>
      <c r="AT97" s="16">
        <f t="shared" si="29"/>
        <v>0</v>
      </c>
      <c r="AU97" s="16">
        <f t="shared" si="29"/>
        <v>0</v>
      </c>
      <c r="AV97" s="29">
        <f t="shared" si="22"/>
        <v>91853.460999999996</v>
      </c>
      <c r="AW97" s="16">
        <f t="shared" si="23"/>
        <v>95</v>
      </c>
    </row>
    <row r="98" spans="1:49">
      <c r="A98" s="32" t="s">
        <v>399</v>
      </c>
      <c r="B98" s="32"/>
      <c r="C98" s="32"/>
      <c r="D98" s="32"/>
      <c r="E98" s="32"/>
      <c r="F98" s="33">
        <v>3804706.9869999993</v>
      </c>
      <c r="I98">
        <v>96</v>
      </c>
      <c r="J98" s="16">
        <f t="shared" si="32"/>
        <v>0</v>
      </c>
      <c r="K98" s="16">
        <f t="shared" si="32"/>
        <v>0</v>
      </c>
      <c r="L98" s="16">
        <f t="shared" si="32"/>
        <v>0</v>
      </c>
      <c r="M98" s="16">
        <f t="shared" si="32"/>
        <v>0</v>
      </c>
      <c r="N98" s="16">
        <f t="shared" si="32"/>
        <v>0</v>
      </c>
      <c r="O98" s="16">
        <f t="shared" si="32"/>
        <v>0</v>
      </c>
      <c r="P98" s="16">
        <f t="shared" si="32"/>
        <v>0</v>
      </c>
      <c r="Q98" s="16">
        <f t="shared" si="32"/>
        <v>0</v>
      </c>
      <c r="R98" s="16">
        <f t="shared" si="32"/>
        <v>0</v>
      </c>
      <c r="S98" s="16">
        <f t="shared" si="32"/>
        <v>0</v>
      </c>
      <c r="T98" s="16">
        <f t="shared" si="32"/>
        <v>0</v>
      </c>
      <c r="U98" s="16">
        <f t="shared" si="32"/>
        <v>0</v>
      </c>
      <c r="V98" s="16">
        <f t="shared" si="32"/>
        <v>0</v>
      </c>
      <c r="W98" s="16">
        <f t="shared" si="32"/>
        <v>0</v>
      </c>
      <c r="X98" s="16">
        <f t="shared" si="32"/>
        <v>0</v>
      </c>
      <c r="Y98" s="16">
        <f t="shared" si="32"/>
        <v>0</v>
      </c>
      <c r="Z98" s="16">
        <f t="shared" si="31"/>
        <v>0</v>
      </c>
      <c r="AA98" s="16">
        <f t="shared" si="31"/>
        <v>0</v>
      </c>
      <c r="AB98" s="16">
        <f t="shared" si="31"/>
        <v>0</v>
      </c>
      <c r="AC98" s="16">
        <f t="shared" si="31"/>
        <v>0</v>
      </c>
      <c r="AD98" s="16">
        <f t="shared" si="31"/>
        <v>0</v>
      </c>
      <c r="AE98" s="16">
        <f t="shared" si="31"/>
        <v>0</v>
      </c>
      <c r="AF98" s="16">
        <f t="shared" si="31"/>
        <v>0</v>
      </c>
      <c r="AG98" s="16">
        <f t="shared" si="31"/>
        <v>0</v>
      </c>
      <c r="AH98" s="16">
        <f t="shared" si="31"/>
        <v>0</v>
      </c>
      <c r="AI98" s="16">
        <f t="shared" si="31"/>
        <v>0</v>
      </c>
      <c r="AJ98" s="16">
        <f t="shared" si="31"/>
        <v>0</v>
      </c>
      <c r="AK98" s="16">
        <f t="shared" si="31"/>
        <v>0</v>
      </c>
      <c r="AL98" s="16">
        <f t="shared" si="31"/>
        <v>0</v>
      </c>
      <c r="AM98" s="16">
        <f t="shared" si="31"/>
        <v>0</v>
      </c>
      <c r="AN98" s="16">
        <f t="shared" si="31"/>
        <v>0</v>
      </c>
      <c r="AO98" s="16">
        <f t="shared" si="31"/>
        <v>0</v>
      </c>
      <c r="AP98" s="16">
        <f t="shared" si="31"/>
        <v>0</v>
      </c>
      <c r="AQ98" s="16">
        <f t="shared" si="31"/>
        <v>0</v>
      </c>
      <c r="AR98" s="16">
        <f t="shared" si="29"/>
        <v>0</v>
      </c>
      <c r="AS98" s="16">
        <f t="shared" si="29"/>
        <v>0</v>
      </c>
      <c r="AT98" s="16">
        <f t="shared" si="29"/>
        <v>0</v>
      </c>
      <c r="AU98" s="16">
        <f t="shared" si="29"/>
        <v>0</v>
      </c>
      <c r="AV98" s="29">
        <f t="shared" si="22"/>
        <v>0</v>
      </c>
      <c r="AW98" s="16">
        <f t="shared" si="23"/>
        <v>96</v>
      </c>
    </row>
    <row r="99" spans="1:49">
      <c r="A99" s="31" t="s">
        <v>223</v>
      </c>
      <c r="B99" s="21" t="s">
        <v>319</v>
      </c>
      <c r="C99" s="21"/>
      <c r="D99" s="21"/>
      <c r="E99" t="s">
        <v>320</v>
      </c>
      <c r="F99" s="15">
        <v>1119571.2580000001</v>
      </c>
      <c r="I99">
        <v>97</v>
      </c>
      <c r="J99" s="16">
        <f t="shared" si="32"/>
        <v>0</v>
      </c>
      <c r="K99" s="16">
        <f t="shared" si="32"/>
        <v>0</v>
      </c>
      <c r="L99" s="16">
        <f t="shared" si="32"/>
        <v>0</v>
      </c>
      <c r="M99" s="16">
        <f t="shared" si="32"/>
        <v>0</v>
      </c>
      <c r="N99" s="16">
        <f t="shared" si="32"/>
        <v>0</v>
      </c>
      <c r="O99" s="16">
        <f t="shared" si="32"/>
        <v>0</v>
      </c>
      <c r="P99" s="16">
        <f t="shared" si="32"/>
        <v>0</v>
      </c>
      <c r="Q99" s="16">
        <f t="shared" si="32"/>
        <v>0</v>
      </c>
      <c r="R99" s="16">
        <f t="shared" si="32"/>
        <v>0</v>
      </c>
      <c r="S99" s="16">
        <f t="shared" si="32"/>
        <v>0</v>
      </c>
      <c r="T99" s="16">
        <f t="shared" si="32"/>
        <v>0</v>
      </c>
      <c r="U99" s="16">
        <f t="shared" si="32"/>
        <v>0</v>
      </c>
      <c r="V99" s="16">
        <f t="shared" si="32"/>
        <v>0</v>
      </c>
      <c r="W99" s="16">
        <f t="shared" si="32"/>
        <v>0</v>
      </c>
      <c r="X99" s="16">
        <f t="shared" si="32"/>
        <v>0</v>
      </c>
      <c r="Y99" s="16">
        <f t="shared" si="32"/>
        <v>0</v>
      </c>
      <c r="Z99" s="16">
        <f t="shared" si="31"/>
        <v>0</v>
      </c>
      <c r="AA99" s="16">
        <f t="shared" si="31"/>
        <v>0</v>
      </c>
      <c r="AB99" s="16">
        <f t="shared" si="31"/>
        <v>0</v>
      </c>
      <c r="AC99" s="16">
        <f t="shared" si="31"/>
        <v>0</v>
      </c>
      <c r="AD99" s="16">
        <f t="shared" si="31"/>
        <v>0</v>
      </c>
      <c r="AE99" s="16">
        <f t="shared" si="31"/>
        <v>0</v>
      </c>
      <c r="AF99" s="16">
        <f t="shared" si="31"/>
        <v>0</v>
      </c>
      <c r="AG99" s="16">
        <f t="shared" si="31"/>
        <v>0</v>
      </c>
      <c r="AH99" s="16">
        <f t="shared" si="31"/>
        <v>0</v>
      </c>
      <c r="AI99" s="16">
        <f t="shared" si="31"/>
        <v>0</v>
      </c>
      <c r="AJ99" s="16">
        <f t="shared" si="31"/>
        <v>0</v>
      </c>
      <c r="AK99" s="16">
        <f t="shared" si="31"/>
        <v>0</v>
      </c>
      <c r="AL99" s="16">
        <f t="shared" si="31"/>
        <v>0</v>
      </c>
      <c r="AM99" s="16">
        <f t="shared" si="31"/>
        <v>0</v>
      </c>
      <c r="AN99" s="16">
        <f t="shared" si="31"/>
        <v>0</v>
      </c>
      <c r="AO99" s="16">
        <f t="shared" si="31"/>
        <v>0</v>
      </c>
      <c r="AP99" s="16">
        <f t="shared" si="31"/>
        <v>0</v>
      </c>
      <c r="AQ99" s="16">
        <f t="shared" si="31"/>
        <v>0</v>
      </c>
      <c r="AR99" s="16">
        <f t="shared" si="29"/>
        <v>0</v>
      </c>
      <c r="AS99" s="16">
        <f t="shared" si="29"/>
        <v>0</v>
      </c>
      <c r="AT99" s="16">
        <f t="shared" si="29"/>
        <v>0</v>
      </c>
      <c r="AU99" s="16">
        <f t="shared" si="29"/>
        <v>0</v>
      </c>
      <c r="AV99" s="29">
        <f t="shared" si="22"/>
        <v>0</v>
      </c>
      <c r="AW99" s="16">
        <f t="shared" si="23"/>
        <v>97</v>
      </c>
    </row>
    <row r="100" spans="1:49">
      <c r="A100" s="32" t="s">
        <v>400</v>
      </c>
      <c r="B100" s="32"/>
      <c r="C100" s="32"/>
      <c r="D100" s="32"/>
      <c r="E100" s="32"/>
      <c r="F100" s="33">
        <v>1119571.2580000001</v>
      </c>
      <c r="I100">
        <v>98</v>
      </c>
      <c r="J100" s="16">
        <f t="shared" si="32"/>
        <v>0</v>
      </c>
      <c r="K100" s="16">
        <f t="shared" si="32"/>
        <v>0</v>
      </c>
      <c r="L100" s="16">
        <f t="shared" si="32"/>
        <v>0</v>
      </c>
      <c r="M100" s="16">
        <f t="shared" si="32"/>
        <v>0</v>
      </c>
      <c r="N100" s="16">
        <f t="shared" si="32"/>
        <v>0</v>
      </c>
      <c r="O100" s="16">
        <f t="shared" si="32"/>
        <v>0</v>
      </c>
      <c r="P100" s="16">
        <f t="shared" si="32"/>
        <v>0</v>
      </c>
      <c r="Q100" s="16">
        <f t="shared" si="32"/>
        <v>0</v>
      </c>
      <c r="R100" s="16">
        <f t="shared" si="32"/>
        <v>0</v>
      </c>
      <c r="S100" s="16">
        <f t="shared" si="32"/>
        <v>0</v>
      </c>
      <c r="T100" s="16">
        <f t="shared" si="32"/>
        <v>0</v>
      </c>
      <c r="U100" s="16">
        <f t="shared" si="32"/>
        <v>0</v>
      </c>
      <c r="V100" s="16">
        <f t="shared" si="32"/>
        <v>0</v>
      </c>
      <c r="W100" s="16">
        <f t="shared" si="32"/>
        <v>0</v>
      </c>
      <c r="X100" s="16">
        <f t="shared" si="32"/>
        <v>0</v>
      </c>
      <c r="Y100" s="16">
        <f t="shared" si="32"/>
        <v>0</v>
      </c>
      <c r="Z100" s="16">
        <f t="shared" si="31"/>
        <v>0</v>
      </c>
      <c r="AA100" s="16">
        <f t="shared" si="31"/>
        <v>0</v>
      </c>
      <c r="AB100" s="16">
        <f t="shared" si="31"/>
        <v>0</v>
      </c>
      <c r="AC100" s="16">
        <f t="shared" si="31"/>
        <v>0</v>
      </c>
      <c r="AD100" s="16">
        <f t="shared" si="31"/>
        <v>0</v>
      </c>
      <c r="AE100" s="16">
        <f t="shared" si="31"/>
        <v>0</v>
      </c>
      <c r="AF100" s="16">
        <f t="shared" si="31"/>
        <v>0</v>
      </c>
      <c r="AG100" s="16">
        <f t="shared" si="31"/>
        <v>0</v>
      </c>
      <c r="AH100" s="16">
        <f t="shared" si="31"/>
        <v>0</v>
      </c>
      <c r="AI100" s="16">
        <f t="shared" si="31"/>
        <v>0</v>
      </c>
      <c r="AJ100" s="16">
        <f t="shared" si="31"/>
        <v>0</v>
      </c>
      <c r="AK100" s="16">
        <f t="shared" si="31"/>
        <v>0</v>
      </c>
      <c r="AL100" s="16">
        <f t="shared" si="31"/>
        <v>0</v>
      </c>
      <c r="AM100" s="16">
        <f t="shared" si="31"/>
        <v>0</v>
      </c>
      <c r="AN100" s="16">
        <f t="shared" si="31"/>
        <v>0</v>
      </c>
      <c r="AO100" s="16">
        <f t="shared" si="31"/>
        <v>0</v>
      </c>
      <c r="AP100" s="16">
        <f t="shared" si="31"/>
        <v>0</v>
      </c>
      <c r="AQ100" s="16">
        <f t="shared" si="31"/>
        <v>0</v>
      </c>
      <c r="AR100" s="16">
        <f t="shared" si="29"/>
        <v>0</v>
      </c>
      <c r="AS100" s="16">
        <f t="shared" si="29"/>
        <v>0</v>
      </c>
      <c r="AT100" s="16">
        <f t="shared" si="29"/>
        <v>0</v>
      </c>
      <c r="AU100" s="16">
        <f t="shared" si="29"/>
        <v>0</v>
      </c>
      <c r="AV100" s="29">
        <f t="shared" si="22"/>
        <v>0</v>
      </c>
      <c r="AW100" s="16">
        <f t="shared" si="23"/>
        <v>98</v>
      </c>
    </row>
    <row r="101" spans="1:49">
      <c r="A101" s="21" t="s">
        <v>224</v>
      </c>
      <c r="B101" s="21" t="s">
        <v>319</v>
      </c>
      <c r="C101" s="21"/>
      <c r="D101" s="21"/>
      <c r="E101" t="s">
        <v>320</v>
      </c>
      <c r="F101" s="15">
        <v>2543080.1120000002</v>
      </c>
      <c r="I101">
        <v>99</v>
      </c>
      <c r="J101" s="16">
        <f t="shared" si="32"/>
        <v>0</v>
      </c>
      <c r="K101" s="16">
        <f t="shared" si="32"/>
        <v>0</v>
      </c>
      <c r="L101" s="16">
        <f t="shared" si="32"/>
        <v>0</v>
      </c>
      <c r="M101" s="16">
        <f t="shared" si="32"/>
        <v>0</v>
      </c>
      <c r="N101" s="16">
        <f t="shared" si="32"/>
        <v>0</v>
      </c>
      <c r="O101" s="16">
        <f t="shared" si="32"/>
        <v>0</v>
      </c>
      <c r="P101" s="16">
        <f t="shared" si="32"/>
        <v>0</v>
      </c>
      <c r="Q101" s="16">
        <f t="shared" si="32"/>
        <v>0</v>
      </c>
      <c r="R101" s="16">
        <f t="shared" si="32"/>
        <v>0</v>
      </c>
      <c r="S101" s="16">
        <f t="shared" si="32"/>
        <v>0</v>
      </c>
      <c r="T101" s="16">
        <f t="shared" si="32"/>
        <v>0</v>
      </c>
      <c r="U101" s="16">
        <f t="shared" si="32"/>
        <v>0</v>
      </c>
      <c r="V101" s="16">
        <f t="shared" si="32"/>
        <v>0</v>
      </c>
      <c r="W101" s="16">
        <f t="shared" si="32"/>
        <v>0</v>
      </c>
      <c r="X101" s="16">
        <f t="shared" si="32"/>
        <v>0</v>
      </c>
      <c r="Y101" s="16">
        <f t="shared" si="32"/>
        <v>0</v>
      </c>
      <c r="Z101" s="16">
        <f t="shared" si="31"/>
        <v>0</v>
      </c>
      <c r="AA101" s="16">
        <f t="shared" si="31"/>
        <v>0</v>
      </c>
      <c r="AB101" s="16">
        <f t="shared" si="31"/>
        <v>0</v>
      </c>
      <c r="AC101" s="16">
        <f t="shared" si="31"/>
        <v>0</v>
      </c>
      <c r="AD101" s="16">
        <f t="shared" si="31"/>
        <v>0</v>
      </c>
      <c r="AE101" s="16">
        <f t="shared" si="31"/>
        <v>0</v>
      </c>
      <c r="AF101" s="16">
        <f t="shared" si="31"/>
        <v>0</v>
      </c>
      <c r="AG101" s="16">
        <f t="shared" si="31"/>
        <v>0</v>
      </c>
      <c r="AH101" s="16">
        <f t="shared" si="31"/>
        <v>0</v>
      </c>
      <c r="AI101" s="16">
        <f t="shared" si="31"/>
        <v>0</v>
      </c>
      <c r="AJ101" s="16">
        <f t="shared" si="31"/>
        <v>0</v>
      </c>
      <c r="AK101" s="16">
        <f t="shared" si="31"/>
        <v>0</v>
      </c>
      <c r="AL101" s="16">
        <f t="shared" si="31"/>
        <v>0</v>
      </c>
      <c r="AM101" s="16">
        <f t="shared" si="31"/>
        <v>0</v>
      </c>
      <c r="AN101" s="16">
        <f t="shared" si="31"/>
        <v>0</v>
      </c>
      <c r="AO101" s="16">
        <f t="shared" si="31"/>
        <v>0</v>
      </c>
      <c r="AP101" s="16">
        <f t="shared" si="31"/>
        <v>0</v>
      </c>
      <c r="AQ101" s="16">
        <f t="shared" si="31"/>
        <v>0</v>
      </c>
      <c r="AR101" s="16">
        <f t="shared" si="29"/>
        <v>0</v>
      </c>
      <c r="AS101" s="16">
        <f t="shared" si="29"/>
        <v>0</v>
      </c>
      <c r="AT101" s="16">
        <f t="shared" si="29"/>
        <v>0</v>
      </c>
      <c r="AU101" s="16">
        <f t="shared" si="29"/>
        <v>0</v>
      </c>
      <c r="AV101" s="29">
        <f t="shared" si="22"/>
        <v>0</v>
      </c>
      <c r="AW101" s="16">
        <f t="shared" si="23"/>
        <v>99</v>
      </c>
    </row>
    <row r="102" spans="1:49">
      <c r="A102" s="21" t="s">
        <v>224</v>
      </c>
      <c r="B102" s="21">
        <v>1</v>
      </c>
      <c r="C102" s="21">
        <v>50</v>
      </c>
      <c r="D102" s="21"/>
      <c r="E102" t="s">
        <v>361</v>
      </c>
      <c r="F102" s="15">
        <v>690340.74800000002</v>
      </c>
      <c r="I102" t="s">
        <v>319</v>
      </c>
      <c r="J102" s="16">
        <f t="shared" si="32"/>
        <v>225953.03600000002</v>
      </c>
      <c r="K102" s="16">
        <f t="shared" si="32"/>
        <v>1336286.737</v>
      </c>
      <c r="L102" s="16">
        <f t="shared" si="32"/>
        <v>3478010.6880000001</v>
      </c>
      <c r="M102" s="16">
        <f t="shared" si="32"/>
        <v>2069040.61</v>
      </c>
      <c r="N102" s="16">
        <f t="shared" si="32"/>
        <v>834960.80900000001</v>
      </c>
      <c r="O102" s="16">
        <f t="shared" si="32"/>
        <v>617920.72400000005</v>
      </c>
      <c r="P102" s="16">
        <f t="shared" si="32"/>
        <v>920951.31599999999</v>
      </c>
      <c r="Q102" s="16">
        <f t="shared" si="32"/>
        <v>2056553.5000000002</v>
      </c>
      <c r="R102" s="16">
        <f t="shared" si="32"/>
        <v>916214.88599999994</v>
      </c>
      <c r="S102" s="16">
        <f t="shared" si="32"/>
        <v>622212.41300000006</v>
      </c>
      <c r="T102" s="16">
        <f t="shared" si="32"/>
        <v>2487018.602</v>
      </c>
      <c r="U102" s="16">
        <f t="shared" si="32"/>
        <v>1290869.8400000001</v>
      </c>
      <c r="V102" s="16">
        <f t="shared" si="32"/>
        <v>175542.73499999999</v>
      </c>
      <c r="W102" s="16">
        <f t="shared" si="32"/>
        <v>2262778.91</v>
      </c>
      <c r="X102" s="16">
        <f t="shared" si="32"/>
        <v>0</v>
      </c>
      <c r="Y102" s="16">
        <f t="shared" si="32"/>
        <v>0</v>
      </c>
      <c r="Z102" s="16">
        <f t="shared" si="31"/>
        <v>3677356.3919999995</v>
      </c>
      <c r="AA102" s="16">
        <f t="shared" si="31"/>
        <v>1119571.2580000001</v>
      </c>
      <c r="AB102" s="16">
        <f t="shared" si="31"/>
        <v>2543080.1120000002</v>
      </c>
      <c r="AC102" s="16">
        <f t="shared" si="31"/>
        <v>6568702.2600000007</v>
      </c>
      <c r="AD102" s="16">
        <f t="shared" si="31"/>
        <v>1848351.3279999997</v>
      </c>
      <c r="AE102" s="16">
        <f t="shared" si="31"/>
        <v>1247707.0240000002</v>
      </c>
      <c r="AF102" s="16">
        <f t="shared" si="31"/>
        <v>920608.03399999999</v>
      </c>
      <c r="AG102" s="16">
        <f t="shared" si="31"/>
        <v>4018169.2950000004</v>
      </c>
      <c r="AH102" s="16">
        <f t="shared" si="31"/>
        <v>324072.45399999997</v>
      </c>
      <c r="AI102" s="16">
        <f t="shared" si="31"/>
        <v>174690.443</v>
      </c>
      <c r="AJ102" s="16">
        <f t="shared" si="31"/>
        <v>402834.75600000005</v>
      </c>
      <c r="AK102" s="16">
        <f t="shared" si="31"/>
        <v>664890.41899999999</v>
      </c>
      <c r="AL102" s="16">
        <f t="shared" si="31"/>
        <v>722012.73200000008</v>
      </c>
      <c r="AM102" s="16">
        <f t="shared" si="31"/>
        <v>3092975.1360000004</v>
      </c>
      <c r="AN102" s="16">
        <f t="shared" si="31"/>
        <v>0</v>
      </c>
      <c r="AO102" s="16">
        <f t="shared" si="31"/>
        <v>1744991.7639999997</v>
      </c>
      <c r="AP102" s="16">
        <f t="shared" si="31"/>
        <v>8851578.7400000002</v>
      </c>
      <c r="AQ102" s="16">
        <f t="shared" si="31"/>
        <v>1863443.0959999999</v>
      </c>
      <c r="AR102" s="16">
        <f t="shared" si="29"/>
        <v>950421.41399999987</v>
      </c>
      <c r="AS102" s="16">
        <f t="shared" si="29"/>
        <v>707884.47499999998</v>
      </c>
      <c r="AT102" s="16">
        <f t="shared" si="29"/>
        <v>4066952.2880000006</v>
      </c>
      <c r="AU102" s="16">
        <f>SUMIFS($F$3:$F$261,$A$3:$A$261,AU$1,$B$3:$B$261,$I102)</f>
        <v>539440.52400000009</v>
      </c>
      <c r="AV102" s="29">
        <f t="shared" si="22"/>
        <v>65344048.750000015</v>
      </c>
      <c r="AW102" s="16" t="str">
        <f t="shared" si="23"/>
        <v>#</v>
      </c>
    </row>
    <row r="103" spans="1:49">
      <c r="A103" s="21" t="s">
        <v>224</v>
      </c>
      <c r="B103" s="21">
        <v>28</v>
      </c>
      <c r="C103" s="21">
        <v>25</v>
      </c>
      <c r="D103" s="21"/>
      <c r="E103" t="s">
        <v>401</v>
      </c>
      <c r="F103" s="15">
        <v>8030.732</v>
      </c>
      <c r="I103" t="s">
        <v>332</v>
      </c>
      <c r="J103" s="16">
        <f t="shared" si="32"/>
        <v>0</v>
      </c>
      <c r="K103" s="16">
        <f t="shared" si="32"/>
        <v>0</v>
      </c>
      <c r="L103" s="16">
        <f t="shared" si="32"/>
        <v>1376890.8940000001</v>
      </c>
      <c r="M103" s="16">
        <f t="shared" si="32"/>
        <v>1159949.4639999999</v>
      </c>
      <c r="N103" s="16">
        <f t="shared" si="32"/>
        <v>21.67</v>
      </c>
      <c r="O103" s="16">
        <f t="shared" si="32"/>
        <v>14677181.6</v>
      </c>
      <c r="P103" s="16">
        <f t="shared" si="32"/>
        <v>0</v>
      </c>
      <c r="Q103" s="16">
        <f t="shared" si="32"/>
        <v>1046691.772</v>
      </c>
      <c r="R103" s="16">
        <f t="shared" si="32"/>
        <v>0</v>
      </c>
      <c r="S103" s="16">
        <f t="shared" si="32"/>
        <v>1825.7049999999999</v>
      </c>
      <c r="T103" s="16">
        <f t="shared" si="32"/>
        <v>1260122.013</v>
      </c>
      <c r="U103" s="16">
        <f t="shared" si="32"/>
        <v>0</v>
      </c>
      <c r="V103" s="16">
        <f t="shared" si="32"/>
        <v>0</v>
      </c>
      <c r="W103" s="16">
        <f t="shared" si="32"/>
        <v>0</v>
      </c>
      <c r="X103" s="16">
        <f t="shared" si="32"/>
        <v>0</v>
      </c>
      <c r="Y103" s="16">
        <f t="shared" si="32"/>
        <v>0</v>
      </c>
      <c r="Z103" s="16">
        <f t="shared" si="31"/>
        <v>0</v>
      </c>
      <c r="AA103" s="16">
        <f t="shared" ref="AA103:AU103" si="33">SUMIFS($F$3:$F$261,$A$3:$A$261,AA$1,$B$3:$B$261,$I103)</f>
        <v>0</v>
      </c>
      <c r="AB103" s="16">
        <f t="shared" si="33"/>
        <v>0</v>
      </c>
      <c r="AC103" s="16">
        <f t="shared" si="33"/>
        <v>84016.918000000005</v>
      </c>
      <c r="AD103" s="16">
        <f t="shared" si="33"/>
        <v>0</v>
      </c>
      <c r="AE103" s="16">
        <f t="shared" si="33"/>
        <v>0</v>
      </c>
      <c r="AF103" s="16">
        <f t="shared" si="33"/>
        <v>0</v>
      </c>
      <c r="AG103" s="16">
        <f t="shared" si="33"/>
        <v>0</v>
      </c>
      <c r="AH103" s="16">
        <f t="shared" si="33"/>
        <v>708.94200000000001</v>
      </c>
      <c r="AI103" s="16">
        <f t="shared" si="33"/>
        <v>0</v>
      </c>
      <c r="AJ103" s="16">
        <f t="shared" si="33"/>
        <v>0</v>
      </c>
      <c r="AK103" s="16">
        <f t="shared" si="33"/>
        <v>36965.173999999999</v>
      </c>
      <c r="AL103" s="16">
        <f t="shared" si="33"/>
        <v>0</v>
      </c>
      <c r="AM103" s="16">
        <f t="shared" si="33"/>
        <v>1960.867</v>
      </c>
      <c r="AN103" s="16">
        <f t="shared" si="33"/>
        <v>0</v>
      </c>
      <c r="AO103" s="16">
        <f t="shared" si="33"/>
        <v>0</v>
      </c>
      <c r="AP103" s="16">
        <f t="shared" si="33"/>
        <v>0</v>
      </c>
      <c r="AQ103" s="16">
        <f t="shared" si="33"/>
        <v>690988.02</v>
      </c>
      <c r="AR103" s="16">
        <f t="shared" si="33"/>
        <v>0</v>
      </c>
      <c r="AS103" s="16">
        <f t="shared" si="33"/>
        <v>0</v>
      </c>
      <c r="AT103" s="16">
        <f t="shared" si="33"/>
        <v>5314793.9459999995</v>
      </c>
      <c r="AU103" s="16">
        <f t="shared" si="33"/>
        <v>0</v>
      </c>
      <c r="AV103" s="29">
        <f t="shared" si="22"/>
        <v>25652116.984999996</v>
      </c>
      <c r="AW103" s="16" t="str">
        <f t="shared" si="23"/>
        <v>Nepřiřazeno</v>
      </c>
    </row>
    <row r="104" spans="1:49">
      <c r="A104" s="21" t="s">
        <v>224</v>
      </c>
      <c r="B104" s="21">
        <v>47</v>
      </c>
      <c r="C104" s="21">
        <v>11</v>
      </c>
      <c r="D104" s="21"/>
      <c r="E104" t="s">
        <v>402</v>
      </c>
      <c r="F104" s="15">
        <v>23731.963</v>
      </c>
      <c r="AW104" s="16"/>
    </row>
    <row r="105" spans="1:49">
      <c r="A105" s="31" t="s">
        <v>224</v>
      </c>
      <c r="B105" s="21">
        <v>84</v>
      </c>
      <c r="C105" s="21">
        <v>11</v>
      </c>
      <c r="D105" s="21"/>
      <c r="E105" t="s">
        <v>325</v>
      </c>
      <c r="F105" s="15">
        <v>373110.68</v>
      </c>
      <c r="I105" t="s">
        <v>403</v>
      </c>
      <c r="J105" s="16" t="str">
        <f>J1</f>
        <v>Benátky</v>
      </c>
      <c r="K105" s="16" t="str">
        <f t="shared" ref="K105:AU105" si="34">K1</f>
        <v>Dohalice</v>
      </c>
      <c r="L105" s="16" t="str">
        <f t="shared" si="34"/>
        <v>Dolní Přím</v>
      </c>
      <c r="M105" s="16" t="str">
        <f t="shared" si="34"/>
        <v>Dubenec</v>
      </c>
      <c r="N105" s="16" t="str">
        <f t="shared" si="34"/>
        <v>Habřina</v>
      </c>
      <c r="O105" s="16" t="str">
        <f t="shared" si="34"/>
        <v>Heřmanice</v>
      </c>
      <c r="P105" s="16" t="str">
        <f t="shared" si="34"/>
        <v>Hněvčeves</v>
      </c>
      <c r="Q105" s="16" t="str">
        <f t="shared" si="34"/>
        <v>Hořiněves</v>
      </c>
      <c r="R105" s="16" t="str">
        <f t="shared" si="34"/>
        <v>Hrádek</v>
      </c>
      <c r="S105" s="16" t="str">
        <f t="shared" si="34"/>
        <v>Hvozdnice</v>
      </c>
      <c r="T105" s="16" t="str">
        <f t="shared" si="34"/>
        <v>Kratonohy</v>
      </c>
      <c r="U105" s="16" t="str">
        <f t="shared" si="34"/>
        <v>Kunčice</v>
      </c>
      <c r="V105" s="16" t="str">
        <f t="shared" si="34"/>
        <v>Lanžov</v>
      </c>
      <c r="W105" s="16" t="str">
        <f t="shared" si="34"/>
        <v>Lhota pod Libčany</v>
      </c>
      <c r="X105" s="16" t="str">
        <f t="shared" si="34"/>
        <v>Libotov</v>
      </c>
      <c r="Y105" s="16" t="str">
        <f t="shared" si="34"/>
        <v>Libčany</v>
      </c>
      <c r="Z105" s="16" t="str">
        <f t="shared" si="34"/>
        <v>Lochenice</v>
      </c>
      <c r="AA105" s="16" t="str">
        <f t="shared" si="34"/>
        <v>Mokrovousy</v>
      </c>
      <c r="AB105" s="16" t="str">
        <f t="shared" si="34"/>
        <v>Mžany</v>
      </c>
      <c r="AC105" s="16" t="str">
        <f t="shared" si="34"/>
        <v>Nechanice</v>
      </c>
      <c r="AD105" s="16" t="str">
        <f t="shared" si="34"/>
        <v>Neděliště</v>
      </c>
      <c r="AE105" s="16" t="str">
        <f t="shared" si="34"/>
        <v>Obědovice</v>
      </c>
      <c r="AF105" s="16" t="str">
        <f t="shared" si="34"/>
        <v>Osice</v>
      </c>
      <c r="AG105" s="16" t="str">
        <f t="shared" si="34"/>
        <v>Praskačka</v>
      </c>
      <c r="AH105" s="16" t="str">
        <f t="shared" si="34"/>
        <v>Puchlovice</v>
      </c>
      <c r="AI105" s="16" t="str">
        <f t="shared" si="34"/>
        <v>Pšánky</v>
      </c>
      <c r="AJ105" s="16" t="str">
        <f t="shared" si="34"/>
        <v>Radostov</v>
      </c>
      <c r="AK105" s="16" t="str">
        <f t="shared" si="34"/>
        <v>Račice nad Trotinou</v>
      </c>
      <c r="AL105" s="16" t="str">
        <f t="shared" si="34"/>
        <v>Roudnice</v>
      </c>
      <c r="AM105" s="16" t="str">
        <f t="shared" si="34"/>
        <v>Skalice</v>
      </c>
      <c r="AN105" s="16" t="str">
        <f t="shared" si="34"/>
        <v>Sovětice</v>
      </c>
      <c r="AO105" s="16" t="str">
        <f t="shared" si="34"/>
        <v>Stračov</v>
      </c>
      <c r="AP105" s="16" t="str">
        <f t="shared" si="34"/>
        <v>Stěžery</v>
      </c>
      <c r="AQ105" s="16" t="str">
        <f t="shared" si="34"/>
        <v>Těchlovice</v>
      </c>
      <c r="AR105" s="16" t="str">
        <f t="shared" si="34"/>
        <v>Třesovice</v>
      </c>
      <c r="AS105" s="16" t="str">
        <f t="shared" si="34"/>
        <v>Urbanice</v>
      </c>
      <c r="AT105" s="16" t="str">
        <f t="shared" si="34"/>
        <v>Velichovky</v>
      </c>
      <c r="AU105" s="16" t="str">
        <f t="shared" si="34"/>
        <v>Vilantice</v>
      </c>
      <c r="AW105" s="16"/>
    </row>
    <row r="106" spans="1:49">
      <c r="A106" s="32" t="s">
        <v>404</v>
      </c>
      <c r="B106" s="32"/>
      <c r="C106" s="32"/>
      <c r="D106" s="32"/>
      <c r="E106" s="32"/>
      <c r="F106" s="33">
        <v>3638294.2350000003</v>
      </c>
      <c r="I106" s="21" t="s">
        <v>330</v>
      </c>
      <c r="J106" s="28">
        <f>J102</f>
        <v>225953.03600000002</v>
      </c>
      <c r="K106" s="28">
        <f t="shared" ref="K106:AU106" si="35">K102</f>
        <v>1336286.737</v>
      </c>
      <c r="L106" s="28">
        <f t="shared" si="35"/>
        <v>3478010.6880000001</v>
      </c>
      <c r="M106" s="28">
        <f t="shared" si="35"/>
        <v>2069040.61</v>
      </c>
      <c r="N106" s="28">
        <f t="shared" si="35"/>
        <v>834960.80900000001</v>
      </c>
      <c r="O106" s="28">
        <f t="shared" si="35"/>
        <v>617920.72400000005</v>
      </c>
      <c r="P106" s="28">
        <f t="shared" si="35"/>
        <v>920951.31599999999</v>
      </c>
      <c r="Q106" s="28">
        <f t="shared" si="35"/>
        <v>2056553.5000000002</v>
      </c>
      <c r="R106" s="28">
        <f t="shared" si="35"/>
        <v>916214.88599999994</v>
      </c>
      <c r="S106" s="28">
        <f t="shared" si="35"/>
        <v>622212.41300000006</v>
      </c>
      <c r="T106" s="28">
        <f t="shared" si="35"/>
        <v>2487018.602</v>
      </c>
      <c r="U106" s="28">
        <f t="shared" si="35"/>
        <v>1290869.8400000001</v>
      </c>
      <c r="V106" s="28">
        <f t="shared" si="35"/>
        <v>175542.73499999999</v>
      </c>
      <c r="W106" s="28">
        <f t="shared" si="35"/>
        <v>2262778.91</v>
      </c>
      <c r="X106" s="28">
        <f t="shared" si="35"/>
        <v>0</v>
      </c>
      <c r="Y106" s="28">
        <f t="shared" si="35"/>
        <v>0</v>
      </c>
      <c r="Z106" s="28">
        <f t="shared" si="35"/>
        <v>3677356.3919999995</v>
      </c>
      <c r="AA106" s="28">
        <f t="shared" si="35"/>
        <v>1119571.2580000001</v>
      </c>
      <c r="AB106" s="28">
        <f t="shared" si="35"/>
        <v>2543080.1120000002</v>
      </c>
      <c r="AC106" s="28">
        <f t="shared" si="35"/>
        <v>6568702.2600000007</v>
      </c>
      <c r="AD106" s="28">
        <f t="shared" si="35"/>
        <v>1848351.3279999997</v>
      </c>
      <c r="AE106" s="28">
        <f t="shared" si="35"/>
        <v>1247707.0240000002</v>
      </c>
      <c r="AF106" s="28">
        <f t="shared" si="35"/>
        <v>920608.03399999999</v>
      </c>
      <c r="AG106" s="28">
        <f t="shared" si="35"/>
        <v>4018169.2950000004</v>
      </c>
      <c r="AH106" s="28">
        <f t="shared" si="35"/>
        <v>324072.45399999997</v>
      </c>
      <c r="AI106" s="28">
        <f t="shared" si="35"/>
        <v>174690.443</v>
      </c>
      <c r="AJ106" s="28">
        <f t="shared" si="35"/>
        <v>402834.75600000005</v>
      </c>
      <c r="AK106" s="28">
        <f t="shared" si="35"/>
        <v>664890.41899999999</v>
      </c>
      <c r="AL106" s="28">
        <f t="shared" si="35"/>
        <v>722012.73200000008</v>
      </c>
      <c r="AM106" s="28">
        <f t="shared" si="35"/>
        <v>3092975.1360000004</v>
      </c>
      <c r="AN106" s="28">
        <f t="shared" si="35"/>
        <v>0</v>
      </c>
      <c r="AO106" s="28">
        <f t="shared" si="35"/>
        <v>1744991.7639999997</v>
      </c>
      <c r="AP106" s="28">
        <f t="shared" si="35"/>
        <v>8851578.7400000002</v>
      </c>
      <c r="AQ106" s="28">
        <f t="shared" si="35"/>
        <v>1863443.0959999999</v>
      </c>
      <c r="AR106" s="28">
        <f t="shared" si="35"/>
        <v>950421.41399999987</v>
      </c>
      <c r="AS106" s="28">
        <f t="shared" si="35"/>
        <v>707884.47499999998</v>
      </c>
      <c r="AT106" s="28">
        <f t="shared" si="35"/>
        <v>4066952.2880000006</v>
      </c>
      <c r="AU106" s="28">
        <f t="shared" si="35"/>
        <v>539440.52400000009</v>
      </c>
      <c r="AW106" s="16"/>
    </row>
    <row r="107" spans="1:49">
      <c r="A107" s="21" t="s">
        <v>226</v>
      </c>
      <c r="B107" s="21" t="s">
        <v>319</v>
      </c>
      <c r="C107" s="21"/>
      <c r="D107" s="21"/>
      <c r="E107" t="s">
        <v>320</v>
      </c>
      <c r="F107" s="15">
        <v>1848351.3279999997</v>
      </c>
      <c r="I107" s="21" t="s">
        <v>405</v>
      </c>
      <c r="J107" s="27">
        <f>J38+J39+J40+J41+J47+J48+J49+J54+J55+J57+J58+J60+J61+J62+J63+J64+J65+J66+J67+J68+J70+J71+J72+J73+J74+J75+J76+J77+J79+J80+J81+J82+J83+J84+J86+J87+J88+J89+J90+J92+J93+J94+J95+J96+J97+J98+J101</f>
        <v>17192.396000000001</v>
      </c>
      <c r="K107" s="27">
        <f t="shared" ref="K107:AU107" si="36">K38+K39+K40+K41+K47+K48+K49+K54+K55+K57+K58+K60+K61+K62+K63+K64+K65+K66+K67+K68+K70+K71+K72+K73+K74+K75+K76+K77+K79+K80+K81+K82+K83+K84+K86+K87+K88+K89+K90+K92+K93+K94+K95+K96+K97+K98+K101</f>
        <v>261931.83799999999</v>
      </c>
      <c r="L107" s="27">
        <f t="shared" si="36"/>
        <v>147717.35499999998</v>
      </c>
      <c r="M107" s="27">
        <f t="shared" si="36"/>
        <v>280378.34600000002</v>
      </c>
      <c r="N107" s="27">
        <f t="shared" si="36"/>
        <v>27271.438000000002</v>
      </c>
      <c r="O107" s="27">
        <f t="shared" si="36"/>
        <v>112375.524</v>
      </c>
      <c r="P107" s="27">
        <f t="shared" si="36"/>
        <v>84979.238000000012</v>
      </c>
      <c r="Q107" s="27">
        <f t="shared" si="36"/>
        <v>145516.171</v>
      </c>
      <c r="R107" s="27">
        <f t="shared" si="36"/>
        <v>11347.119000000001</v>
      </c>
      <c r="S107" s="27">
        <f t="shared" si="36"/>
        <v>25383.309000000001</v>
      </c>
      <c r="T107" s="27">
        <f t="shared" si="36"/>
        <v>299386.484</v>
      </c>
      <c r="U107" s="27">
        <f t="shared" si="36"/>
        <v>26326.281999999999</v>
      </c>
      <c r="V107" s="27">
        <f t="shared" si="36"/>
        <v>932.62699999999995</v>
      </c>
      <c r="W107" s="27">
        <f t="shared" si="36"/>
        <v>260986.66399999996</v>
      </c>
      <c r="X107" s="27">
        <f t="shared" si="36"/>
        <v>0</v>
      </c>
      <c r="Y107" s="27">
        <f t="shared" si="36"/>
        <v>0</v>
      </c>
      <c r="Z107" s="27">
        <f t="shared" si="36"/>
        <v>106272.41800000001</v>
      </c>
      <c r="AA107" s="27">
        <f t="shared" si="36"/>
        <v>0</v>
      </c>
      <c r="AB107" s="27">
        <f t="shared" si="36"/>
        <v>396842.64299999998</v>
      </c>
      <c r="AC107" s="27">
        <f t="shared" si="36"/>
        <v>2045018.1590000002</v>
      </c>
      <c r="AD107" s="27">
        <f t="shared" si="36"/>
        <v>51507.785000000003</v>
      </c>
      <c r="AE107" s="27">
        <f t="shared" si="36"/>
        <v>47282.805999999997</v>
      </c>
      <c r="AF107" s="27">
        <f t="shared" si="36"/>
        <v>56561.023999999998</v>
      </c>
      <c r="AG107" s="27">
        <f t="shared" si="36"/>
        <v>582648.32900000003</v>
      </c>
      <c r="AH107" s="27">
        <f t="shared" si="36"/>
        <v>8031.1790000000001</v>
      </c>
      <c r="AI107" s="27">
        <f t="shared" si="36"/>
        <v>4266.1350000000002</v>
      </c>
      <c r="AJ107" s="27">
        <f t="shared" si="36"/>
        <v>59743.743999999999</v>
      </c>
      <c r="AK107" s="27">
        <f t="shared" si="36"/>
        <v>11984.332</v>
      </c>
      <c r="AL107" s="27">
        <f t="shared" si="36"/>
        <v>18210.904999999999</v>
      </c>
      <c r="AM107" s="27">
        <f t="shared" si="36"/>
        <v>11294.501</v>
      </c>
      <c r="AN107" s="27">
        <f t="shared" si="36"/>
        <v>0</v>
      </c>
      <c r="AO107" s="27">
        <f t="shared" si="36"/>
        <v>161637.83199999999</v>
      </c>
      <c r="AP107" s="27">
        <f t="shared" si="36"/>
        <v>1626610.0209999999</v>
      </c>
      <c r="AQ107" s="27">
        <f t="shared" si="36"/>
        <v>56331.937000000005</v>
      </c>
      <c r="AR107" s="27">
        <f t="shared" si="36"/>
        <v>226210.71899999998</v>
      </c>
      <c r="AS107" s="27">
        <f t="shared" si="36"/>
        <v>34251.148000000001</v>
      </c>
      <c r="AT107" s="27">
        <f t="shared" si="36"/>
        <v>586477.07799999998</v>
      </c>
      <c r="AU107" s="27">
        <f t="shared" si="36"/>
        <v>41292.239000000001</v>
      </c>
      <c r="AW107" s="16"/>
    </row>
    <row r="108" spans="1:49">
      <c r="A108" s="21" t="s">
        <v>226</v>
      </c>
      <c r="B108" s="21">
        <v>11</v>
      </c>
      <c r="C108" s="21">
        <v>1</v>
      </c>
      <c r="D108" s="21"/>
      <c r="E108" t="s">
        <v>406</v>
      </c>
      <c r="F108" s="15">
        <v>2613.9499999999998</v>
      </c>
      <c r="I108" s="21" t="s">
        <v>407</v>
      </c>
      <c r="J108" s="29">
        <f>J86+J87+J89+J93</f>
        <v>17192.396000000001</v>
      </c>
      <c r="K108" s="29">
        <f t="shared" ref="K108:AU108" si="37">K86+K87+K89+K93</f>
        <v>35557.000999999997</v>
      </c>
      <c r="L108" s="29">
        <f t="shared" si="37"/>
        <v>121911.11</v>
      </c>
      <c r="M108" s="29">
        <f t="shared" si="37"/>
        <v>0</v>
      </c>
      <c r="N108" s="29">
        <f t="shared" si="37"/>
        <v>27271.438000000002</v>
      </c>
      <c r="O108" s="29">
        <f t="shared" si="37"/>
        <v>99872.572</v>
      </c>
      <c r="P108" s="29">
        <f t="shared" si="37"/>
        <v>48285.801000000007</v>
      </c>
      <c r="Q108" s="29">
        <f t="shared" si="37"/>
        <v>73610.929000000004</v>
      </c>
      <c r="R108" s="29">
        <f t="shared" si="37"/>
        <v>11347.119000000001</v>
      </c>
      <c r="S108" s="29">
        <f t="shared" si="37"/>
        <v>13099.025</v>
      </c>
      <c r="T108" s="29">
        <f t="shared" si="37"/>
        <v>191173.10200000001</v>
      </c>
      <c r="U108" s="29">
        <f t="shared" si="37"/>
        <v>24103.927</v>
      </c>
      <c r="V108" s="29">
        <f t="shared" si="37"/>
        <v>932.62699999999995</v>
      </c>
      <c r="W108" s="29">
        <f t="shared" si="37"/>
        <v>52362.040999999997</v>
      </c>
      <c r="X108" s="29">
        <f t="shared" si="37"/>
        <v>0</v>
      </c>
      <c r="Y108" s="29">
        <f t="shared" si="37"/>
        <v>0</v>
      </c>
      <c r="Z108" s="29">
        <f t="shared" si="37"/>
        <v>79753.456000000006</v>
      </c>
      <c r="AA108" s="29">
        <f t="shared" si="37"/>
        <v>0</v>
      </c>
      <c r="AB108" s="29">
        <f t="shared" si="37"/>
        <v>373110.68</v>
      </c>
      <c r="AC108" s="29">
        <f>AC86+AC87+AC89+AC93</f>
        <v>1158871.7990000001</v>
      </c>
      <c r="AD108" s="29">
        <f t="shared" si="37"/>
        <v>31019.555</v>
      </c>
      <c r="AE108" s="29">
        <f t="shared" si="37"/>
        <v>22615.329000000002</v>
      </c>
      <c r="AF108" s="29">
        <f t="shared" si="37"/>
        <v>56561.023999999998</v>
      </c>
      <c r="AG108" s="29">
        <f t="shared" si="37"/>
        <v>95481.570999999996</v>
      </c>
      <c r="AH108" s="29">
        <f t="shared" si="37"/>
        <v>8031.1790000000001</v>
      </c>
      <c r="AI108" s="29">
        <f t="shared" si="37"/>
        <v>4266.1350000000002</v>
      </c>
      <c r="AJ108" s="29">
        <f t="shared" si="37"/>
        <v>48517.345000000001</v>
      </c>
      <c r="AK108" s="29">
        <f t="shared" si="37"/>
        <v>11984.332</v>
      </c>
      <c r="AL108" s="29">
        <f t="shared" si="37"/>
        <v>18210.904999999999</v>
      </c>
      <c r="AM108" s="29">
        <f t="shared" si="37"/>
        <v>10521.669</v>
      </c>
      <c r="AN108" s="29">
        <f t="shared" si="37"/>
        <v>0</v>
      </c>
      <c r="AO108" s="29">
        <f t="shared" si="37"/>
        <v>82083.493000000002</v>
      </c>
      <c r="AP108" s="29">
        <f>AP86+AP87+AP89+AP93</f>
        <v>840427.44200000004</v>
      </c>
      <c r="AQ108" s="29">
        <f t="shared" si="37"/>
        <v>51931.399000000005</v>
      </c>
      <c r="AR108" s="29">
        <f t="shared" si="37"/>
        <v>226210.71899999998</v>
      </c>
      <c r="AS108" s="29">
        <f t="shared" si="37"/>
        <v>34251.148000000001</v>
      </c>
      <c r="AT108" s="29">
        <f t="shared" si="37"/>
        <v>332933.28000000003</v>
      </c>
      <c r="AU108" s="29">
        <f t="shared" si="37"/>
        <v>23551.785</v>
      </c>
      <c r="AW108" s="16"/>
    </row>
    <row r="109" spans="1:49">
      <c r="A109" s="21" t="s">
        <v>226</v>
      </c>
      <c r="B109" s="21">
        <v>31</v>
      </c>
      <c r="C109" s="21">
        <v>0</v>
      </c>
      <c r="D109" s="21"/>
      <c r="E109" t="s">
        <v>408</v>
      </c>
      <c r="F109" s="15">
        <v>23885.385999999999</v>
      </c>
      <c r="I109" s="21" t="s">
        <v>409</v>
      </c>
      <c r="J109" s="34">
        <f t="shared" ref="J109:AU109" si="38">J103</f>
        <v>0</v>
      </c>
      <c r="K109" s="34">
        <f t="shared" si="38"/>
        <v>0</v>
      </c>
      <c r="L109" s="34">
        <f t="shared" si="38"/>
        <v>1376890.8940000001</v>
      </c>
      <c r="M109" s="34">
        <f t="shared" si="38"/>
        <v>1159949.4639999999</v>
      </c>
      <c r="N109" s="34">
        <f t="shared" si="38"/>
        <v>21.67</v>
      </c>
      <c r="O109" s="34">
        <f t="shared" si="38"/>
        <v>14677181.6</v>
      </c>
      <c r="P109" s="34">
        <f t="shared" si="38"/>
        <v>0</v>
      </c>
      <c r="Q109" s="34">
        <f t="shared" si="38"/>
        <v>1046691.772</v>
      </c>
      <c r="R109" s="34">
        <f t="shared" si="38"/>
        <v>0</v>
      </c>
      <c r="S109" s="34">
        <f t="shared" si="38"/>
        <v>1825.7049999999999</v>
      </c>
      <c r="T109" s="34">
        <f t="shared" si="38"/>
        <v>1260122.013</v>
      </c>
      <c r="U109" s="34">
        <f t="shared" si="38"/>
        <v>0</v>
      </c>
      <c r="V109" s="34">
        <f t="shared" si="38"/>
        <v>0</v>
      </c>
      <c r="W109" s="34">
        <f t="shared" si="38"/>
        <v>0</v>
      </c>
      <c r="X109" s="34">
        <f t="shared" si="38"/>
        <v>0</v>
      </c>
      <c r="Y109" s="34">
        <f t="shared" si="38"/>
        <v>0</v>
      </c>
      <c r="Z109" s="34">
        <f t="shared" si="38"/>
        <v>0</v>
      </c>
      <c r="AA109" s="34">
        <f t="shared" si="38"/>
        <v>0</v>
      </c>
      <c r="AB109" s="34">
        <f t="shared" si="38"/>
        <v>0</v>
      </c>
      <c r="AC109" s="34">
        <f t="shared" si="38"/>
        <v>84016.918000000005</v>
      </c>
      <c r="AD109" s="34">
        <f t="shared" si="38"/>
        <v>0</v>
      </c>
      <c r="AE109" s="34">
        <f t="shared" si="38"/>
        <v>0</v>
      </c>
      <c r="AF109" s="34">
        <f t="shared" si="38"/>
        <v>0</v>
      </c>
      <c r="AG109" s="34">
        <f t="shared" si="38"/>
        <v>0</v>
      </c>
      <c r="AH109" s="34">
        <f t="shared" si="38"/>
        <v>708.94200000000001</v>
      </c>
      <c r="AI109" s="34">
        <f t="shared" si="38"/>
        <v>0</v>
      </c>
      <c r="AJ109" s="34">
        <f t="shared" si="38"/>
        <v>0</v>
      </c>
      <c r="AK109" s="34">
        <f t="shared" si="38"/>
        <v>36965.173999999999</v>
      </c>
      <c r="AL109" s="34">
        <f t="shared" si="38"/>
        <v>0</v>
      </c>
      <c r="AM109" s="34">
        <f t="shared" si="38"/>
        <v>1960.867</v>
      </c>
      <c r="AN109" s="34">
        <f t="shared" si="38"/>
        <v>0</v>
      </c>
      <c r="AO109" s="34">
        <f t="shared" si="38"/>
        <v>0</v>
      </c>
      <c r="AP109" s="34">
        <f t="shared" si="38"/>
        <v>0</v>
      </c>
      <c r="AQ109" s="34">
        <f t="shared" si="38"/>
        <v>690988.02</v>
      </c>
      <c r="AR109" s="34">
        <f t="shared" si="38"/>
        <v>0</v>
      </c>
      <c r="AS109" s="34">
        <f t="shared" si="38"/>
        <v>0</v>
      </c>
      <c r="AT109" s="34">
        <f t="shared" si="38"/>
        <v>5314793.9459999995</v>
      </c>
      <c r="AU109" s="34">
        <f t="shared" si="38"/>
        <v>0</v>
      </c>
      <c r="AW109" s="16"/>
    </row>
    <row r="110" spans="1:49">
      <c r="A110" s="21" t="s">
        <v>226</v>
      </c>
      <c r="B110" s="21">
        <v>45</v>
      </c>
      <c r="C110" s="21">
        <v>20</v>
      </c>
      <c r="D110" s="21"/>
      <c r="E110" t="s">
        <v>365</v>
      </c>
      <c r="F110" s="15">
        <v>20488.23</v>
      </c>
      <c r="I110" s="21" t="s">
        <v>356</v>
      </c>
      <c r="J110" s="34">
        <f>SUM(J2:J103)-J106-J107-J109-J108</f>
        <v>-12825.381999999998</v>
      </c>
      <c r="K110" s="34">
        <f t="shared" ref="K110:AU110" si="39">SUM(K2:K103)-K106-K107-K109-K108</f>
        <v>-35481.057000000095</v>
      </c>
      <c r="L110" s="34">
        <f t="shared" si="39"/>
        <v>-80863.984000000069</v>
      </c>
      <c r="M110" s="34">
        <f t="shared" si="39"/>
        <v>833584.87299999944</v>
      </c>
      <c r="N110" s="34">
        <f t="shared" si="39"/>
        <v>-12164.570999999911</v>
      </c>
      <c r="O110" s="34">
        <f t="shared" si="39"/>
        <v>586487.62099999993</v>
      </c>
      <c r="P110" s="34">
        <f t="shared" si="39"/>
        <v>-48285.801000000007</v>
      </c>
      <c r="Q110" s="34">
        <f t="shared" si="39"/>
        <v>-71635.952000000398</v>
      </c>
      <c r="R110" s="34">
        <f t="shared" si="39"/>
        <v>-11347.119000000053</v>
      </c>
      <c r="S110" s="34">
        <f t="shared" si="39"/>
        <v>-13099.025000000034</v>
      </c>
      <c r="T110" s="34">
        <f t="shared" si="39"/>
        <v>-43806.889000000025</v>
      </c>
      <c r="U110" s="34">
        <f t="shared" si="39"/>
        <v>-24103.927000000109</v>
      </c>
      <c r="V110" s="34">
        <f t="shared" si="39"/>
        <v>-932.62699999999222</v>
      </c>
      <c r="W110" s="34">
        <f t="shared" si="39"/>
        <v>246034.23099999977</v>
      </c>
      <c r="X110" s="34">
        <f t="shared" si="39"/>
        <v>0</v>
      </c>
      <c r="Y110" s="34">
        <f t="shared" si="39"/>
        <v>0</v>
      </c>
      <c r="Z110" s="34">
        <f t="shared" si="39"/>
        <v>-58675.278999999806</v>
      </c>
      <c r="AA110" s="34">
        <f t="shared" si="39"/>
        <v>0</v>
      </c>
      <c r="AB110" s="34">
        <f t="shared" si="39"/>
        <v>325260.80000000022</v>
      </c>
      <c r="AC110" s="34">
        <f t="shared" si="39"/>
        <v>-323706.04100000043</v>
      </c>
      <c r="AD110" s="34">
        <f t="shared" si="39"/>
        <v>-4520.2189999999609</v>
      </c>
      <c r="AE110" s="34">
        <f t="shared" si="39"/>
        <v>28873.044000000005</v>
      </c>
      <c r="AF110" s="34">
        <f t="shared" si="39"/>
        <v>-56561.024000000019</v>
      </c>
      <c r="AG110" s="34">
        <f t="shared" si="39"/>
        <v>910685.77500000026</v>
      </c>
      <c r="AH110" s="34">
        <f t="shared" si="39"/>
        <v>-8031.1790000000155</v>
      </c>
      <c r="AI110" s="34">
        <f t="shared" si="39"/>
        <v>-4222.6090000000077</v>
      </c>
      <c r="AJ110" s="34">
        <f t="shared" si="39"/>
        <v>6594.7790000000168</v>
      </c>
      <c r="AK110" s="34">
        <f t="shared" si="39"/>
        <v>-11984.331999999949</v>
      </c>
      <c r="AL110" s="34">
        <f t="shared" si="39"/>
        <v>20959.909000000043</v>
      </c>
      <c r="AM110" s="34">
        <f t="shared" si="39"/>
        <v>330595.8620000002</v>
      </c>
      <c r="AN110" s="34">
        <f t="shared" si="39"/>
        <v>35798.769999999997</v>
      </c>
      <c r="AO110" s="34">
        <f t="shared" si="39"/>
        <v>-62258.875000000044</v>
      </c>
      <c r="AP110" s="34">
        <f t="shared" si="39"/>
        <v>-506822.74200000102</v>
      </c>
      <c r="AQ110" s="34">
        <f t="shared" si="39"/>
        <v>-5201.9270000000542</v>
      </c>
      <c r="AR110" s="34">
        <f t="shared" si="39"/>
        <v>-222432.79999999993</v>
      </c>
      <c r="AS110" s="34">
        <f t="shared" si="39"/>
        <v>-34251.147999999957</v>
      </c>
      <c r="AT110" s="34">
        <f t="shared" si="39"/>
        <v>566512.44500000053</v>
      </c>
      <c r="AU110" s="34">
        <f t="shared" si="39"/>
        <v>-23551.785000000058</v>
      </c>
    </row>
    <row r="111" spans="1:49">
      <c r="A111" s="31" t="s">
        <v>226</v>
      </c>
      <c r="B111" s="21">
        <v>84</v>
      </c>
      <c r="C111" s="21">
        <v>11</v>
      </c>
      <c r="D111" s="21"/>
      <c r="E111" t="s">
        <v>325</v>
      </c>
      <c r="F111" s="15">
        <v>31019.555</v>
      </c>
    </row>
    <row r="112" spans="1:49">
      <c r="A112" s="32" t="s">
        <v>410</v>
      </c>
      <c r="B112" s="32"/>
      <c r="C112" s="32"/>
      <c r="D112" s="32"/>
      <c r="E112" s="32"/>
      <c r="F112" s="33">
        <v>1926358.4489999996</v>
      </c>
    </row>
    <row r="113" spans="1:6">
      <c r="A113" s="21" t="s">
        <v>225</v>
      </c>
      <c r="B113" s="21" t="s">
        <v>319</v>
      </c>
      <c r="C113" s="21"/>
      <c r="D113" s="21"/>
      <c r="E113" t="s">
        <v>320</v>
      </c>
      <c r="F113" s="15">
        <v>6568702.2600000007</v>
      </c>
    </row>
    <row r="114" spans="1:6">
      <c r="A114" s="21" t="s">
        <v>225</v>
      </c>
      <c r="B114" s="21" t="s">
        <v>332</v>
      </c>
      <c r="C114" s="21"/>
      <c r="D114" s="21"/>
      <c r="E114" t="s">
        <v>332</v>
      </c>
      <c r="F114" s="15">
        <v>84016.918000000005</v>
      </c>
    </row>
    <row r="115" spans="1:6">
      <c r="A115" s="21" t="s">
        <v>225</v>
      </c>
      <c r="B115" s="21">
        <v>1</v>
      </c>
      <c r="C115" s="21"/>
      <c r="D115" s="21"/>
      <c r="E115" t="s">
        <v>411</v>
      </c>
      <c r="F115" s="15">
        <v>123640.20300000001</v>
      </c>
    </row>
    <row r="116" spans="1:6">
      <c r="A116" s="21" t="s">
        <v>225</v>
      </c>
      <c r="B116" s="21">
        <v>1</v>
      </c>
      <c r="C116" s="21">
        <v>50</v>
      </c>
      <c r="D116" s="21"/>
      <c r="E116" t="s">
        <v>361</v>
      </c>
      <c r="F116" s="15">
        <v>396856.65100000001</v>
      </c>
    </row>
    <row r="117" spans="1:6">
      <c r="A117" s="21" t="s">
        <v>225</v>
      </c>
      <c r="B117" s="21">
        <v>1</v>
      </c>
      <c r="C117" s="21">
        <v>6</v>
      </c>
      <c r="D117" s="21"/>
      <c r="E117" t="s">
        <v>362</v>
      </c>
      <c r="F117" s="15">
        <v>13086.383</v>
      </c>
    </row>
    <row r="118" spans="1:6">
      <c r="A118" s="21" t="s">
        <v>225</v>
      </c>
      <c r="B118" s="21">
        <v>10</v>
      </c>
      <c r="C118" s="21">
        <v>91</v>
      </c>
      <c r="D118" s="21"/>
      <c r="E118" t="s">
        <v>387</v>
      </c>
      <c r="F118" s="15">
        <v>2754.4169999999999</v>
      </c>
    </row>
    <row r="119" spans="1:6">
      <c r="A119" s="21" t="s">
        <v>225</v>
      </c>
      <c r="B119" s="21">
        <v>16</v>
      </c>
      <c r="C119" s="21">
        <v>23</v>
      </c>
      <c r="D119" s="21"/>
      <c r="E119" t="s">
        <v>412</v>
      </c>
      <c r="F119" s="15">
        <v>21849.690999999999</v>
      </c>
    </row>
    <row r="120" spans="1:6">
      <c r="A120" s="21" t="s">
        <v>225</v>
      </c>
      <c r="B120" s="21">
        <v>25</v>
      </c>
      <c r="C120" s="21"/>
      <c r="D120" s="21"/>
      <c r="E120" t="s">
        <v>372</v>
      </c>
      <c r="F120" s="15">
        <v>194037.60499999998</v>
      </c>
    </row>
    <row r="121" spans="1:6">
      <c r="A121" s="21" t="s">
        <v>225</v>
      </c>
      <c r="B121" s="21">
        <v>43</v>
      </c>
      <c r="C121" s="21"/>
      <c r="D121" s="21"/>
      <c r="E121" t="s">
        <v>413</v>
      </c>
      <c r="F121" s="15">
        <v>28136.717000000001</v>
      </c>
    </row>
    <row r="122" spans="1:6">
      <c r="A122" s="21" t="s">
        <v>225</v>
      </c>
      <c r="B122" s="21">
        <v>43</v>
      </c>
      <c r="C122" s="21">
        <v>22</v>
      </c>
      <c r="D122" s="21"/>
      <c r="E122" t="s">
        <v>414</v>
      </c>
      <c r="F122" s="15">
        <v>9889.3250000000007</v>
      </c>
    </row>
    <row r="123" spans="1:6">
      <c r="A123" s="21" t="s">
        <v>225</v>
      </c>
      <c r="B123" s="21">
        <v>43</v>
      </c>
      <c r="C123" s="21">
        <v>32</v>
      </c>
      <c r="D123" s="21"/>
      <c r="E123" t="s">
        <v>415</v>
      </c>
      <c r="F123" s="15">
        <v>44914.766000000003</v>
      </c>
    </row>
    <row r="124" spans="1:6">
      <c r="A124" s="21" t="s">
        <v>225</v>
      </c>
      <c r="B124" s="21">
        <v>45</v>
      </c>
      <c r="C124" s="21">
        <v>20</v>
      </c>
      <c r="D124" s="21"/>
      <c r="E124" t="s">
        <v>365</v>
      </c>
      <c r="F124" s="15">
        <v>13349.564</v>
      </c>
    </row>
    <row r="125" spans="1:6">
      <c r="A125" s="21" t="s">
        <v>225</v>
      </c>
      <c r="B125" s="21">
        <v>47</v>
      </c>
      <c r="C125" s="21">
        <v>1</v>
      </c>
      <c r="D125" s="21"/>
      <c r="E125" t="s">
        <v>380</v>
      </c>
      <c r="F125" s="15">
        <v>19941.647000000001</v>
      </c>
    </row>
    <row r="126" spans="1:6">
      <c r="A126" s="21" t="s">
        <v>225</v>
      </c>
      <c r="B126" s="21">
        <v>56</v>
      </c>
      <c r="C126" s="21">
        <v>10</v>
      </c>
      <c r="D126" s="21"/>
      <c r="E126" t="s">
        <v>352</v>
      </c>
      <c r="F126" s="15">
        <v>48165.216</v>
      </c>
    </row>
    <row r="127" spans="1:6">
      <c r="A127" s="21" t="s">
        <v>225</v>
      </c>
      <c r="B127" s="21">
        <v>62</v>
      </c>
      <c r="C127" s="21">
        <v>0</v>
      </c>
      <c r="D127" s="21"/>
      <c r="E127" t="s">
        <v>416</v>
      </c>
      <c r="F127" s="15">
        <v>9228.0750000000007</v>
      </c>
    </row>
    <row r="128" spans="1:6">
      <c r="A128" s="21" t="s">
        <v>225</v>
      </c>
      <c r="B128" s="21">
        <v>68</v>
      </c>
      <c r="C128" s="21">
        <v>20</v>
      </c>
      <c r="D128" s="21"/>
      <c r="E128" t="s">
        <v>367</v>
      </c>
      <c r="F128" s="15">
        <v>75923.426999999996</v>
      </c>
    </row>
    <row r="129" spans="1:6">
      <c r="A129" s="21" t="s">
        <v>225</v>
      </c>
      <c r="B129" s="21">
        <v>84</v>
      </c>
      <c r="C129" s="21">
        <v>11</v>
      </c>
      <c r="D129" s="21">
        <v>1</v>
      </c>
      <c r="E129" t="s">
        <v>325</v>
      </c>
      <c r="F129" s="15">
        <v>171185.07699999999</v>
      </c>
    </row>
    <row r="130" spans="1:6">
      <c r="A130" s="21" t="s">
        <v>225</v>
      </c>
      <c r="B130" s="21">
        <v>85</v>
      </c>
      <c r="C130" s="21">
        <v>31</v>
      </c>
      <c r="D130" s="21"/>
      <c r="E130" t="s">
        <v>357</v>
      </c>
      <c r="F130" s="15">
        <v>482923.99</v>
      </c>
    </row>
    <row r="131" spans="1:6">
      <c r="A131" s="21" t="s">
        <v>225</v>
      </c>
      <c r="B131" s="21">
        <v>86</v>
      </c>
      <c r="C131" s="21">
        <v>10</v>
      </c>
      <c r="D131" s="21"/>
      <c r="E131" t="s">
        <v>417</v>
      </c>
      <c r="F131" s="15">
        <v>693883</v>
      </c>
    </row>
    <row r="132" spans="1:6">
      <c r="A132" s="21" t="s">
        <v>225</v>
      </c>
      <c r="B132" s="21">
        <v>87</v>
      </c>
      <c r="C132" s="21">
        <v>30</v>
      </c>
      <c r="D132" s="21"/>
      <c r="E132" t="s">
        <v>418</v>
      </c>
      <c r="F132" s="15">
        <v>252248.65599999999</v>
      </c>
    </row>
    <row r="133" spans="1:6">
      <c r="A133" s="21" t="s">
        <v>225</v>
      </c>
      <c r="B133" s="21">
        <v>87</v>
      </c>
      <c r="C133" s="21">
        <v>90</v>
      </c>
      <c r="D133" s="21"/>
      <c r="E133" t="s">
        <v>419</v>
      </c>
      <c r="F133" s="15">
        <v>252514.076</v>
      </c>
    </row>
    <row r="134" spans="1:6">
      <c r="A134" s="31" t="s">
        <v>225</v>
      </c>
      <c r="B134" s="21">
        <v>93</v>
      </c>
      <c r="C134" s="21">
        <v>11</v>
      </c>
      <c r="D134" s="21"/>
      <c r="E134" t="s">
        <v>382</v>
      </c>
      <c r="F134" s="15">
        <v>25655.431</v>
      </c>
    </row>
    <row r="135" spans="1:6">
      <c r="A135" s="32" t="s">
        <v>420</v>
      </c>
      <c r="B135" s="32"/>
      <c r="C135" s="32"/>
      <c r="D135" s="32"/>
      <c r="E135" s="32"/>
      <c r="F135" s="33">
        <v>9532903.0949999988</v>
      </c>
    </row>
    <row r="136" spans="1:6">
      <c r="A136" s="21" t="s">
        <v>227</v>
      </c>
      <c r="B136" s="21" t="s">
        <v>319</v>
      </c>
      <c r="C136" s="21"/>
      <c r="D136" s="21"/>
      <c r="E136" t="s">
        <v>320</v>
      </c>
      <c r="F136" s="15">
        <v>1247707.0240000002</v>
      </c>
    </row>
    <row r="137" spans="1:6">
      <c r="A137" s="21" t="s">
        <v>227</v>
      </c>
      <c r="B137" s="21">
        <v>11</v>
      </c>
      <c r="C137" s="21">
        <v>1</v>
      </c>
      <c r="D137" s="21"/>
      <c r="E137" t="s">
        <v>406</v>
      </c>
      <c r="F137" s="15">
        <v>51488.373</v>
      </c>
    </row>
    <row r="138" spans="1:6">
      <c r="A138" s="21" t="s">
        <v>227</v>
      </c>
      <c r="B138" s="21">
        <v>56</v>
      </c>
      <c r="C138" s="21">
        <v>10</v>
      </c>
      <c r="D138" s="21"/>
      <c r="E138" t="s">
        <v>352</v>
      </c>
      <c r="F138" s="15">
        <v>24667.476999999999</v>
      </c>
    </row>
    <row r="139" spans="1:6">
      <c r="A139" s="31" t="s">
        <v>227</v>
      </c>
      <c r="B139" s="21">
        <v>84</v>
      </c>
      <c r="C139" s="21">
        <v>11</v>
      </c>
      <c r="D139" s="21"/>
      <c r="E139" t="s">
        <v>325</v>
      </c>
      <c r="F139" s="15">
        <v>22615.329000000002</v>
      </c>
    </row>
    <row r="140" spans="1:6">
      <c r="A140" s="32" t="s">
        <v>421</v>
      </c>
      <c r="B140" s="32"/>
      <c r="C140" s="32"/>
      <c r="D140" s="32"/>
      <c r="E140" s="32"/>
      <c r="F140" s="33">
        <v>1346478.203</v>
      </c>
    </row>
    <row r="141" spans="1:6">
      <c r="A141" s="21" t="s">
        <v>228</v>
      </c>
      <c r="B141" s="21" t="s">
        <v>319</v>
      </c>
      <c r="C141" s="21"/>
      <c r="D141" s="21"/>
      <c r="E141" t="s">
        <v>320</v>
      </c>
      <c r="F141" s="15">
        <v>920608.03399999999</v>
      </c>
    </row>
    <row r="142" spans="1:6">
      <c r="A142" s="31" t="s">
        <v>228</v>
      </c>
      <c r="B142" s="21">
        <v>84</v>
      </c>
      <c r="C142" s="21">
        <v>11</v>
      </c>
      <c r="D142" s="21"/>
      <c r="E142" t="s">
        <v>325</v>
      </c>
      <c r="F142" s="15">
        <v>56561.023999999998</v>
      </c>
    </row>
    <row r="143" spans="1:6">
      <c r="A143" s="32" t="s">
        <v>422</v>
      </c>
      <c r="B143" s="32"/>
      <c r="C143" s="32"/>
      <c r="D143" s="32"/>
      <c r="E143" s="32"/>
      <c r="F143" s="33">
        <v>977169.05799999996</v>
      </c>
    </row>
    <row r="144" spans="1:6">
      <c r="A144" s="21" t="s">
        <v>229</v>
      </c>
      <c r="B144" s="21" t="s">
        <v>319</v>
      </c>
      <c r="C144" s="21"/>
      <c r="D144" s="21"/>
      <c r="E144" t="s">
        <v>320</v>
      </c>
      <c r="F144" s="15">
        <v>4018169.2950000004</v>
      </c>
    </row>
    <row r="145" spans="1:6">
      <c r="A145" s="21" t="s">
        <v>229</v>
      </c>
      <c r="B145" s="21">
        <v>1</v>
      </c>
      <c r="C145" s="21">
        <v>11</v>
      </c>
      <c r="D145" s="21"/>
      <c r="E145" t="s">
        <v>423</v>
      </c>
      <c r="F145" s="15">
        <v>33202.028999999995</v>
      </c>
    </row>
    <row r="146" spans="1:6">
      <c r="A146" s="21" t="s">
        <v>229</v>
      </c>
      <c r="B146" s="21">
        <v>1</v>
      </c>
      <c r="C146" s="21">
        <v>49</v>
      </c>
      <c r="D146" s="21"/>
      <c r="E146" t="s">
        <v>424</v>
      </c>
      <c r="F146" s="15">
        <v>26918.514999999999</v>
      </c>
    </row>
    <row r="147" spans="1:6">
      <c r="A147" s="21" t="s">
        <v>229</v>
      </c>
      <c r="B147" s="21">
        <v>1</v>
      </c>
      <c r="C147" s="21">
        <v>50</v>
      </c>
      <c r="D147" s="21"/>
      <c r="E147" t="s">
        <v>361</v>
      </c>
      <c r="F147" s="15">
        <v>37058.947</v>
      </c>
    </row>
    <row r="148" spans="1:6">
      <c r="A148" s="21" t="s">
        <v>229</v>
      </c>
      <c r="B148" s="21">
        <v>18</v>
      </c>
      <c r="C148" s="21">
        <v>13</v>
      </c>
      <c r="D148" s="21"/>
      <c r="E148" t="s">
        <v>425</v>
      </c>
      <c r="F148" s="15">
        <v>147725.826</v>
      </c>
    </row>
    <row r="149" spans="1:6">
      <c r="A149" s="21" t="s">
        <v>229</v>
      </c>
      <c r="B149" s="21">
        <v>23</v>
      </c>
      <c r="C149" s="21">
        <v>61</v>
      </c>
      <c r="D149" s="21"/>
      <c r="E149" t="s">
        <v>426</v>
      </c>
      <c r="F149" s="15">
        <v>588613.81099999999</v>
      </c>
    </row>
    <row r="150" spans="1:6">
      <c r="A150" s="21" t="s">
        <v>229</v>
      </c>
      <c r="B150" s="21">
        <v>25</v>
      </c>
      <c r="C150" s="21">
        <v>50</v>
      </c>
      <c r="D150" s="21"/>
      <c r="E150" t="s">
        <v>427</v>
      </c>
      <c r="F150" s="15">
        <v>784.827</v>
      </c>
    </row>
    <row r="151" spans="1:6">
      <c r="A151" s="21" t="s">
        <v>229</v>
      </c>
      <c r="B151" s="21">
        <v>25</v>
      </c>
      <c r="C151" s="21">
        <v>7</v>
      </c>
      <c r="D151" s="21"/>
      <c r="E151" t="s">
        <v>428</v>
      </c>
      <c r="F151" s="15">
        <v>13491.876</v>
      </c>
    </row>
    <row r="152" spans="1:6">
      <c r="A152" s="21" t="s">
        <v>229</v>
      </c>
      <c r="B152" s="21">
        <v>25</v>
      </c>
      <c r="C152" s="21">
        <v>72</v>
      </c>
      <c r="D152" s="21"/>
      <c r="E152" t="s">
        <v>379</v>
      </c>
      <c r="F152" s="15">
        <v>49687.252</v>
      </c>
    </row>
    <row r="153" spans="1:6">
      <c r="A153" s="21" t="s">
        <v>229</v>
      </c>
      <c r="B153" s="21">
        <v>31</v>
      </c>
      <c r="C153" s="21">
        <v>9</v>
      </c>
      <c r="D153" s="21"/>
      <c r="E153" t="s">
        <v>388</v>
      </c>
      <c r="F153" s="15">
        <v>4391.0940000000001</v>
      </c>
    </row>
    <row r="154" spans="1:6">
      <c r="A154" s="21" t="s">
        <v>229</v>
      </c>
      <c r="B154" s="21">
        <v>35</v>
      </c>
      <c r="C154" s="21">
        <v>11</v>
      </c>
      <c r="D154" s="21"/>
      <c r="E154" t="s">
        <v>12</v>
      </c>
      <c r="F154" s="15">
        <v>104293.16900000001</v>
      </c>
    </row>
    <row r="155" spans="1:6">
      <c r="A155" s="21" t="s">
        <v>229</v>
      </c>
      <c r="B155" s="21">
        <v>45</v>
      </c>
      <c r="C155" s="21">
        <v>20</v>
      </c>
      <c r="D155" s="21"/>
      <c r="E155" t="s">
        <v>365</v>
      </c>
      <c r="F155" s="15">
        <v>51557.324000000001</v>
      </c>
    </row>
    <row r="156" spans="1:6">
      <c r="A156" s="21" t="s">
        <v>229</v>
      </c>
      <c r="B156" s="21">
        <v>46</v>
      </c>
      <c r="C156" s="21">
        <v>39</v>
      </c>
      <c r="D156" s="21">
        <v>9</v>
      </c>
      <c r="E156" t="s">
        <v>429</v>
      </c>
      <c r="F156" s="15">
        <v>280470.83399999997</v>
      </c>
    </row>
    <row r="157" spans="1:6">
      <c r="A157" s="21" t="s">
        <v>229</v>
      </c>
      <c r="B157" s="21">
        <v>47</v>
      </c>
      <c r="C157" s="21">
        <v>78</v>
      </c>
      <c r="D157" s="21">
        <v>2</v>
      </c>
      <c r="E157" t="s">
        <v>430</v>
      </c>
      <c r="F157" s="15">
        <v>1319.1569999999999</v>
      </c>
    </row>
    <row r="158" spans="1:6">
      <c r="A158" s="21" t="s">
        <v>229</v>
      </c>
      <c r="B158" s="21">
        <v>56</v>
      </c>
      <c r="C158" s="21">
        <v>29</v>
      </c>
      <c r="D158" s="21"/>
      <c r="E158" t="s">
        <v>395</v>
      </c>
      <c r="F158" s="15">
        <v>2661.268</v>
      </c>
    </row>
    <row r="159" spans="1:6">
      <c r="A159" s="21" t="s">
        <v>229</v>
      </c>
      <c r="B159" s="21">
        <v>68</v>
      </c>
      <c r="C159" s="21">
        <v>20</v>
      </c>
      <c r="D159" s="21"/>
      <c r="E159" t="s">
        <v>367</v>
      </c>
      <c r="F159" s="15">
        <v>76281.387000000002</v>
      </c>
    </row>
    <row r="160" spans="1:6">
      <c r="A160" s="21" t="s">
        <v>229</v>
      </c>
      <c r="B160" s="21">
        <v>71</v>
      </c>
      <c r="C160" s="21">
        <v>11</v>
      </c>
      <c r="D160" s="21"/>
      <c r="E160" t="s">
        <v>431</v>
      </c>
      <c r="F160" s="15">
        <v>13760.281000000001</v>
      </c>
    </row>
    <row r="161" spans="1:6">
      <c r="A161" s="21" t="s">
        <v>229</v>
      </c>
      <c r="B161" s="21">
        <v>84</v>
      </c>
      <c r="C161" s="21">
        <v>11</v>
      </c>
      <c r="D161" s="21"/>
      <c r="E161" t="s">
        <v>325</v>
      </c>
      <c r="F161" s="15">
        <v>95481.570999999996</v>
      </c>
    </row>
    <row r="162" spans="1:6">
      <c r="A162" s="31" t="s">
        <v>229</v>
      </c>
      <c r="B162" s="21">
        <v>95</v>
      </c>
      <c r="C162" s="21">
        <v>11</v>
      </c>
      <c r="D162" s="21"/>
      <c r="E162" t="s">
        <v>432</v>
      </c>
      <c r="F162" s="15">
        <v>61116.506999999998</v>
      </c>
    </row>
    <row r="163" spans="1:6">
      <c r="A163" s="32" t="s">
        <v>433</v>
      </c>
      <c r="B163" s="32"/>
      <c r="C163" s="32"/>
      <c r="D163" s="32"/>
      <c r="E163" s="32"/>
      <c r="F163" s="33">
        <v>5606984.9699999997</v>
      </c>
    </row>
    <row r="164" spans="1:6">
      <c r="A164" s="21" t="s">
        <v>231</v>
      </c>
      <c r="B164" s="21" t="s">
        <v>319</v>
      </c>
      <c r="C164" s="21"/>
      <c r="D164" s="21"/>
      <c r="E164" t="s">
        <v>320</v>
      </c>
      <c r="F164" s="15">
        <v>174690.443</v>
      </c>
    </row>
    <row r="165" spans="1:6">
      <c r="A165" s="21" t="s">
        <v>231</v>
      </c>
      <c r="B165" s="21">
        <v>10</v>
      </c>
      <c r="C165" s="21"/>
      <c r="D165" s="21"/>
      <c r="E165" t="s">
        <v>338</v>
      </c>
      <c r="F165" s="15">
        <v>43.526000000000003</v>
      </c>
    </row>
    <row r="166" spans="1:6">
      <c r="A166" s="31" t="s">
        <v>231</v>
      </c>
      <c r="B166" s="21">
        <v>84</v>
      </c>
      <c r="C166" s="21">
        <v>11</v>
      </c>
      <c r="D166" s="21"/>
      <c r="E166" t="s">
        <v>325</v>
      </c>
      <c r="F166" s="15">
        <v>4266.1350000000002</v>
      </c>
    </row>
    <row r="167" spans="1:6">
      <c r="A167" s="32" t="s">
        <v>434</v>
      </c>
      <c r="B167" s="32"/>
      <c r="C167" s="32"/>
      <c r="D167" s="32"/>
      <c r="E167" s="32"/>
      <c r="F167" s="33">
        <v>179000.10400000002</v>
      </c>
    </row>
    <row r="168" spans="1:6">
      <c r="A168" s="21" t="s">
        <v>230</v>
      </c>
      <c r="B168" s="21" t="s">
        <v>319</v>
      </c>
      <c r="C168" s="21"/>
      <c r="D168" s="21"/>
      <c r="E168" t="s">
        <v>320</v>
      </c>
      <c r="F168" s="15">
        <v>324072.45399999997</v>
      </c>
    </row>
    <row r="169" spans="1:6">
      <c r="A169" s="21" t="s">
        <v>230</v>
      </c>
      <c r="B169" s="21" t="s">
        <v>332</v>
      </c>
      <c r="C169" s="21"/>
      <c r="D169" s="21"/>
      <c r="E169" t="s">
        <v>332</v>
      </c>
      <c r="F169" s="15">
        <v>708.94200000000001</v>
      </c>
    </row>
    <row r="170" spans="1:6">
      <c r="A170" s="31" t="s">
        <v>230</v>
      </c>
      <c r="B170" s="21">
        <v>84</v>
      </c>
      <c r="C170" s="21">
        <v>11</v>
      </c>
      <c r="D170" s="21"/>
      <c r="E170" t="s">
        <v>325</v>
      </c>
      <c r="F170" s="15">
        <v>8031.1790000000001</v>
      </c>
    </row>
    <row r="171" spans="1:6">
      <c r="A171" s="32" t="s">
        <v>435</v>
      </c>
      <c r="B171" s="32"/>
      <c r="C171" s="32"/>
      <c r="D171" s="32"/>
      <c r="E171" s="32"/>
      <c r="F171" s="33">
        <v>332812.57499999995</v>
      </c>
    </row>
    <row r="172" spans="1:6">
      <c r="A172" s="21" t="s">
        <v>233</v>
      </c>
      <c r="B172" s="21" t="s">
        <v>319</v>
      </c>
      <c r="C172" s="21"/>
      <c r="D172" s="21"/>
      <c r="E172" t="s">
        <v>320</v>
      </c>
      <c r="F172" s="15">
        <v>664890.41899999999</v>
      </c>
    </row>
    <row r="173" spans="1:6">
      <c r="A173" s="21" t="s">
        <v>233</v>
      </c>
      <c r="B173" s="21" t="s">
        <v>332</v>
      </c>
      <c r="C173" s="21"/>
      <c r="D173" s="21"/>
      <c r="E173" t="s">
        <v>332</v>
      </c>
      <c r="F173" s="15">
        <v>36965.173999999999</v>
      </c>
    </row>
    <row r="174" spans="1:6">
      <c r="A174" s="31" t="s">
        <v>233</v>
      </c>
      <c r="B174" s="21">
        <v>84</v>
      </c>
      <c r="C174" s="21">
        <v>11</v>
      </c>
      <c r="D174" s="21"/>
      <c r="E174" t="s">
        <v>325</v>
      </c>
      <c r="F174" s="15">
        <v>11984.332</v>
      </c>
    </row>
    <row r="175" spans="1:6">
      <c r="A175" s="32" t="s">
        <v>436</v>
      </c>
      <c r="B175" s="32"/>
      <c r="C175" s="32"/>
      <c r="D175" s="32"/>
      <c r="E175" s="32"/>
      <c r="F175" s="33">
        <v>713839.92500000005</v>
      </c>
    </row>
    <row r="176" spans="1:6">
      <c r="A176" s="21" t="s">
        <v>232</v>
      </c>
      <c r="B176" s="21" t="s">
        <v>319</v>
      </c>
      <c r="C176" s="21"/>
      <c r="D176" s="21"/>
      <c r="E176" t="s">
        <v>320</v>
      </c>
      <c r="F176" s="15">
        <v>402834.75600000005</v>
      </c>
    </row>
    <row r="177" spans="1:6">
      <c r="A177" s="21" t="s">
        <v>232</v>
      </c>
      <c r="B177" s="21">
        <v>1</v>
      </c>
      <c r="C177" s="21"/>
      <c r="D177" s="21"/>
      <c r="E177" t="s">
        <v>411</v>
      </c>
      <c r="F177" s="15">
        <v>47094.216999999997</v>
      </c>
    </row>
    <row r="178" spans="1:6">
      <c r="A178" s="21" t="s">
        <v>232</v>
      </c>
      <c r="B178" s="21">
        <v>1</v>
      </c>
      <c r="C178" s="21">
        <v>70</v>
      </c>
      <c r="D178" s="21"/>
      <c r="E178" t="s">
        <v>369</v>
      </c>
      <c r="F178" s="15">
        <v>8017.9070000000002</v>
      </c>
    </row>
    <row r="179" spans="1:6">
      <c r="A179" s="21" t="s">
        <v>232</v>
      </c>
      <c r="B179" s="21">
        <v>45</v>
      </c>
      <c r="C179" s="21">
        <v>20</v>
      </c>
      <c r="D179" s="21"/>
      <c r="E179" t="s">
        <v>365</v>
      </c>
      <c r="F179" s="15">
        <v>11226.398999999999</v>
      </c>
    </row>
    <row r="180" spans="1:6">
      <c r="A180" s="31" t="s">
        <v>232</v>
      </c>
      <c r="B180" s="21">
        <v>84</v>
      </c>
      <c r="C180" s="21">
        <v>11</v>
      </c>
      <c r="D180" s="21"/>
      <c r="E180" t="s">
        <v>325</v>
      </c>
      <c r="F180" s="15">
        <v>48517.345000000001</v>
      </c>
    </row>
    <row r="181" spans="1:6">
      <c r="A181" s="32" t="s">
        <v>437</v>
      </c>
      <c r="B181" s="32"/>
      <c r="C181" s="32"/>
      <c r="D181" s="32"/>
      <c r="E181" s="32"/>
      <c r="F181" s="33">
        <v>517690.62400000007</v>
      </c>
    </row>
    <row r="182" spans="1:6">
      <c r="A182" s="21" t="s">
        <v>234</v>
      </c>
      <c r="B182" s="21" t="s">
        <v>319</v>
      </c>
      <c r="C182" s="21"/>
      <c r="D182" s="21"/>
      <c r="E182" t="s">
        <v>320</v>
      </c>
      <c r="F182" s="15">
        <v>722012.73200000008</v>
      </c>
    </row>
    <row r="183" spans="1:6">
      <c r="A183" s="21" t="s">
        <v>234</v>
      </c>
      <c r="B183" s="21">
        <v>10</v>
      </c>
      <c r="C183" s="21">
        <v>1</v>
      </c>
      <c r="D183" s="21"/>
      <c r="E183" t="s">
        <v>349</v>
      </c>
      <c r="F183" s="15">
        <v>39170.813999999998</v>
      </c>
    </row>
    <row r="184" spans="1:6">
      <c r="A184" s="31" t="s">
        <v>234</v>
      </c>
      <c r="B184" s="21">
        <v>84</v>
      </c>
      <c r="C184" s="21">
        <v>11</v>
      </c>
      <c r="D184" s="21"/>
      <c r="E184" t="s">
        <v>325</v>
      </c>
      <c r="F184" s="15">
        <v>18210.904999999999</v>
      </c>
    </row>
    <row r="185" spans="1:6">
      <c r="A185" s="32" t="s">
        <v>438</v>
      </c>
      <c r="B185" s="32"/>
      <c r="C185" s="32"/>
      <c r="D185" s="32"/>
      <c r="E185" s="32"/>
      <c r="F185" s="33">
        <v>779394.45100000012</v>
      </c>
    </row>
    <row r="186" spans="1:6">
      <c r="A186" s="21" t="s">
        <v>235</v>
      </c>
      <c r="B186" s="21" t="s">
        <v>319</v>
      </c>
      <c r="C186" s="21"/>
      <c r="D186" s="21"/>
      <c r="E186" t="s">
        <v>320</v>
      </c>
      <c r="F186" s="15">
        <v>3092975.1360000004</v>
      </c>
    </row>
    <row r="187" spans="1:6">
      <c r="A187" s="21" t="s">
        <v>235</v>
      </c>
      <c r="B187" s="21" t="s">
        <v>332</v>
      </c>
      <c r="C187" s="21"/>
      <c r="D187" s="21"/>
      <c r="E187" t="s">
        <v>332</v>
      </c>
      <c r="F187" s="15">
        <v>1960.867</v>
      </c>
    </row>
    <row r="188" spans="1:6">
      <c r="A188" s="21" t="s">
        <v>235</v>
      </c>
      <c r="B188" s="21">
        <v>1</v>
      </c>
      <c r="C188" s="21">
        <v>1</v>
      </c>
      <c r="D188" s="21"/>
      <c r="E188" t="s">
        <v>398</v>
      </c>
      <c r="F188" s="15">
        <v>242266.81300000002</v>
      </c>
    </row>
    <row r="189" spans="1:6">
      <c r="A189" s="21" t="s">
        <v>235</v>
      </c>
      <c r="B189" s="21">
        <v>1</v>
      </c>
      <c r="C189" s="21">
        <v>47</v>
      </c>
      <c r="D189" s="21"/>
      <c r="E189" t="s">
        <v>346</v>
      </c>
      <c r="F189" s="15">
        <v>5410.9679999999998</v>
      </c>
    </row>
    <row r="190" spans="1:6">
      <c r="A190" s="21" t="s">
        <v>235</v>
      </c>
      <c r="B190" s="21">
        <v>16</v>
      </c>
      <c r="C190" s="21"/>
      <c r="D190" s="21"/>
      <c r="E190" t="s">
        <v>439</v>
      </c>
      <c r="F190" s="15">
        <v>26074.552</v>
      </c>
    </row>
    <row r="191" spans="1:6">
      <c r="A191" s="21" t="s">
        <v>235</v>
      </c>
      <c r="B191" s="21">
        <v>32</v>
      </c>
      <c r="C191" s="21">
        <v>40</v>
      </c>
      <c r="D191" s="21"/>
      <c r="E191" t="s">
        <v>321</v>
      </c>
      <c r="F191" s="15">
        <v>41041.919999999998</v>
      </c>
    </row>
    <row r="192" spans="1:6">
      <c r="A192" s="21" t="s">
        <v>235</v>
      </c>
      <c r="B192" s="21">
        <v>33</v>
      </c>
      <c r="C192" s="21">
        <v>16</v>
      </c>
      <c r="D192" s="21"/>
      <c r="E192" t="s">
        <v>440</v>
      </c>
      <c r="F192" s="15">
        <v>26323.278000000002</v>
      </c>
    </row>
    <row r="193" spans="1:6">
      <c r="A193" s="21" t="s">
        <v>235</v>
      </c>
      <c r="B193" s="21">
        <v>47</v>
      </c>
      <c r="C193" s="21">
        <v>1</v>
      </c>
      <c r="D193" s="21"/>
      <c r="E193" t="s">
        <v>380</v>
      </c>
      <c r="F193" s="15">
        <v>772.83199999999999</v>
      </c>
    </row>
    <row r="194" spans="1:6">
      <c r="A194" s="31" t="s">
        <v>235</v>
      </c>
      <c r="B194" s="21">
        <v>84</v>
      </c>
      <c r="C194" s="21">
        <v>11</v>
      </c>
      <c r="D194" s="21"/>
      <c r="E194" t="s">
        <v>325</v>
      </c>
      <c r="F194" s="15">
        <v>10521.669</v>
      </c>
    </row>
    <row r="195" spans="1:6">
      <c r="A195" s="32" t="s">
        <v>441</v>
      </c>
      <c r="B195" s="32"/>
      <c r="C195" s="32"/>
      <c r="D195" s="32"/>
      <c r="E195" s="32"/>
      <c r="F195" s="33">
        <v>3447348.0350000006</v>
      </c>
    </row>
    <row r="196" spans="1:6">
      <c r="A196" s="31" t="s">
        <v>236</v>
      </c>
      <c r="B196" s="21">
        <v>1</v>
      </c>
      <c r="C196" s="21">
        <v>50</v>
      </c>
      <c r="D196" s="21"/>
      <c r="E196" t="s">
        <v>361</v>
      </c>
      <c r="F196" s="15">
        <v>35798.769999999997</v>
      </c>
    </row>
    <row r="197" spans="1:6">
      <c r="A197" s="32" t="s">
        <v>442</v>
      </c>
      <c r="B197" s="32"/>
      <c r="C197" s="32"/>
      <c r="D197" s="32"/>
      <c r="E197" s="32"/>
      <c r="F197" s="33">
        <v>35798.769999999997</v>
      </c>
    </row>
    <row r="198" spans="1:6">
      <c r="A198" s="21" t="s">
        <v>238</v>
      </c>
      <c r="B198" s="21" t="s">
        <v>319</v>
      </c>
      <c r="C198" s="21"/>
      <c r="D198" s="21"/>
      <c r="E198" t="s">
        <v>320</v>
      </c>
      <c r="F198" s="15">
        <v>8851578.7400000002</v>
      </c>
    </row>
    <row r="199" spans="1:6">
      <c r="A199" s="21" t="s">
        <v>238</v>
      </c>
      <c r="B199" s="21">
        <v>1</v>
      </c>
      <c r="C199" s="21">
        <v>11</v>
      </c>
      <c r="D199" s="21"/>
      <c r="E199" t="s">
        <v>423</v>
      </c>
      <c r="F199" s="15">
        <v>105285.016</v>
      </c>
    </row>
    <row r="200" spans="1:6">
      <c r="A200" s="21" t="s">
        <v>238</v>
      </c>
      <c r="B200" s="21">
        <v>10</v>
      </c>
      <c r="C200" s="21">
        <v>71</v>
      </c>
      <c r="D200" s="21"/>
      <c r="E200" t="s">
        <v>443</v>
      </c>
      <c r="F200" s="15">
        <v>182956.628</v>
      </c>
    </row>
    <row r="201" spans="1:6">
      <c r="A201" s="21" t="s">
        <v>238</v>
      </c>
      <c r="B201" s="21">
        <v>14</v>
      </c>
      <c r="C201" s="21"/>
      <c r="D201" s="21"/>
      <c r="E201" t="s">
        <v>444</v>
      </c>
      <c r="F201" s="15">
        <v>34117.387000000002</v>
      </c>
    </row>
    <row r="202" spans="1:6">
      <c r="A202" s="21" t="s">
        <v>238</v>
      </c>
      <c r="B202" s="21">
        <v>20</v>
      </c>
      <c r="C202" s="21">
        <v>11</v>
      </c>
      <c r="D202" s="21"/>
      <c r="E202" t="s">
        <v>445</v>
      </c>
      <c r="F202" s="15">
        <v>1035.097</v>
      </c>
    </row>
    <row r="203" spans="1:6">
      <c r="A203" s="21" t="s">
        <v>238</v>
      </c>
      <c r="B203" s="21">
        <v>25</v>
      </c>
      <c r="C203" s="21">
        <v>7</v>
      </c>
      <c r="D203" s="21"/>
      <c r="E203" t="s">
        <v>428</v>
      </c>
      <c r="F203" s="15">
        <v>10210.572</v>
      </c>
    </row>
    <row r="204" spans="1:6">
      <c r="A204" s="21" t="s">
        <v>238</v>
      </c>
      <c r="B204" s="21">
        <v>56</v>
      </c>
      <c r="C204" s="21">
        <v>10</v>
      </c>
      <c r="D204" s="21"/>
      <c r="E204" t="s">
        <v>352</v>
      </c>
      <c r="F204" s="15">
        <v>53416.959999999999</v>
      </c>
    </row>
    <row r="205" spans="1:6">
      <c r="A205" s="21" t="s">
        <v>238</v>
      </c>
      <c r="B205" s="21">
        <v>68</v>
      </c>
      <c r="C205" s="21">
        <v>20</v>
      </c>
      <c r="D205" s="21"/>
      <c r="E205" t="s">
        <v>367</v>
      </c>
      <c r="F205" s="15">
        <v>568972.81499999994</v>
      </c>
    </row>
    <row r="206" spans="1:6">
      <c r="A206" s="21" t="s">
        <v>238</v>
      </c>
      <c r="B206" s="21">
        <v>84</v>
      </c>
      <c r="C206" s="21">
        <v>11</v>
      </c>
      <c r="D206" s="21"/>
      <c r="E206" t="s">
        <v>325</v>
      </c>
      <c r="F206" s="15">
        <v>68174.864000000001</v>
      </c>
    </row>
    <row r="207" spans="1:6">
      <c r="A207" s="21" t="s">
        <v>238</v>
      </c>
      <c r="B207" s="21">
        <v>85</v>
      </c>
      <c r="C207" s="21">
        <v>10</v>
      </c>
      <c r="D207" s="21"/>
      <c r="E207" t="s">
        <v>375</v>
      </c>
      <c r="F207" s="15">
        <v>223963.60800000001</v>
      </c>
    </row>
    <row r="208" spans="1:6">
      <c r="A208" s="21" t="s">
        <v>238</v>
      </c>
      <c r="B208" s="21">
        <v>85</v>
      </c>
      <c r="C208" s="21">
        <v>20</v>
      </c>
      <c r="D208" s="21">
        <v>2</v>
      </c>
      <c r="E208" t="s">
        <v>446</v>
      </c>
      <c r="F208" s="15">
        <v>258246.486</v>
      </c>
    </row>
    <row r="209" spans="1:6">
      <c r="A209" s="21" t="s">
        <v>238</v>
      </c>
      <c r="B209" s="21">
        <v>85</v>
      </c>
      <c r="C209" s="21">
        <v>32</v>
      </c>
      <c r="D209" s="21"/>
      <c r="E209" t="s">
        <v>447</v>
      </c>
      <c r="F209" s="15">
        <v>290042.484</v>
      </c>
    </row>
    <row r="210" spans="1:6">
      <c r="A210" s="31" t="s">
        <v>238</v>
      </c>
      <c r="B210" s="21">
        <v>93</v>
      </c>
      <c r="C210" s="21">
        <v>11</v>
      </c>
      <c r="D210" s="21"/>
      <c r="E210" t="s">
        <v>382</v>
      </c>
      <c r="F210" s="15">
        <v>163792.804</v>
      </c>
    </row>
    <row r="211" spans="1:6">
      <c r="A211" s="32" t="s">
        <v>448</v>
      </c>
      <c r="B211" s="32"/>
      <c r="C211" s="32"/>
      <c r="D211" s="32"/>
      <c r="E211" s="32"/>
      <c r="F211" s="33">
        <v>10811793.461000001</v>
      </c>
    </row>
    <row r="212" spans="1:6">
      <c r="A212" s="21" t="s">
        <v>237</v>
      </c>
      <c r="B212" s="21" t="s">
        <v>319</v>
      </c>
      <c r="C212" s="21"/>
      <c r="D212" s="21"/>
      <c r="E212" t="s">
        <v>320</v>
      </c>
      <c r="F212" s="15">
        <v>1744991.7639999997</v>
      </c>
    </row>
    <row r="213" spans="1:6">
      <c r="A213" s="21" t="s">
        <v>237</v>
      </c>
      <c r="B213" s="21">
        <v>1</v>
      </c>
      <c r="C213" s="21">
        <v>1</v>
      </c>
      <c r="D213" s="21"/>
      <c r="E213" t="s">
        <v>398</v>
      </c>
      <c r="F213" s="15">
        <v>16906.518</v>
      </c>
    </row>
    <row r="214" spans="1:6">
      <c r="A214" s="21" t="s">
        <v>237</v>
      </c>
      <c r="B214" s="21">
        <v>11</v>
      </c>
      <c r="C214" s="21">
        <v>1</v>
      </c>
      <c r="D214" s="21"/>
      <c r="E214" t="s">
        <v>406</v>
      </c>
      <c r="F214" s="15">
        <v>2918.1</v>
      </c>
    </row>
    <row r="215" spans="1:6">
      <c r="A215" s="21" t="s">
        <v>237</v>
      </c>
      <c r="B215" s="21">
        <v>45</v>
      </c>
      <c r="C215" s="21">
        <v>20</v>
      </c>
      <c r="D215" s="21"/>
      <c r="E215" t="s">
        <v>365</v>
      </c>
      <c r="F215" s="15">
        <v>1193.2360000000001</v>
      </c>
    </row>
    <row r="216" spans="1:6">
      <c r="A216" s="21" t="s">
        <v>237</v>
      </c>
      <c r="B216" s="21">
        <v>47</v>
      </c>
      <c r="C216" s="21">
        <v>79</v>
      </c>
      <c r="D216" s="21"/>
      <c r="E216" t="s">
        <v>374</v>
      </c>
      <c r="F216" s="15">
        <v>72094.381999999998</v>
      </c>
    </row>
    <row r="217" spans="1:6">
      <c r="A217" s="21" t="s">
        <v>237</v>
      </c>
      <c r="B217" s="21">
        <v>53</v>
      </c>
      <c r="C217" s="21">
        <v>10</v>
      </c>
      <c r="D217" s="21"/>
      <c r="E217" t="s">
        <v>381</v>
      </c>
      <c r="F217" s="15">
        <v>6092.951</v>
      </c>
    </row>
    <row r="218" spans="1:6">
      <c r="A218" s="21" t="s">
        <v>237</v>
      </c>
      <c r="B218" s="21">
        <v>84</v>
      </c>
      <c r="C218" s="21">
        <v>11</v>
      </c>
      <c r="D218" s="21"/>
      <c r="E218" t="s">
        <v>325</v>
      </c>
      <c r="F218" s="15">
        <v>82083.493000000002</v>
      </c>
    </row>
    <row r="219" spans="1:6">
      <c r="A219" s="31" t="s">
        <v>237</v>
      </c>
      <c r="B219" s="21">
        <v>94</v>
      </c>
      <c r="C219" s="21">
        <v>91</v>
      </c>
      <c r="D219" s="21"/>
      <c r="E219" t="s">
        <v>449</v>
      </c>
      <c r="F219" s="15">
        <v>173.77</v>
      </c>
    </row>
    <row r="220" spans="1:6">
      <c r="A220" s="32" t="s">
        <v>450</v>
      </c>
      <c r="B220" s="32"/>
      <c r="C220" s="32"/>
      <c r="D220" s="32"/>
      <c r="E220" s="32"/>
      <c r="F220" s="33">
        <v>1926454.2139999997</v>
      </c>
    </row>
    <row r="221" spans="1:6">
      <c r="A221" s="21" t="s">
        <v>239</v>
      </c>
      <c r="B221" s="21" t="s">
        <v>319</v>
      </c>
      <c r="C221" s="21"/>
      <c r="D221" s="21"/>
      <c r="E221" t="s">
        <v>320</v>
      </c>
      <c r="F221" s="15">
        <v>1863443.0959999999</v>
      </c>
    </row>
    <row r="222" spans="1:6">
      <c r="A222" s="21" t="s">
        <v>239</v>
      </c>
      <c r="B222" s="21">
        <v>1</v>
      </c>
      <c r="C222" s="21">
        <v>24</v>
      </c>
      <c r="D222" s="21"/>
      <c r="E222" t="s">
        <v>451</v>
      </c>
      <c r="F222" s="15">
        <v>35709.093999999997</v>
      </c>
    </row>
    <row r="223" spans="1:6">
      <c r="A223" s="21" t="s">
        <v>239</v>
      </c>
      <c r="B223" s="21">
        <v>49</v>
      </c>
      <c r="C223" s="21">
        <v>41</v>
      </c>
      <c r="D223" s="21"/>
      <c r="E223" t="s">
        <v>336</v>
      </c>
      <c r="F223" s="15">
        <v>11020.378000000001</v>
      </c>
    </row>
    <row r="224" spans="1:6">
      <c r="A224" s="21" t="s">
        <v>239</v>
      </c>
      <c r="B224" s="21">
        <v>84</v>
      </c>
      <c r="C224" s="21">
        <v>11</v>
      </c>
      <c r="D224" s="21"/>
      <c r="E224" t="s">
        <v>325</v>
      </c>
      <c r="F224" s="15">
        <v>18185.912</v>
      </c>
    </row>
    <row r="225" spans="1:6">
      <c r="A225" s="21" t="s">
        <v>239</v>
      </c>
      <c r="B225" s="21">
        <v>85</v>
      </c>
      <c r="C225" s="21">
        <v>10</v>
      </c>
      <c r="D225" s="21"/>
      <c r="E225" t="s">
        <v>375</v>
      </c>
      <c r="F225" s="15">
        <v>33745.487000000001</v>
      </c>
    </row>
    <row r="226" spans="1:6">
      <c r="A226" s="21" t="s">
        <v>239</v>
      </c>
      <c r="B226" s="21">
        <v>93</v>
      </c>
      <c r="C226" s="21">
        <v>11</v>
      </c>
      <c r="D226" s="21"/>
      <c r="E226" t="s">
        <v>382</v>
      </c>
      <c r="F226" s="15">
        <v>4400.5379999999996</v>
      </c>
    </row>
    <row r="227" spans="1:6">
      <c r="A227" s="31" t="s">
        <v>239</v>
      </c>
      <c r="B227" s="21" t="s">
        <v>332</v>
      </c>
      <c r="C227" s="21"/>
      <c r="D227" s="21"/>
      <c r="E227" t="s">
        <v>332</v>
      </c>
      <c r="F227" s="15">
        <v>690988.02</v>
      </c>
    </row>
    <row r="228" spans="1:6">
      <c r="A228" s="32" t="s">
        <v>452</v>
      </c>
      <c r="B228" s="32"/>
      <c r="C228" s="32"/>
      <c r="D228" s="32"/>
      <c r="E228" s="32"/>
      <c r="F228" s="33">
        <v>2657492.5249999999</v>
      </c>
    </row>
    <row r="229" spans="1:6">
      <c r="A229" s="21" t="s">
        <v>240</v>
      </c>
      <c r="B229" s="21" t="s">
        <v>319</v>
      </c>
      <c r="C229" s="21"/>
      <c r="D229" s="21"/>
      <c r="E229" t="s">
        <v>320</v>
      </c>
      <c r="F229" s="15">
        <v>950421.41399999987</v>
      </c>
    </row>
    <row r="230" spans="1:6">
      <c r="A230" s="21" t="s">
        <v>240</v>
      </c>
      <c r="B230" s="21">
        <v>16</v>
      </c>
      <c r="C230" s="21">
        <v>23</v>
      </c>
      <c r="D230" s="21"/>
      <c r="E230" t="s">
        <v>412</v>
      </c>
      <c r="F230" s="15">
        <v>3777.9189999999999</v>
      </c>
    </row>
    <row r="231" spans="1:6">
      <c r="A231" s="21" t="s">
        <v>240</v>
      </c>
      <c r="B231" s="21">
        <v>84</v>
      </c>
      <c r="C231" s="21">
        <v>11</v>
      </c>
      <c r="D231" s="21"/>
      <c r="E231" t="s">
        <v>325</v>
      </c>
      <c r="F231" s="15">
        <v>30076.986000000001</v>
      </c>
    </row>
    <row r="232" spans="1:6">
      <c r="A232" s="21" t="s">
        <v>240</v>
      </c>
      <c r="B232" s="21">
        <v>85</v>
      </c>
      <c r="C232" s="21">
        <v>10</v>
      </c>
      <c r="D232" s="21"/>
      <c r="E232" t="s">
        <v>375</v>
      </c>
      <c r="F232" s="15">
        <v>84956.858999999997</v>
      </c>
    </row>
    <row r="233" spans="1:6">
      <c r="A233" s="31" t="s">
        <v>240</v>
      </c>
      <c r="B233" s="21">
        <v>91</v>
      </c>
      <c r="C233" s="21">
        <v>1</v>
      </c>
      <c r="D233" s="21"/>
      <c r="E233" t="s">
        <v>453</v>
      </c>
      <c r="F233" s="15">
        <v>111176.874</v>
      </c>
    </row>
    <row r="234" spans="1:6">
      <c r="A234" s="32" t="s">
        <v>454</v>
      </c>
      <c r="B234" s="32"/>
      <c r="C234" s="32"/>
      <c r="D234" s="32"/>
      <c r="E234" s="32"/>
      <c r="F234" s="33">
        <v>1180410.0519999999</v>
      </c>
    </row>
    <row r="235" spans="1:6">
      <c r="A235" s="21" t="s">
        <v>241</v>
      </c>
      <c r="B235" s="21" t="s">
        <v>319</v>
      </c>
      <c r="C235" s="21"/>
      <c r="D235" s="21"/>
      <c r="E235" t="s">
        <v>320</v>
      </c>
      <c r="F235" s="15">
        <v>707884.47499999998</v>
      </c>
    </row>
    <row r="236" spans="1:6">
      <c r="A236" s="31" t="s">
        <v>241</v>
      </c>
      <c r="B236" s="21">
        <v>84</v>
      </c>
      <c r="C236" s="21">
        <v>11</v>
      </c>
      <c r="D236" s="21"/>
      <c r="E236" t="s">
        <v>325</v>
      </c>
      <c r="F236" s="15">
        <v>34251.148000000001</v>
      </c>
    </row>
    <row r="237" spans="1:6">
      <c r="A237" s="32" t="s">
        <v>455</v>
      </c>
      <c r="B237" s="32"/>
      <c r="C237" s="32"/>
      <c r="D237" s="32"/>
      <c r="E237" s="32"/>
      <c r="F237" s="33">
        <v>742135.62300000002</v>
      </c>
    </row>
    <row r="238" spans="1:6">
      <c r="A238" s="21" t="s">
        <v>242</v>
      </c>
      <c r="B238" s="21" t="s">
        <v>319</v>
      </c>
      <c r="C238" s="21"/>
      <c r="D238" s="21"/>
      <c r="E238" t="s">
        <v>320</v>
      </c>
      <c r="F238" s="15">
        <v>4066952.2880000006</v>
      </c>
    </row>
    <row r="239" spans="1:6">
      <c r="A239" s="21" t="s">
        <v>242</v>
      </c>
      <c r="B239" s="21" t="s">
        <v>332</v>
      </c>
      <c r="C239" s="21"/>
      <c r="D239" s="21"/>
      <c r="E239" t="s">
        <v>332</v>
      </c>
      <c r="F239" s="15">
        <v>30289.025999999998</v>
      </c>
    </row>
    <row r="240" spans="1:6">
      <c r="A240" s="21" t="s">
        <v>242</v>
      </c>
      <c r="B240" s="21">
        <v>1</v>
      </c>
      <c r="C240" s="21">
        <v>11</v>
      </c>
      <c r="D240" s="21"/>
      <c r="E240" t="s">
        <v>423</v>
      </c>
      <c r="F240" s="15">
        <v>535455.84699999995</v>
      </c>
    </row>
    <row r="241" spans="1:6">
      <c r="A241" s="21" t="s">
        <v>242</v>
      </c>
      <c r="B241" s="21">
        <v>10</v>
      </c>
      <c r="C241" s="21">
        <v>7</v>
      </c>
      <c r="D241" s="21"/>
      <c r="E241" t="s">
        <v>456</v>
      </c>
      <c r="F241" s="15">
        <v>2482.5140000000001</v>
      </c>
    </row>
    <row r="242" spans="1:6">
      <c r="A242" s="21" t="s">
        <v>242</v>
      </c>
      <c r="B242" s="21">
        <v>11</v>
      </c>
      <c r="C242" s="21">
        <v>1</v>
      </c>
      <c r="D242" s="21"/>
      <c r="E242" t="s">
        <v>406</v>
      </c>
      <c r="F242" s="15">
        <v>8485.82</v>
      </c>
    </row>
    <row r="243" spans="1:6">
      <c r="A243" s="21" t="s">
        <v>242</v>
      </c>
      <c r="B243" s="21">
        <v>25</v>
      </c>
      <c r="C243" s="21">
        <v>62</v>
      </c>
      <c r="D243" s="21"/>
      <c r="E243" t="s">
        <v>457</v>
      </c>
      <c r="F243" s="15">
        <v>30509.383000000002</v>
      </c>
    </row>
    <row r="244" spans="1:6">
      <c r="A244" s="21" t="s">
        <v>242</v>
      </c>
      <c r="B244" s="21">
        <v>25</v>
      </c>
      <c r="C244" s="21">
        <v>7</v>
      </c>
      <c r="D244" s="21"/>
      <c r="E244" t="s">
        <v>428</v>
      </c>
      <c r="F244" s="15">
        <v>45698.167000000001</v>
      </c>
    </row>
    <row r="245" spans="1:6">
      <c r="A245" s="21" t="s">
        <v>242</v>
      </c>
      <c r="B245" s="21">
        <v>27</v>
      </c>
      <c r="C245" s="21">
        <v>40</v>
      </c>
      <c r="D245" s="21"/>
      <c r="E245" t="s">
        <v>458</v>
      </c>
      <c r="F245" s="15">
        <v>71167.611999999994</v>
      </c>
    </row>
    <row r="246" spans="1:6">
      <c r="A246" s="21" t="s">
        <v>242</v>
      </c>
      <c r="B246" s="21">
        <v>29</v>
      </c>
      <c r="C246" s="21">
        <v>32</v>
      </c>
      <c r="D246" s="21"/>
      <c r="E246" t="s">
        <v>459</v>
      </c>
      <c r="F246" s="15">
        <v>190505.53400000001</v>
      </c>
    </row>
    <row r="247" spans="1:6">
      <c r="A247" s="21" t="s">
        <v>242</v>
      </c>
      <c r="B247" s="21">
        <v>31</v>
      </c>
      <c r="C247" s="21">
        <v>9</v>
      </c>
      <c r="D247" s="21"/>
      <c r="E247" t="s">
        <v>388</v>
      </c>
      <c r="F247" s="15">
        <v>15140.848</v>
      </c>
    </row>
    <row r="248" spans="1:6">
      <c r="A248" s="21" t="s">
        <v>242</v>
      </c>
      <c r="B248" s="21">
        <v>53</v>
      </c>
      <c r="C248" s="21">
        <v>10</v>
      </c>
      <c r="D248" s="21"/>
      <c r="E248" t="s">
        <v>381</v>
      </c>
      <c r="F248" s="15">
        <v>6675.027</v>
      </c>
    </row>
    <row r="249" spans="1:6">
      <c r="A249" s="21" t="s">
        <v>242</v>
      </c>
      <c r="B249" s="21">
        <v>56</v>
      </c>
      <c r="C249" s="21">
        <v>10</v>
      </c>
      <c r="D249" s="21"/>
      <c r="E249" t="s">
        <v>352</v>
      </c>
      <c r="F249" s="15">
        <v>23852.592999999997</v>
      </c>
    </row>
    <row r="250" spans="1:6">
      <c r="A250" s="21" t="s">
        <v>242</v>
      </c>
      <c r="B250" s="21">
        <v>74</v>
      </c>
      <c r="C250" s="21">
        <v>90</v>
      </c>
      <c r="D250" s="21"/>
      <c r="E250" t="s">
        <v>460</v>
      </c>
      <c r="F250" s="15">
        <v>2999.6089999999999</v>
      </c>
    </row>
    <row r="251" spans="1:6">
      <c r="A251" s="21" t="s">
        <v>242</v>
      </c>
      <c r="B251" s="21">
        <v>84</v>
      </c>
      <c r="C251" s="21">
        <v>11</v>
      </c>
      <c r="D251" s="21">
        <v>1</v>
      </c>
      <c r="E251" t="s">
        <v>325</v>
      </c>
      <c r="F251" s="15">
        <v>154604.24100000001</v>
      </c>
    </row>
    <row r="252" spans="1:6">
      <c r="A252" s="21" t="s">
        <v>242</v>
      </c>
      <c r="B252" s="21">
        <v>85</v>
      </c>
      <c r="C252" s="21">
        <v>31</v>
      </c>
      <c r="D252" s="21"/>
      <c r="E252" t="s">
        <v>357</v>
      </c>
      <c r="F252" s="15">
        <v>178329.03899999999</v>
      </c>
    </row>
    <row r="253" spans="1:6">
      <c r="A253" s="21" t="s">
        <v>242</v>
      </c>
      <c r="B253" s="21">
        <v>86</v>
      </c>
      <c r="C253" s="21">
        <v>10</v>
      </c>
      <c r="D253" s="21"/>
      <c r="E253" t="s">
        <v>417</v>
      </c>
      <c r="F253" s="15">
        <v>220016.56900000002</v>
      </c>
    </row>
    <row r="254" spans="1:6">
      <c r="A254" s="31" t="s">
        <v>242</v>
      </c>
      <c r="B254" s="21" t="s">
        <v>332</v>
      </c>
      <c r="C254" s="21"/>
      <c r="D254" s="21"/>
      <c r="E254" t="s">
        <v>332</v>
      </c>
      <c r="F254" s="15">
        <v>5284504.92</v>
      </c>
    </row>
    <row r="255" spans="1:6">
      <c r="A255" s="32" t="s">
        <v>461</v>
      </c>
      <c r="B255" s="32"/>
      <c r="C255" s="32"/>
      <c r="D255" s="32"/>
      <c r="E255" s="32"/>
      <c r="F255" s="33">
        <v>10867669.037000002</v>
      </c>
    </row>
    <row r="256" spans="1:6">
      <c r="A256" s="21" t="s">
        <v>243</v>
      </c>
      <c r="B256" s="21" t="s">
        <v>319</v>
      </c>
      <c r="C256" s="21"/>
      <c r="D256" s="21"/>
      <c r="E256" t="s">
        <v>320</v>
      </c>
      <c r="F256" s="15">
        <v>539440.52400000009</v>
      </c>
    </row>
    <row r="257" spans="1:6">
      <c r="A257" s="21" t="s">
        <v>243</v>
      </c>
      <c r="B257" s="21">
        <v>38</v>
      </c>
      <c r="C257" s="21"/>
      <c r="D257" s="21"/>
      <c r="E257" t="s">
        <v>462</v>
      </c>
      <c r="F257" s="15">
        <v>17740.454000000002</v>
      </c>
    </row>
    <row r="258" spans="1:6">
      <c r="A258" s="21" t="s">
        <v>243</v>
      </c>
      <c r="B258" s="21">
        <v>84</v>
      </c>
      <c r="C258" s="21">
        <v>11</v>
      </c>
      <c r="D258" s="21"/>
      <c r="E258" t="s">
        <v>325</v>
      </c>
      <c r="F258" s="15">
        <v>15664.983</v>
      </c>
    </row>
    <row r="259" spans="1:6">
      <c r="A259" s="31" t="s">
        <v>243</v>
      </c>
      <c r="B259" s="21">
        <v>87</v>
      </c>
      <c r="C259" s="21">
        <v>90</v>
      </c>
      <c r="D259" s="21"/>
      <c r="E259" t="s">
        <v>419</v>
      </c>
      <c r="F259" s="15">
        <v>7886.8019999999997</v>
      </c>
    </row>
    <row r="260" spans="1:6">
      <c r="A260" s="32" t="s">
        <v>463</v>
      </c>
      <c r="B260" s="32"/>
      <c r="C260" s="32"/>
      <c r="D260" s="32"/>
      <c r="E260" s="32"/>
      <c r="F260" s="33">
        <v>580732.76300000015</v>
      </c>
    </row>
    <row r="261" spans="1:6">
      <c r="A261" s="35" t="s">
        <v>464</v>
      </c>
      <c r="B261" s="35"/>
      <c r="C261" s="35"/>
      <c r="D261" s="35"/>
      <c r="E261" s="35"/>
      <c r="F261" s="36">
        <v>105272040.60799998</v>
      </c>
    </row>
  </sheetData>
  <mergeCells count="3">
    <mergeCell ref="AZ4:BD4"/>
    <mergeCell ref="BF4:BF5"/>
    <mergeCell ref="BE4:BE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W254"/>
  <sheetViews>
    <sheetView topLeftCell="H49" zoomScale="80" zoomScaleNormal="80" workbookViewId="0">
      <pane xSplit="2" topLeftCell="J1" activePane="topRight" state="frozen"/>
      <selection pane="topRight" activeCell="AG33" sqref="AG33"/>
      <selection activeCell="AG33" sqref="AG33"/>
    </sheetView>
  </sheetViews>
  <sheetFormatPr defaultRowHeight="15"/>
  <cols>
    <col min="1" max="1" width="24.28515625" bestFit="1" customWidth="1"/>
    <col min="2" max="2" width="9.140625" bestFit="1" customWidth="1"/>
    <col min="3" max="4" width="9.140625" customWidth="1"/>
    <col min="5" max="5" width="54.85546875" bestFit="1" customWidth="1"/>
    <col min="6" max="6" width="14.28515625" bestFit="1" customWidth="1"/>
    <col min="9" max="9" width="13.140625" bestFit="1" customWidth="1"/>
    <col min="10" max="10" width="12" style="16" bestFit="1" customWidth="1"/>
    <col min="11" max="13" width="13" style="16" bestFit="1" customWidth="1"/>
    <col min="14" max="16" width="12" style="16" bestFit="1" customWidth="1"/>
    <col min="17" max="17" width="13" style="16" bestFit="1" customWidth="1"/>
    <col min="18" max="19" width="12" style="16" bestFit="1" customWidth="1"/>
    <col min="20" max="20" width="13" style="16" bestFit="1" customWidth="1"/>
    <col min="21" max="22" width="12" style="16" bestFit="1" customWidth="1"/>
    <col min="23" max="23" width="18.85546875" style="16" bestFit="1" customWidth="1"/>
    <col min="24" max="24" width="8.140625" style="16" bestFit="1" customWidth="1"/>
    <col min="25" max="25" width="8.42578125" style="16" bestFit="1" customWidth="1"/>
    <col min="26" max="28" width="13" style="16" bestFit="1" customWidth="1"/>
    <col min="29" max="29" width="12" style="16" bestFit="1" customWidth="1"/>
    <col min="30" max="31" width="13" style="16" bestFit="1" customWidth="1"/>
    <col min="32" max="32" width="12" style="16" bestFit="1" customWidth="1"/>
    <col min="33" max="33" width="13" style="16" bestFit="1" customWidth="1"/>
    <col min="34" max="36" width="12" style="16" bestFit="1" customWidth="1"/>
    <col min="37" max="37" width="20.85546875" style="16" bestFit="1" customWidth="1"/>
    <col min="38" max="38" width="12" style="16" bestFit="1" customWidth="1"/>
    <col min="39" max="39" width="13" style="16" bestFit="1" customWidth="1"/>
    <col min="40" max="40" width="9.85546875" style="16" bestFit="1" customWidth="1"/>
    <col min="41" max="41" width="13" style="16" bestFit="1" customWidth="1"/>
    <col min="42" max="42" width="12" style="16" bestFit="1" customWidth="1"/>
    <col min="43" max="43" width="13" style="16" bestFit="1" customWidth="1"/>
    <col min="44" max="45" width="12" style="16" bestFit="1" customWidth="1"/>
    <col min="46" max="46" width="13" style="16" bestFit="1" customWidth="1"/>
    <col min="47" max="47" width="12" style="16" bestFit="1" customWidth="1"/>
    <col min="48" max="48" width="12.140625" style="15" customWidth="1"/>
    <col min="49" max="49" width="12.85546875" customWidth="1"/>
  </cols>
  <sheetData>
    <row r="1" spans="1:49">
      <c r="J1" s="16" t="s">
        <v>174</v>
      </c>
      <c r="K1" s="16" t="s">
        <v>175</v>
      </c>
      <c r="L1" s="16" t="s">
        <v>177</v>
      </c>
      <c r="M1" s="16" t="s">
        <v>179</v>
      </c>
      <c r="N1" s="16" t="s">
        <v>181</v>
      </c>
      <c r="O1" s="16" t="s">
        <v>189</v>
      </c>
      <c r="P1" s="16" t="s">
        <v>2</v>
      </c>
      <c r="Q1" s="16" t="s">
        <v>200</v>
      </c>
      <c r="R1" s="16" t="s">
        <v>202</v>
      </c>
      <c r="S1" s="16" t="s">
        <v>209</v>
      </c>
      <c r="T1" s="16" t="s">
        <v>215</v>
      </c>
      <c r="U1" s="16" t="s">
        <v>216</v>
      </c>
      <c r="V1" s="16" t="s">
        <v>217</v>
      </c>
      <c r="W1" s="16" t="s">
        <v>218</v>
      </c>
      <c r="X1" s="16" t="s">
        <v>219</v>
      </c>
      <c r="Y1" s="16" t="s">
        <v>221</v>
      </c>
      <c r="Z1" s="16" t="s">
        <v>222</v>
      </c>
      <c r="AA1" s="16" t="s">
        <v>223</v>
      </c>
      <c r="AB1" s="16" t="s">
        <v>224</v>
      </c>
      <c r="AC1" s="16" t="s">
        <v>225</v>
      </c>
      <c r="AD1" s="16" t="s">
        <v>226</v>
      </c>
      <c r="AE1" s="16" t="s">
        <v>227</v>
      </c>
      <c r="AF1" s="16" t="s">
        <v>228</v>
      </c>
      <c r="AG1" s="16" t="s">
        <v>229</v>
      </c>
      <c r="AH1" s="16" t="s">
        <v>230</v>
      </c>
      <c r="AI1" s="16" t="s">
        <v>231</v>
      </c>
      <c r="AJ1" s="16" t="s">
        <v>232</v>
      </c>
      <c r="AK1" s="16" t="s">
        <v>233</v>
      </c>
      <c r="AL1" s="16" t="s">
        <v>234</v>
      </c>
      <c r="AM1" s="16" t="s">
        <v>235</v>
      </c>
      <c r="AN1" s="16" t="s">
        <v>236</v>
      </c>
      <c r="AO1" s="16" t="s">
        <v>237</v>
      </c>
      <c r="AP1" s="16" t="s">
        <v>238</v>
      </c>
      <c r="AQ1" s="16" t="s">
        <v>239</v>
      </c>
      <c r="AR1" s="16" t="s">
        <v>240</v>
      </c>
      <c r="AS1" s="16" t="s">
        <v>241</v>
      </c>
      <c r="AT1" s="16" t="s">
        <v>242</v>
      </c>
      <c r="AU1" s="16" t="s">
        <v>243</v>
      </c>
      <c r="AV1" s="29" t="s">
        <v>144</v>
      </c>
      <c r="AW1" s="16" t="s">
        <v>314</v>
      </c>
    </row>
    <row r="2" spans="1:49">
      <c r="A2" s="30" t="s">
        <v>315</v>
      </c>
      <c r="B2" s="30" t="s">
        <v>316</v>
      </c>
      <c r="C2" s="30"/>
      <c r="D2" s="30"/>
      <c r="E2" s="30" t="s">
        <v>465</v>
      </c>
      <c r="F2" s="30" t="s">
        <v>318</v>
      </c>
      <c r="I2">
        <v>0</v>
      </c>
      <c r="J2" s="16">
        <f>SUMIFS($F$3:$F$261,$A$3:$A$261,J$1,$B$3:$B$261,$I2)</f>
        <v>0</v>
      </c>
      <c r="K2" s="16">
        <f t="shared" ref="K2:AQ10" si="0">SUMIFS($F$3:$F$261,$A$3:$A$261,K$1,$B$3:$B$261,$I2)</f>
        <v>0</v>
      </c>
      <c r="L2" s="16">
        <f t="shared" si="0"/>
        <v>0</v>
      </c>
      <c r="M2" s="16">
        <f t="shared" si="0"/>
        <v>0</v>
      </c>
      <c r="N2" s="16">
        <f t="shared" si="0"/>
        <v>0</v>
      </c>
      <c r="O2" s="16">
        <f t="shared" si="0"/>
        <v>0</v>
      </c>
      <c r="P2" s="16">
        <f t="shared" si="0"/>
        <v>0</v>
      </c>
      <c r="Q2" s="16">
        <f t="shared" si="0"/>
        <v>0</v>
      </c>
      <c r="R2" s="16">
        <f t="shared" si="0"/>
        <v>0</v>
      </c>
      <c r="S2" s="16">
        <f t="shared" si="0"/>
        <v>0</v>
      </c>
      <c r="T2" s="16">
        <f t="shared" si="0"/>
        <v>0</v>
      </c>
      <c r="U2" s="16">
        <f t="shared" si="0"/>
        <v>0</v>
      </c>
      <c r="V2" s="16">
        <f t="shared" si="0"/>
        <v>0</v>
      </c>
      <c r="W2" s="16">
        <f t="shared" si="0"/>
        <v>0</v>
      </c>
      <c r="X2" s="16">
        <f t="shared" si="0"/>
        <v>0</v>
      </c>
      <c r="Y2" s="16">
        <f t="shared" si="0"/>
        <v>0</v>
      </c>
      <c r="Z2" s="16">
        <f t="shared" si="0"/>
        <v>0</v>
      </c>
      <c r="AA2" s="16">
        <f t="shared" si="0"/>
        <v>0</v>
      </c>
      <c r="AB2" s="16">
        <f t="shared" si="0"/>
        <v>0</v>
      </c>
      <c r="AC2" s="16">
        <f t="shared" si="0"/>
        <v>0</v>
      </c>
      <c r="AD2" s="16">
        <f t="shared" si="0"/>
        <v>0</v>
      </c>
      <c r="AE2" s="16">
        <f t="shared" si="0"/>
        <v>0</v>
      </c>
      <c r="AF2" s="16">
        <f t="shared" si="0"/>
        <v>0</v>
      </c>
      <c r="AG2" s="16">
        <f t="shared" si="0"/>
        <v>0</v>
      </c>
      <c r="AH2" s="16">
        <f t="shared" si="0"/>
        <v>0</v>
      </c>
      <c r="AI2" s="16">
        <f t="shared" si="0"/>
        <v>0</v>
      </c>
      <c r="AJ2" s="16">
        <f t="shared" si="0"/>
        <v>0</v>
      </c>
      <c r="AK2" s="16">
        <f t="shared" si="0"/>
        <v>0</v>
      </c>
      <c r="AL2" s="16">
        <f t="shared" si="0"/>
        <v>0</v>
      </c>
      <c r="AM2" s="16">
        <f t="shared" si="0"/>
        <v>0</v>
      </c>
      <c r="AN2" s="16">
        <f t="shared" si="0"/>
        <v>0</v>
      </c>
      <c r="AO2" s="16">
        <f t="shared" si="0"/>
        <v>0</v>
      </c>
      <c r="AP2" s="16">
        <f t="shared" si="0"/>
        <v>0</v>
      </c>
      <c r="AQ2" s="16">
        <f t="shared" si="0"/>
        <v>0</v>
      </c>
      <c r="AR2" s="16">
        <f>SUMIFS($F$3:$F$261,$A$3:$A$261,AR$1,$B$3:$B$261,$I2)</f>
        <v>0</v>
      </c>
      <c r="AS2" s="16">
        <f t="shared" ref="AS2:AU17" si="1">SUMIFS($F$3:$F$261,$A$3:$A$261,AS$1,$B$3:$B$261,$I2)</f>
        <v>0</v>
      </c>
      <c r="AT2" s="16">
        <f t="shared" si="1"/>
        <v>0</v>
      </c>
      <c r="AU2" s="16">
        <f t="shared" si="1"/>
        <v>0</v>
      </c>
      <c r="AV2" s="29">
        <f>SUM(J2:AU2)</f>
        <v>0</v>
      </c>
      <c r="AW2" s="16">
        <f>I2</f>
        <v>0</v>
      </c>
    </row>
    <row r="3" spans="1:49">
      <c r="A3" s="21" t="s">
        <v>174</v>
      </c>
      <c r="B3" s="21" t="s">
        <v>319</v>
      </c>
      <c r="C3" s="21"/>
      <c r="D3" s="21"/>
      <c r="E3" t="s">
        <v>320</v>
      </c>
      <c r="F3" s="15">
        <v>264032.69</v>
      </c>
      <c r="I3">
        <v>1</v>
      </c>
      <c r="J3" s="16">
        <f t="shared" ref="J3:Y25" si="2">SUMIFS($F$3:$F$261,$A$3:$A$261,J$1,$B$3:$B$261,$I3)</f>
        <v>0</v>
      </c>
      <c r="K3" s="16">
        <f t="shared" si="2"/>
        <v>0</v>
      </c>
      <c r="L3" s="16">
        <f t="shared" si="2"/>
        <v>231101.81</v>
      </c>
      <c r="M3" s="16">
        <f t="shared" si="2"/>
        <v>1042063.954</v>
      </c>
      <c r="N3" s="16">
        <f t="shared" si="2"/>
        <v>6443.7</v>
      </c>
      <c r="O3" s="16">
        <f t="shared" si="2"/>
        <v>0</v>
      </c>
      <c r="P3" s="16">
        <f t="shared" si="2"/>
        <v>0</v>
      </c>
      <c r="Q3" s="16">
        <f t="shared" si="2"/>
        <v>0</v>
      </c>
      <c r="R3" s="16">
        <f t="shared" si="2"/>
        <v>0</v>
      </c>
      <c r="S3" s="16">
        <f t="shared" si="2"/>
        <v>0</v>
      </c>
      <c r="T3" s="16">
        <f t="shared" si="2"/>
        <v>0</v>
      </c>
      <c r="U3" s="16">
        <f t="shared" si="2"/>
        <v>0</v>
      </c>
      <c r="V3" s="16">
        <f t="shared" si="2"/>
        <v>0</v>
      </c>
      <c r="W3" s="16">
        <f t="shared" si="2"/>
        <v>0</v>
      </c>
      <c r="X3" s="16">
        <f t="shared" si="2"/>
        <v>0</v>
      </c>
      <c r="Y3" s="16">
        <f t="shared" si="2"/>
        <v>0</v>
      </c>
      <c r="Z3" s="16">
        <f t="shared" si="0"/>
        <v>18024.55</v>
      </c>
      <c r="AA3" s="16">
        <f t="shared" si="0"/>
        <v>0</v>
      </c>
      <c r="AB3" s="16">
        <f t="shared" si="0"/>
        <v>436597.9</v>
      </c>
      <c r="AC3" s="16">
        <f t="shared" si="0"/>
        <v>418827.63</v>
      </c>
      <c r="AD3" s="16">
        <f t="shared" si="0"/>
        <v>0</v>
      </c>
      <c r="AE3" s="16">
        <f t="shared" si="0"/>
        <v>0</v>
      </c>
      <c r="AF3" s="16">
        <f t="shared" si="0"/>
        <v>0</v>
      </c>
      <c r="AG3" s="16">
        <f t="shared" si="0"/>
        <v>82489.87999999999</v>
      </c>
      <c r="AH3" s="16">
        <f t="shared" si="0"/>
        <v>0</v>
      </c>
      <c r="AI3" s="16">
        <f t="shared" si="0"/>
        <v>0</v>
      </c>
      <c r="AJ3" s="16">
        <f t="shared" si="0"/>
        <v>27978.809999999998</v>
      </c>
      <c r="AK3" s="16">
        <f t="shared" si="0"/>
        <v>0</v>
      </c>
      <c r="AL3" s="16">
        <f t="shared" si="0"/>
        <v>0</v>
      </c>
      <c r="AM3" s="16">
        <f t="shared" si="0"/>
        <v>201756.89</v>
      </c>
      <c r="AN3" s="16">
        <f t="shared" si="0"/>
        <v>35996.269999999997</v>
      </c>
      <c r="AO3" s="16">
        <f t="shared" si="0"/>
        <v>13597.33</v>
      </c>
      <c r="AP3" s="16">
        <f t="shared" si="0"/>
        <v>51922.31</v>
      </c>
      <c r="AQ3" s="16">
        <f t="shared" si="0"/>
        <v>29345.43</v>
      </c>
      <c r="AR3" s="16">
        <f t="shared" ref="AR3:AU66" si="3">SUMIFS($F$3:$F$261,$A$3:$A$261,AR$1,$B$3:$B$261,$I3)</f>
        <v>0</v>
      </c>
      <c r="AS3" s="16">
        <f t="shared" si="3"/>
        <v>0</v>
      </c>
      <c r="AT3" s="16">
        <f t="shared" si="3"/>
        <v>2955042.08</v>
      </c>
      <c r="AU3" s="16">
        <f t="shared" si="3"/>
        <v>0</v>
      </c>
      <c r="AV3" s="29">
        <f t="shared" ref="AV3:AV66" si="4">SUM(J3:AU3)</f>
        <v>5551188.5439999998</v>
      </c>
      <c r="AW3" s="16">
        <f t="shared" ref="AW3:AW66" si="5">I3</f>
        <v>1</v>
      </c>
    </row>
    <row r="4" spans="1:49">
      <c r="A4" s="21" t="s">
        <v>174</v>
      </c>
      <c r="B4" s="21">
        <v>32</v>
      </c>
      <c r="C4" s="21">
        <v>40</v>
      </c>
      <c r="D4" s="21"/>
      <c r="E4" t="s">
        <v>321</v>
      </c>
      <c r="F4" s="15">
        <v>812.55</v>
      </c>
      <c r="I4">
        <v>2</v>
      </c>
      <c r="J4" s="16">
        <f t="shared" si="2"/>
        <v>0</v>
      </c>
      <c r="K4" s="16">
        <f t="shared" si="0"/>
        <v>0</v>
      </c>
      <c r="L4" s="16">
        <f t="shared" si="0"/>
        <v>0</v>
      </c>
      <c r="M4" s="16">
        <f t="shared" si="0"/>
        <v>0</v>
      </c>
      <c r="N4" s="16">
        <f t="shared" si="0"/>
        <v>0</v>
      </c>
      <c r="O4" s="16">
        <f t="shared" si="0"/>
        <v>0</v>
      </c>
      <c r="P4" s="16">
        <f t="shared" si="0"/>
        <v>0</v>
      </c>
      <c r="Q4" s="16">
        <f t="shared" si="0"/>
        <v>0</v>
      </c>
      <c r="R4" s="16">
        <f t="shared" si="0"/>
        <v>0</v>
      </c>
      <c r="S4" s="16">
        <f t="shared" si="0"/>
        <v>0</v>
      </c>
      <c r="T4" s="16">
        <f t="shared" si="0"/>
        <v>0</v>
      </c>
      <c r="U4" s="16">
        <f t="shared" si="0"/>
        <v>0</v>
      </c>
      <c r="V4" s="16">
        <f t="shared" si="0"/>
        <v>0</v>
      </c>
      <c r="W4" s="16">
        <f t="shared" si="0"/>
        <v>0</v>
      </c>
      <c r="X4" s="16">
        <f t="shared" si="0"/>
        <v>0</v>
      </c>
      <c r="Y4" s="16">
        <f t="shared" si="0"/>
        <v>0</v>
      </c>
      <c r="Z4" s="16">
        <f t="shared" si="0"/>
        <v>0</v>
      </c>
      <c r="AA4" s="16">
        <f t="shared" si="0"/>
        <v>0</v>
      </c>
      <c r="AB4" s="16">
        <f t="shared" si="0"/>
        <v>0</v>
      </c>
      <c r="AC4" s="16">
        <f t="shared" si="0"/>
        <v>0</v>
      </c>
      <c r="AD4" s="16">
        <f t="shared" si="0"/>
        <v>0</v>
      </c>
      <c r="AE4" s="16">
        <f t="shared" si="0"/>
        <v>0</v>
      </c>
      <c r="AF4" s="16">
        <f t="shared" si="0"/>
        <v>0</v>
      </c>
      <c r="AG4" s="16">
        <f t="shared" si="0"/>
        <v>0</v>
      </c>
      <c r="AH4" s="16">
        <f t="shared" si="0"/>
        <v>0</v>
      </c>
      <c r="AI4" s="16">
        <f t="shared" si="0"/>
        <v>0</v>
      </c>
      <c r="AJ4" s="16">
        <f t="shared" si="0"/>
        <v>0</v>
      </c>
      <c r="AK4" s="16">
        <f t="shared" si="0"/>
        <v>0</v>
      </c>
      <c r="AL4" s="16">
        <f t="shared" si="0"/>
        <v>0</v>
      </c>
      <c r="AM4" s="16">
        <f t="shared" si="0"/>
        <v>0</v>
      </c>
      <c r="AN4" s="16">
        <f t="shared" si="0"/>
        <v>0</v>
      </c>
      <c r="AO4" s="16">
        <f t="shared" si="0"/>
        <v>0</v>
      </c>
      <c r="AP4" s="16">
        <f t="shared" si="0"/>
        <v>0</v>
      </c>
      <c r="AQ4" s="16">
        <f t="shared" si="0"/>
        <v>0</v>
      </c>
      <c r="AR4" s="16">
        <f t="shared" si="3"/>
        <v>0</v>
      </c>
      <c r="AS4" s="16">
        <f t="shared" si="1"/>
        <v>0</v>
      </c>
      <c r="AT4" s="16">
        <f t="shared" si="1"/>
        <v>0</v>
      </c>
      <c r="AU4" s="16">
        <f t="shared" si="1"/>
        <v>0</v>
      </c>
      <c r="AV4" s="29">
        <f t="shared" si="4"/>
        <v>0</v>
      </c>
      <c r="AW4" s="16">
        <f t="shared" si="5"/>
        <v>2</v>
      </c>
    </row>
    <row r="5" spans="1:49">
      <c r="A5" s="31" t="s">
        <v>174</v>
      </c>
      <c r="B5" s="21">
        <v>84</v>
      </c>
      <c r="C5" s="21">
        <v>11</v>
      </c>
      <c r="D5" s="21"/>
      <c r="E5" t="s">
        <v>325</v>
      </c>
      <c r="F5" s="15">
        <v>15354.07</v>
      </c>
      <c r="I5">
        <v>3</v>
      </c>
      <c r="J5" s="16">
        <f t="shared" si="2"/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 t="shared" si="0"/>
        <v>0</v>
      </c>
      <c r="Q5" s="16">
        <f t="shared" si="0"/>
        <v>0</v>
      </c>
      <c r="R5" s="16">
        <f t="shared" si="0"/>
        <v>0</v>
      </c>
      <c r="S5" s="16">
        <f t="shared" si="0"/>
        <v>0</v>
      </c>
      <c r="T5" s="16">
        <f t="shared" si="0"/>
        <v>6293.73</v>
      </c>
      <c r="U5" s="16">
        <f t="shared" si="0"/>
        <v>0</v>
      </c>
      <c r="V5" s="16">
        <f t="shared" si="0"/>
        <v>0</v>
      </c>
      <c r="W5" s="16">
        <f t="shared" si="0"/>
        <v>0</v>
      </c>
      <c r="X5" s="16">
        <f t="shared" si="0"/>
        <v>0</v>
      </c>
      <c r="Y5" s="16">
        <f t="shared" si="0"/>
        <v>0</v>
      </c>
      <c r="Z5" s="16">
        <f t="shared" si="0"/>
        <v>0</v>
      </c>
      <c r="AA5" s="16">
        <f t="shared" si="0"/>
        <v>0</v>
      </c>
      <c r="AB5" s="16">
        <f t="shared" si="0"/>
        <v>0</v>
      </c>
      <c r="AC5" s="16">
        <f t="shared" si="0"/>
        <v>0</v>
      </c>
      <c r="AD5" s="16">
        <f t="shared" si="0"/>
        <v>0</v>
      </c>
      <c r="AE5" s="16">
        <f t="shared" si="0"/>
        <v>0</v>
      </c>
      <c r="AF5" s="16">
        <f t="shared" si="0"/>
        <v>0</v>
      </c>
      <c r="AG5" s="16">
        <f t="shared" si="0"/>
        <v>0</v>
      </c>
      <c r="AH5" s="16">
        <f t="shared" si="0"/>
        <v>0</v>
      </c>
      <c r="AI5" s="16">
        <f t="shared" si="0"/>
        <v>0</v>
      </c>
      <c r="AJ5" s="16">
        <f t="shared" si="0"/>
        <v>0</v>
      </c>
      <c r="AK5" s="16">
        <f t="shared" si="0"/>
        <v>0</v>
      </c>
      <c r="AL5" s="16">
        <f t="shared" si="0"/>
        <v>0</v>
      </c>
      <c r="AM5" s="16">
        <f t="shared" si="0"/>
        <v>0</v>
      </c>
      <c r="AN5" s="16">
        <f t="shared" si="0"/>
        <v>0</v>
      </c>
      <c r="AO5" s="16">
        <f t="shared" si="0"/>
        <v>0</v>
      </c>
      <c r="AP5" s="16">
        <f t="shared" si="0"/>
        <v>0</v>
      </c>
      <c r="AQ5" s="16">
        <f t="shared" si="0"/>
        <v>0</v>
      </c>
      <c r="AR5" s="16">
        <f t="shared" si="3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29">
        <f t="shared" si="4"/>
        <v>6293.73</v>
      </c>
      <c r="AW5" s="16">
        <f t="shared" si="5"/>
        <v>3</v>
      </c>
    </row>
    <row r="6" spans="1:49">
      <c r="A6" s="32" t="s">
        <v>328</v>
      </c>
      <c r="B6" s="32"/>
      <c r="C6" s="32"/>
      <c r="D6" s="32"/>
      <c r="E6" s="32"/>
      <c r="F6" s="33">
        <v>280199.31</v>
      </c>
      <c r="I6">
        <v>4</v>
      </c>
      <c r="J6" s="16">
        <f t="shared" si="2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16">
        <f t="shared" si="0"/>
        <v>0</v>
      </c>
      <c r="V6" s="16">
        <f t="shared" si="0"/>
        <v>0</v>
      </c>
      <c r="W6" s="16">
        <f t="shared" si="0"/>
        <v>0</v>
      </c>
      <c r="X6" s="16">
        <f t="shared" si="0"/>
        <v>0</v>
      </c>
      <c r="Y6" s="16">
        <f t="shared" si="0"/>
        <v>0</v>
      </c>
      <c r="Z6" s="16">
        <f t="shared" si="0"/>
        <v>0</v>
      </c>
      <c r="AA6" s="16">
        <f t="shared" si="0"/>
        <v>0</v>
      </c>
      <c r="AB6" s="16">
        <f t="shared" si="0"/>
        <v>0</v>
      </c>
      <c r="AC6" s="16">
        <f t="shared" si="0"/>
        <v>0</v>
      </c>
      <c r="AD6" s="16">
        <f t="shared" si="0"/>
        <v>0</v>
      </c>
      <c r="AE6" s="16">
        <f t="shared" si="0"/>
        <v>0</v>
      </c>
      <c r="AF6" s="16">
        <f t="shared" si="0"/>
        <v>0</v>
      </c>
      <c r="AG6" s="16">
        <f t="shared" si="0"/>
        <v>0</v>
      </c>
      <c r="AH6" s="16">
        <f t="shared" si="0"/>
        <v>0</v>
      </c>
      <c r="AI6" s="16">
        <f t="shared" si="0"/>
        <v>0</v>
      </c>
      <c r="AJ6" s="16">
        <f t="shared" si="0"/>
        <v>0</v>
      </c>
      <c r="AK6" s="16">
        <f t="shared" si="0"/>
        <v>0</v>
      </c>
      <c r="AL6" s="16">
        <f t="shared" si="0"/>
        <v>0</v>
      </c>
      <c r="AM6" s="16">
        <f t="shared" si="0"/>
        <v>0</v>
      </c>
      <c r="AN6" s="16">
        <f t="shared" si="0"/>
        <v>0</v>
      </c>
      <c r="AO6" s="16">
        <f t="shared" si="0"/>
        <v>0</v>
      </c>
      <c r="AP6" s="16">
        <f t="shared" si="0"/>
        <v>0</v>
      </c>
      <c r="AQ6" s="16">
        <f t="shared" si="0"/>
        <v>0</v>
      </c>
      <c r="AR6" s="16">
        <f t="shared" si="3"/>
        <v>0</v>
      </c>
      <c r="AS6" s="16">
        <f t="shared" si="1"/>
        <v>0</v>
      </c>
      <c r="AT6" s="16">
        <f t="shared" si="1"/>
        <v>0</v>
      </c>
      <c r="AU6" s="16">
        <f t="shared" si="1"/>
        <v>0</v>
      </c>
      <c r="AV6" s="29">
        <f t="shared" si="4"/>
        <v>0</v>
      </c>
      <c r="AW6" s="16">
        <f t="shared" si="5"/>
        <v>4</v>
      </c>
    </row>
    <row r="7" spans="1:49">
      <c r="A7" s="21" t="s">
        <v>175</v>
      </c>
      <c r="B7" s="21" t="s">
        <v>319</v>
      </c>
      <c r="C7" s="21"/>
      <c r="D7" s="21"/>
      <c r="E7" t="s">
        <v>320</v>
      </c>
      <c r="F7" s="15">
        <v>1129654.07</v>
      </c>
      <c r="I7">
        <v>5</v>
      </c>
      <c r="J7" s="16">
        <f t="shared" si="2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6">
        <f t="shared" si="0"/>
        <v>0</v>
      </c>
      <c r="V7" s="16">
        <f t="shared" si="0"/>
        <v>0</v>
      </c>
      <c r="W7" s="16">
        <f t="shared" si="0"/>
        <v>0</v>
      </c>
      <c r="X7" s="16">
        <f t="shared" si="0"/>
        <v>0</v>
      </c>
      <c r="Y7" s="16">
        <f t="shared" si="0"/>
        <v>0</v>
      </c>
      <c r="Z7" s="16">
        <f t="shared" si="0"/>
        <v>0</v>
      </c>
      <c r="AA7" s="16">
        <f t="shared" si="0"/>
        <v>0</v>
      </c>
      <c r="AB7" s="16">
        <f t="shared" si="0"/>
        <v>0</v>
      </c>
      <c r="AC7" s="16">
        <f t="shared" si="0"/>
        <v>0</v>
      </c>
      <c r="AD7" s="16">
        <f t="shared" si="0"/>
        <v>0</v>
      </c>
      <c r="AE7" s="16">
        <f t="shared" si="0"/>
        <v>0</v>
      </c>
      <c r="AF7" s="16">
        <f t="shared" si="0"/>
        <v>0</v>
      </c>
      <c r="AG7" s="16">
        <f t="shared" si="0"/>
        <v>0</v>
      </c>
      <c r="AH7" s="16">
        <f t="shared" si="0"/>
        <v>0</v>
      </c>
      <c r="AI7" s="16">
        <f t="shared" si="0"/>
        <v>0</v>
      </c>
      <c r="AJ7" s="16">
        <f t="shared" si="0"/>
        <v>0</v>
      </c>
      <c r="AK7" s="16">
        <f t="shared" si="0"/>
        <v>0</v>
      </c>
      <c r="AL7" s="16">
        <f t="shared" si="0"/>
        <v>0</v>
      </c>
      <c r="AM7" s="16">
        <f t="shared" si="0"/>
        <v>0</v>
      </c>
      <c r="AN7" s="16">
        <f t="shared" si="0"/>
        <v>0</v>
      </c>
      <c r="AO7" s="16">
        <f t="shared" si="0"/>
        <v>0</v>
      </c>
      <c r="AP7" s="16">
        <f t="shared" si="0"/>
        <v>0</v>
      </c>
      <c r="AQ7" s="16">
        <f t="shared" si="0"/>
        <v>0</v>
      </c>
      <c r="AR7" s="16">
        <f t="shared" si="3"/>
        <v>0</v>
      </c>
      <c r="AS7" s="16">
        <f t="shared" si="1"/>
        <v>0</v>
      </c>
      <c r="AT7" s="16">
        <f t="shared" si="1"/>
        <v>0</v>
      </c>
      <c r="AU7" s="16">
        <f t="shared" si="1"/>
        <v>0</v>
      </c>
      <c r="AV7" s="29">
        <f t="shared" si="4"/>
        <v>0</v>
      </c>
      <c r="AW7" s="16">
        <f t="shared" si="5"/>
        <v>5</v>
      </c>
    </row>
    <row r="8" spans="1:49">
      <c r="A8" s="21" t="s">
        <v>175</v>
      </c>
      <c r="B8" s="21">
        <v>46</v>
      </c>
      <c r="C8" s="21">
        <v>75</v>
      </c>
      <c r="D8" s="21"/>
      <c r="E8" t="s">
        <v>333</v>
      </c>
      <c r="F8" s="15">
        <v>228137.87</v>
      </c>
      <c r="I8">
        <v>6</v>
      </c>
      <c r="J8" s="16">
        <f t="shared" si="2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 t="shared" si="0"/>
        <v>0</v>
      </c>
      <c r="AF8" s="16">
        <f t="shared" si="0"/>
        <v>0</v>
      </c>
      <c r="AG8" s="16">
        <f t="shared" si="0"/>
        <v>0</v>
      </c>
      <c r="AH8" s="16">
        <f t="shared" si="0"/>
        <v>0</v>
      </c>
      <c r="AI8" s="16">
        <f t="shared" si="0"/>
        <v>0</v>
      </c>
      <c r="AJ8" s="16">
        <f t="shared" si="0"/>
        <v>0</v>
      </c>
      <c r="AK8" s="16">
        <f t="shared" si="0"/>
        <v>0</v>
      </c>
      <c r="AL8" s="16">
        <f t="shared" si="0"/>
        <v>0</v>
      </c>
      <c r="AM8" s="16">
        <f t="shared" si="0"/>
        <v>0</v>
      </c>
      <c r="AN8" s="16">
        <f t="shared" si="0"/>
        <v>0</v>
      </c>
      <c r="AO8" s="16">
        <f t="shared" si="0"/>
        <v>0</v>
      </c>
      <c r="AP8" s="16">
        <f t="shared" si="0"/>
        <v>0</v>
      </c>
      <c r="AQ8" s="16">
        <f t="shared" si="0"/>
        <v>0</v>
      </c>
      <c r="AR8" s="16">
        <f t="shared" si="3"/>
        <v>0</v>
      </c>
      <c r="AS8" s="16">
        <f t="shared" si="1"/>
        <v>0</v>
      </c>
      <c r="AT8" s="16">
        <f t="shared" si="1"/>
        <v>0</v>
      </c>
      <c r="AU8" s="16">
        <f t="shared" si="1"/>
        <v>0</v>
      </c>
      <c r="AV8" s="29">
        <f t="shared" si="4"/>
        <v>0</v>
      </c>
      <c r="AW8" s="16">
        <f t="shared" si="5"/>
        <v>6</v>
      </c>
    </row>
    <row r="9" spans="1:49">
      <c r="A9" s="31" t="s">
        <v>175</v>
      </c>
      <c r="B9" s="21">
        <v>84</v>
      </c>
      <c r="C9" s="21">
        <v>11</v>
      </c>
      <c r="D9" s="21"/>
      <c r="E9" t="s">
        <v>325</v>
      </c>
      <c r="F9" s="15">
        <v>15784.72</v>
      </c>
      <c r="I9">
        <v>7</v>
      </c>
      <c r="J9" s="16">
        <f t="shared" si="2"/>
        <v>0</v>
      </c>
      <c r="K9" s="16">
        <f t="shared" si="0"/>
        <v>0</v>
      </c>
      <c r="L9" s="16">
        <f t="shared" si="0"/>
        <v>0</v>
      </c>
      <c r="M9" s="16">
        <f t="shared" si="0"/>
        <v>0</v>
      </c>
      <c r="N9" s="16">
        <f t="shared" si="0"/>
        <v>0</v>
      </c>
      <c r="O9" s="16">
        <f t="shared" si="0"/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0</v>
      </c>
      <c r="V9" s="16">
        <f t="shared" si="0"/>
        <v>0</v>
      </c>
      <c r="W9" s="16">
        <f t="shared" si="0"/>
        <v>0</v>
      </c>
      <c r="X9" s="16">
        <f t="shared" si="0"/>
        <v>0</v>
      </c>
      <c r="Y9" s="16">
        <f t="shared" si="0"/>
        <v>0</v>
      </c>
      <c r="Z9" s="16">
        <f t="shared" si="0"/>
        <v>0</v>
      </c>
      <c r="AA9" s="16">
        <f t="shared" si="0"/>
        <v>0</v>
      </c>
      <c r="AB9" s="16">
        <f t="shared" si="0"/>
        <v>0</v>
      </c>
      <c r="AC9" s="16">
        <f t="shared" si="0"/>
        <v>0</v>
      </c>
      <c r="AD9" s="16">
        <f t="shared" si="0"/>
        <v>0</v>
      </c>
      <c r="AE9" s="16">
        <f t="shared" si="0"/>
        <v>0</v>
      </c>
      <c r="AF9" s="16">
        <f t="shared" si="0"/>
        <v>0</v>
      </c>
      <c r="AG9" s="16">
        <f t="shared" si="0"/>
        <v>0</v>
      </c>
      <c r="AH9" s="16">
        <f t="shared" si="0"/>
        <v>0</v>
      </c>
      <c r="AI9" s="16">
        <f t="shared" si="0"/>
        <v>0</v>
      </c>
      <c r="AJ9" s="16">
        <f t="shared" si="0"/>
        <v>0</v>
      </c>
      <c r="AK9" s="16">
        <f t="shared" si="0"/>
        <v>0</v>
      </c>
      <c r="AL9" s="16">
        <f t="shared" si="0"/>
        <v>0</v>
      </c>
      <c r="AM9" s="16">
        <f t="shared" si="0"/>
        <v>0</v>
      </c>
      <c r="AN9" s="16">
        <f t="shared" si="0"/>
        <v>0</v>
      </c>
      <c r="AO9" s="16">
        <f t="shared" si="0"/>
        <v>0</v>
      </c>
      <c r="AP9" s="16">
        <f t="shared" si="0"/>
        <v>0</v>
      </c>
      <c r="AQ9" s="16">
        <f t="shared" si="0"/>
        <v>0</v>
      </c>
      <c r="AR9" s="16">
        <f t="shared" si="3"/>
        <v>0</v>
      </c>
      <c r="AS9" s="16">
        <f t="shared" si="1"/>
        <v>0</v>
      </c>
      <c r="AT9" s="16">
        <f t="shared" si="1"/>
        <v>0</v>
      </c>
      <c r="AU9" s="16">
        <f t="shared" si="1"/>
        <v>0</v>
      </c>
      <c r="AV9" s="29">
        <f t="shared" si="4"/>
        <v>0</v>
      </c>
      <c r="AW9" s="16">
        <f t="shared" si="5"/>
        <v>7</v>
      </c>
    </row>
    <row r="10" spans="1:49">
      <c r="A10" s="32" t="s">
        <v>341</v>
      </c>
      <c r="B10" s="32"/>
      <c r="C10" s="32"/>
      <c r="D10" s="32"/>
      <c r="E10" s="32"/>
      <c r="F10" s="33">
        <v>1373576.66</v>
      </c>
      <c r="I10">
        <v>8</v>
      </c>
      <c r="J10" s="16">
        <f t="shared" si="2"/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0</v>
      </c>
      <c r="Q10" s="16">
        <f t="shared" ref="Q10:AQ23" si="6">SUMIFS($F$3:$F$261,$A$3:$A$261,Q$1,$B$3:$B$261,$I10)</f>
        <v>0</v>
      </c>
      <c r="R10" s="16">
        <f t="shared" si="6"/>
        <v>0</v>
      </c>
      <c r="S10" s="16">
        <f t="shared" si="6"/>
        <v>0</v>
      </c>
      <c r="T10" s="16">
        <f t="shared" si="6"/>
        <v>0</v>
      </c>
      <c r="U10" s="16">
        <f t="shared" si="6"/>
        <v>0</v>
      </c>
      <c r="V10" s="16">
        <f t="shared" si="6"/>
        <v>0</v>
      </c>
      <c r="W10" s="16">
        <f t="shared" si="6"/>
        <v>0</v>
      </c>
      <c r="X10" s="16">
        <f t="shared" si="6"/>
        <v>0</v>
      </c>
      <c r="Y10" s="16">
        <f t="shared" si="6"/>
        <v>0</v>
      </c>
      <c r="Z10" s="16">
        <f t="shared" si="6"/>
        <v>0</v>
      </c>
      <c r="AA10" s="16">
        <f t="shared" si="6"/>
        <v>0</v>
      </c>
      <c r="AB10" s="16">
        <f t="shared" si="6"/>
        <v>0</v>
      </c>
      <c r="AC10" s="16">
        <f t="shared" si="6"/>
        <v>0</v>
      </c>
      <c r="AD10" s="16">
        <f t="shared" si="6"/>
        <v>0</v>
      </c>
      <c r="AE10" s="16">
        <f t="shared" si="6"/>
        <v>0</v>
      </c>
      <c r="AF10" s="16">
        <f t="shared" si="6"/>
        <v>0</v>
      </c>
      <c r="AG10" s="16">
        <f t="shared" si="6"/>
        <v>0</v>
      </c>
      <c r="AH10" s="16">
        <f t="shared" si="6"/>
        <v>0</v>
      </c>
      <c r="AI10" s="16">
        <f t="shared" si="6"/>
        <v>0</v>
      </c>
      <c r="AJ10" s="16">
        <f t="shared" si="6"/>
        <v>0</v>
      </c>
      <c r="AK10" s="16">
        <f t="shared" si="6"/>
        <v>0</v>
      </c>
      <c r="AL10" s="16">
        <f t="shared" si="6"/>
        <v>0</v>
      </c>
      <c r="AM10" s="16">
        <f t="shared" si="6"/>
        <v>0</v>
      </c>
      <c r="AN10" s="16">
        <f t="shared" si="6"/>
        <v>0</v>
      </c>
      <c r="AO10" s="16">
        <f t="shared" si="6"/>
        <v>0</v>
      </c>
      <c r="AP10" s="16">
        <f t="shared" si="6"/>
        <v>0</v>
      </c>
      <c r="AQ10" s="16">
        <f t="shared" si="6"/>
        <v>0</v>
      </c>
      <c r="AR10" s="16">
        <f t="shared" si="3"/>
        <v>0</v>
      </c>
      <c r="AS10" s="16">
        <f t="shared" si="1"/>
        <v>0</v>
      </c>
      <c r="AT10" s="16">
        <f t="shared" si="1"/>
        <v>0</v>
      </c>
      <c r="AU10" s="16">
        <f t="shared" si="1"/>
        <v>0</v>
      </c>
      <c r="AV10" s="29">
        <f t="shared" si="4"/>
        <v>0</v>
      </c>
      <c r="AW10" s="16">
        <f t="shared" si="5"/>
        <v>8</v>
      </c>
    </row>
    <row r="11" spans="1:49">
      <c r="A11" s="21" t="s">
        <v>177</v>
      </c>
      <c r="B11" s="21" t="s">
        <v>319</v>
      </c>
      <c r="C11" s="21"/>
      <c r="D11" s="21"/>
      <c r="E11" t="s">
        <v>320</v>
      </c>
      <c r="F11" s="15">
        <v>2902649.4100000006</v>
      </c>
      <c r="I11">
        <v>9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16">
        <f t="shared" si="2"/>
        <v>0</v>
      </c>
      <c r="S11" s="16">
        <f t="shared" si="2"/>
        <v>0</v>
      </c>
      <c r="T11" s="16">
        <f t="shared" si="2"/>
        <v>0</v>
      </c>
      <c r="U11" s="16">
        <f t="shared" si="2"/>
        <v>0</v>
      </c>
      <c r="V11" s="16">
        <f t="shared" si="2"/>
        <v>0</v>
      </c>
      <c r="W11" s="16">
        <f t="shared" si="2"/>
        <v>0</v>
      </c>
      <c r="X11" s="16">
        <f t="shared" si="2"/>
        <v>0</v>
      </c>
      <c r="Y11" s="16">
        <f t="shared" si="2"/>
        <v>0</v>
      </c>
      <c r="Z11" s="16">
        <f t="shared" si="6"/>
        <v>0</v>
      </c>
      <c r="AA11" s="16">
        <f t="shared" si="6"/>
        <v>0</v>
      </c>
      <c r="AB11" s="16">
        <f t="shared" si="6"/>
        <v>0</v>
      </c>
      <c r="AC11" s="16">
        <f t="shared" si="6"/>
        <v>0</v>
      </c>
      <c r="AD11" s="16">
        <f t="shared" si="6"/>
        <v>0</v>
      </c>
      <c r="AE11" s="16">
        <f t="shared" si="6"/>
        <v>0</v>
      </c>
      <c r="AF11" s="16">
        <f t="shared" si="6"/>
        <v>0</v>
      </c>
      <c r="AG11" s="16">
        <f t="shared" si="6"/>
        <v>0</v>
      </c>
      <c r="AH11" s="16">
        <f t="shared" si="6"/>
        <v>0</v>
      </c>
      <c r="AI11" s="16">
        <f t="shared" si="6"/>
        <v>0</v>
      </c>
      <c r="AJ11" s="16">
        <f t="shared" si="6"/>
        <v>0</v>
      </c>
      <c r="AK11" s="16">
        <f t="shared" si="6"/>
        <v>0</v>
      </c>
      <c r="AL11" s="16">
        <f t="shared" si="6"/>
        <v>0</v>
      </c>
      <c r="AM11" s="16">
        <f t="shared" si="6"/>
        <v>0</v>
      </c>
      <c r="AN11" s="16">
        <f t="shared" si="6"/>
        <v>0</v>
      </c>
      <c r="AO11" s="16">
        <f t="shared" si="6"/>
        <v>0</v>
      </c>
      <c r="AP11" s="16">
        <f t="shared" si="6"/>
        <v>0</v>
      </c>
      <c r="AQ11" s="16">
        <f t="shared" si="6"/>
        <v>0</v>
      </c>
      <c r="AR11" s="16">
        <f t="shared" si="3"/>
        <v>0</v>
      </c>
      <c r="AS11" s="16">
        <f t="shared" si="1"/>
        <v>0</v>
      </c>
      <c r="AT11" s="16">
        <f t="shared" si="1"/>
        <v>0</v>
      </c>
      <c r="AU11" s="16">
        <f t="shared" si="1"/>
        <v>0</v>
      </c>
      <c r="AV11" s="29">
        <f t="shared" si="4"/>
        <v>0</v>
      </c>
      <c r="AW11" s="16">
        <f t="shared" si="5"/>
        <v>9</v>
      </c>
    </row>
    <row r="12" spans="1:49">
      <c r="A12" s="21" t="s">
        <v>177</v>
      </c>
      <c r="B12" s="21">
        <v>1</v>
      </c>
      <c r="C12" s="21">
        <v>47</v>
      </c>
      <c r="D12" s="21"/>
      <c r="E12" t="s">
        <v>346</v>
      </c>
      <c r="F12" s="15">
        <v>231101.81</v>
      </c>
      <c r="I12">
        <v>10</v>
      </c>
      <c r="J12" s="16">
        <f t="shared" si="2"/>
        <v>0</v>
      </c>
      <c r="K12" s="16">
        <f t="shared" si="2"/>
        <v>0</v>
      </c>
      <c r="L12" s="16">
        <f t="shared" si="2"/>
        <v>1310171.6199999999</v>
      </c>
      <c r="M12" s="16">
        <f t="shared" si="2"/>
        <v>726259.95</v>
      </c>
      <c r="N12" s="16">
        <f t="shared" si="2"/>
        <v>0</v>
      </c>
      <c r="O12" s="16">
        <f t="shared" si="2"/>
        <v>11887862.189999999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>
        <f t="shared" si="2"/>
        <v>0</v>
      </c>
      <c r="T12" s="16">
        <f t="shared" si="2"/>
        <v>252640.08000000002</v>
      </c>
      <c r="U12" s="16">
        <f t="shared" si="2"/>
        <v>0</v>
      </c>
      <c r="V12" s="16">
        <f t="shared" si="2"/>
        <v>0</v>
      </c>
      <c r="W12" s="16">
        <f t="shared" si="2"/>
        <v>26485.93</v>
      </c>
      <c r="X12" s="16">
        <f t="shared" si="2"/>
        <v>0</v>
      </c>
      <c r="Y12" s="16">
        <f t="shared" si="2"/>
        <v>0</v>
      </c>
      <c r="Z12" s="16">
        <f t="shared" si="6"/>
        <v>0</v>
      </c>
      <c r="AA12" s="16">
        <f t="shared" si="6"/>
        <v>0</v>
      </c>
      <c r="AB12" s="16">
        <f t="shared" si="6"/>
        <v>0</v>
      </c>
      <c r="AC12" s="16">
        <f t="shared" si="6"/>
        <v>0</v>
      </c>
      <c r="AD12" s="16">
        <f t="shared" si="6"/>
        <v>0</v>
      </c>
      <c r="AE12" s="16">
        <f t="shared" si="6"/>
        <v>0</v>
      </c>
      <c r="AF12" s="16">
        <f t="shared" si="6"/>
        <v>0</v>
      </c>
      <c r="AG12" s="16">
        <f t="shared" si="6"/>
        <v>0</v>
      </c>
      <c r="AH12" s="16">
        <f t="shared" si="6"/>
        <v>0</v>
      </c>
      <c r="AI12" s="16">
        <f t="shared" si="6"/>
        <v>0</v>
      </c>
      <c r="AJ12" s="16">
        <f t="shared" si="6"/>
        <v>0</v>
      </c>
      <c r="AK12" s="16">
        <f t="shared" si="6"/>
        <v>0</v>
      </c>
      <c r="AL12" s="16">
        <f t="shared" si="6"/>
        <v>42631.839999999997</v>
      </c>
      <c r="AM12" s="16">
        <f t="shared" si="6"/>
        <v>6117.38</v>
      </c>
      <c r="AN12" s="16">
        <f t="shared" si="6"/>
        <v>0</v>
      </c>
      <c r="AO12" s="16">
        <f t="shared" si="6"/>
        <v>0</v>
      </c>
      <c r="AP12" s="16">
        <f t="shared" si="6"/>
        <v>0</v>
      </c>
      <c r="AQ12" s="16">
        <f t="shared" si="6"/>
        <v>1065838.26</v>
      </c>
      <c r="AR12" s="16">
        <f t="shared" si="3"/>
        <v>0</v>
      </c>
      <c r="AS12" s="16">
        <f t="shared" si="1"/>
        <v>0</v>
      </c>
      <c r="AT12" s="16">
        <f t="shared" si="1"/>
        <v>10801.33</v>
      </c>
      <c r="AU12" s="16">
        <f t="shared" si="1"/>
        <v>0</v>
      </c>
      <c r="AV12" s="29">
        <f t="shared" si="4"/>
        <v>15328808.58</v>
      </c>
      <c r="AW12" s="16">
        <f t="shared" si="5"/>
        <v>10</v>
      </c>
    </row>
    <row r="13" spans="1:49">
      <c r="A13" s="21" t="s">
        <v>177</v>
      </c>
      <c r="B13" s="21">
        <v>10</v>
      </c>
      <c r="C13" s="21">
        <v>1</v>
      </c>
      <c r="D13" s="21"/>
      <c r="E13" t="s">
        <v>349</v>
      </c>
      <c r="F13" s="15">
        <v>18066.96</v>
      </c>
      <c r="I13">
        <v>11</v>
      </c>
      <c r="J13" s="16">
        <f t="shared" si="2"/>
        <v>0</v>
      </c>
      <c r="K13" s="16">
        <f t="shared" si="2"/>
        <v>0</v>
      </c>
      <c r="L13" s="16">
        <f t="shared" si="2"/>
        <v>0</v>
      </c>
      <c r="M13" s="16">
        <f t="shared" si="2"/>
        <v>0</v>
      </c>
      <c r="N13" s="16">
        <f t="shared" si="2"/>
        <v>0</v>
      </c>
      <c r="O13" s="16">
        <f t="shared" si="2"/>
        <v>0</v>
      </c>
      <c r="P13" s="16">
        <f t="shared" si="2"/>
        <v>0</v>
      </c>
      <c r="Q13" s="16">
        <f t="shared" si="2"/>
        <v>20703.73</v>
      </c>
      <c r="R13" s="16">
        <f t="shared" si="2"/>
        <v>0</v>
      </c>
      <c r="S13" s="16">
        <f t="shared" si="2"/>
        <v>0</v>
      </c>
      <c r="T13" s="16">
        <f t="shared" si="2"/>
        <v>0</v>
      </c>
      <c r="U13" s="16">
        <f t="shared" si="2"/>
        <v>0</v>
      </c>
      <c r="V13" s="16">
        <f t="shared" si="2"/>
        <v>0</v>
      </c>
      <c r="W13" s="16">
        <f t="shared" si="2"/>
        <v>0</v>
      </c>
      <c r="X13" s="16">
        <f t="shared" si="2"/>
        <v>0</v>
      </c>
      <c r="Y13" s="16">
        <f t="shared" si="2"/>
        <v>0</v>
      </c>
      <c r="Z13" s="16">
        <f t="shared" si="6"/>
        <v>0</v>
      </c>
      <c r="AA13" s="16">
        <f t="shared" si="6"/>
        <v>0</v>
      </c>
      <c r="AB13" s="16">
        <f t="shared" si="6"/>
        <v>125788.53</v>
      </c>
      <c r="AC13" s="16">
        <f t="shared" si="6"/>
        <v>0</v>
      </c>
      <c r="AD13" s="16">
        <f t="shared" si="6"/>
        <v>14514.05</v>
      </c>
      <c r="AE13" s="16">
        <f t="shared" si="6"/>
        <v>45289.05</v>
      </c>
      <c r="AF13" s="16">
        <f t="shared" si="6"/>
        <v>0</v>
      </c>
      <c r="AG13" s="16">
        <f t="shared" si="6"/>
        <v>0</v>
      </c>
      <c r="AH13" s="16">
        <f t="shared" si="6"/>
        <v>0</v>
      </c>
      <c r="AI13" s="16">
        <f t="shared" si="6"/>
        <v>0</v>
      </c>
      <c r="AJ13" s="16">
        <f t="shared" si="6"/>
        <v>0</v>
      </c>
      <c r="AK13" s="16">
        <f t="shared" si="6"/>
        <v>0</v>
      </c>
      <c r="AL13" s="16">
        <f t="shared" si="6"/>
        <v>0</v>
      </c>
      <c r="AM13" s="16">
        <f t="shared" si="6"/>
        <v>0</v>
      </c>
      <c r="AN13" s="16">
        <f t="shared" si="6"/>
        <v>0</v>
      </c>
      <c r="AO13" s="16">
        <f t="shared" si="6"/>
        <v>442.79</v>
      </c>
      <c r="AP13" s="16">
        <f t="shared" si="6"/>
        <v>4761.49</v>
      </c>
      <c r="AQ13" s="16">
        <f t="shared" si="6"/>
        <v>0</v>
      </c>
      <c r="AR13" s="16">
        <f t="shared" si="3"/>
        <v>0</v>
      </c>
      <c r="AS13" s="16">
        <f t="shared" si="1"/>
        <v>0</v>
      </c>
      <c r="AT13" s="16">
        <f t="shared" si="1"/>
        <v>4442.04</v>
      </c>
      <c r="AU13" s="16">
        <f t="shared" si="1"/>
        <v>0</v>
      </c>
      <c r="AV13" s="29">
        <f t="shared" si="4"/>
        <v>215941.68</v>
      </c>
      <c r="AW13" s="16">
        <f t="shared" si="5"/>
        <v>11</v>
      </c>
    </row>
    <row r="14" spans="1:49">
      <c r="A14" s="21" t="s">
        <v>177</v>
      </c>
      <c r="B14" s="21">
        <v>10</v>
      </c>
      <c r="C14" s="21">
        <v>51</v>
      </c>
      <c r="D14" s="21"/>
      <c r="E14" t="s">
        <v>466</v>
      </c>
      <c r="F14" s="15">
        <v>1292104.6599999999</v>
      </c>
      <c r="I14">
        <v>12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6">
        <f t="shared" si="2"/>
        <v>0</v>
      </c>
      <c r="Q14" s="16">
        <f t="shared" si="2"/>
        <v>0</v>
      </c>
      <c r="R14" s="16">
        <f t="shared" si="2"/>
        <v>0</v>
      </c>
      <c r="S14" s="16">
        <f t="shared" si="2"/>
        <v>0</v>
      </c>
      <c r="T14" s="16">
        <f t="shared" si="2"/>
        <v>0</v>
      </c>
      <c r="U14" s="16">
        <f t="shared" si="2"/>
        <v>0</v>
      </c>
      <c r="V14" s="16">
        <f t="shared" si="2"/>
        <v>0</v>
      </c>
      <c r="W14" s="16">
        <f t="shared" si="2"/>
        <v>0</v>
      </c>
      <c r="X14" s="16">
        <f t="shared" si="2"/>
        <v>0</v>
      </c>
      <c r="Y14" s="16">
        <f t="shared" si="2"/>
        <v>0</v>
      </c>
      <c r="Z14" s="16">
        <f t="shared" si="6"/>
        <v>0</v>
      </c>
      <c r="AA14" s="16">
        <f t="shared" si="6"/>
        <v>0</v>
      </c>
      <c r="AB14" s="16">
        <f t="shared" si="6"/>
        <v>0</v>
      </c>
      <c r="AC14" s="16">
        <f t="shared" si="6"/>
        <v>0</v>
      </c>
      <c r="AD14" s="16">
        <f t="shared" si="6"/>
        <v>0</v>
      </c>
      <c r="AE14" s="16">
        <f t="shared" si="6"/>
        <v>0</v>
      </c>
      <c r="AF14" s="16">
        <f t="shared" si="6"/>
        <v>0</v>
      </c>
      <c r="AG14" s="16">
        <f t="shared" si="6"/>
        <v>0</v>
      </c>
      <c r="AH14" s="16">
        <f t="shared" si="6"/>
        <v>0</v>
      </c>
      <c r="AI14" s="16">
        <f t="shared" si="6"/>
        <v>0</v>
      </c>
      <c r="AJ14" s="16">
        <f t="shared" si="6"/>
        <v>0</v>
      </c>
      <c r="AK14" s="16">
        <f t="shared" si="6"/>
        <v>0</v>
      </c>
      <c r="AL14" s="16">
        <f t="shared" si="6"/>
        <v>0</v>
      </c>
      <c r="AM14" s="16">
        <f t="shared" si="6"/>
        <v>0</v>
      </c>
      <c r="AN14" s="16">
        <f t="shared" si="6"/>
        <v>0</v>
      </c>
      <c r="AO14" s="16">
        <f t="shared" si="6"/>
        <v>0</v>
      </c>
      <c r="AP14" s="16">
        <f t="shared" si="6"/>
        <v>0</v>
      </c>
      <c r="AQ14" s="16">
        <f t="shared" si="6"/>
        <v>0</v>
      </c>
      <c r="AR14" s="16">
        <f t="shared" si="3"/>
        <v>0</v>
      </c>
      <c r="AS14" s="16">
        <f t="shared" si="1"/>
        <v>0</v>
      </c>
      <c r="AT14" s="16">
        <f t="shared" si="1"/>
        <v>0</v>
      </c>
      <c r="AU14" s="16">
        <f t="shared" si="1"/>
        <v>0</v>
      </c>
      <c r="AV14" s="29">
        <f t="shared" si="4"/>
        <v>0</v>
      </c>
      <c r="AW14" s="16">
        <f t="shared" si="5"/>
        <v>12</v>
      </c>
    </row>
    <row r="15" spans="1:49">
      <c r="A15" s="21" t="s">
        <v>177</v>
      </c>
      <c r="B15" s="21">
        <v>56</v>
      </c>
      <c r="C15" s="21">
        <v>10</v>
      </c>
      <c r="D15" s="21"/>
      <c r="E15" t="s">
        <v>352</v>
      </c>
      <c r="F15" s="15">
        <v>7103.55</v>
      </c>
      <c r="I15">
        <v>13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  <c r="N15" s="16">
        <f t="shared" si="2"/>
        <v>0</v>
      </c>
      <c r="O15" s="16">
        <f t="shared" si="2"/>
        <v>0</v>
      </c>
      <c r="P15" s="16">
        <f t="shared" si="2"/>
        <v>0</v>
      </c>
      <c r="Q15" s="16">
        <f t="shared" si="2"/>
        <v>0</v>
      </c>
      <c r="R15" s="16">
        <f t="shared" si="2"/>
        <v>0</v>
      </c>
      <c r="S15" s="16">
        <f t="shared" si="2"/>
        <v>0</v>
      </c>
      <c r="T15" s="16">
        <f t="shared" si="2"/>
        <v>0</v>
      </c>
      <c r="U15" s="16">
        <f t="shared" si="2"/>
        <v>0</v>
      </c>
      <c r="V15" s="16">
        <f t="shared" si="2"/>
        <v>0</v>
      </c>
      <c r="W15" s="16">
        <f t="shared" si="2"/>
        <v>0</v>
      </c>
      <c r="X15" s="16">
        <f t="shared" si="2"/>
        <v>0</v>
      </c>
      <c r="Y15" s="16">
        <f t="shared" si="2"/>
        <v>0</v>
      </c>
      <c r="Z15" s="16">
        <f t="shared" si="6"/>
        <v>0</v>
      </c>
      <c r="AA15" s="16">
        <f t="shared" si="6"/>
        <v>0</v>
      </c>
      <c r="AB15" s="16">
        <f t="shared" si="6"/>
        <v>0</v>
      </c>
      <c r="AC15" s="16">
        <f t="shared" si="6"/>
        <v>0</v>
      </c>
      <c r="AD15" s="16">
        <f t="shared" si="6"/>
        <v>0</v>
      </c>
      <c r="AE15" s="16">
        <f t="shared" si="6"/>
        <v>0</v>
      </c>
      <c r="AF15" s="16">
        <f t="shared" si="6"/>
        <v>0</v>
      </c>
      <c r="AG15" s="16">
        <f t="shared" si="6"/>
        <v>0</v>
      </c>
      <c r="AH15" s="16">
        <f t="shared" si="6"/>
        <v>0</v>
      </c>
      <c r="AI15" s="16">
        <f t="shared" si="6"/>
        <v>0</v>
      </c>
      <c r="AJ15" s="16">
        <f t="shared" si="6"/>
        <v>0</v>
      </c>
      <c r="AK15" s="16">
        <f t="shared" si="6"/>
        <v>0</v>
      </c>
      <c r="AL15" s="16">
        <f t="shared" si="6"/>
        <v>0</v>
      </c>
      <c r="AM15" s="16">
        <f t="shared" si="6"/>
        <v>0</v>
      </c>
      <c r="AN15" s="16">
        <f t="shared" si="6"/>
        <v>0</v>
      </c>
      <c r="AO15" s="16">
        <f t="shared" si="6"/>
        <v>0</v>
      </c>
      <c r="AP15" s="16">
        <f t="shared" si="6"/>
        <v>0</v>
      </c>
      <c r="AQ15" s="16">
        <f t="shared" si="6"/>
        <v>0</v>
      </c>
      <c r="AR15" s="16">
        <f t="shared" si="3"/>
        <v>0</v>
      </c>
      <c r="AS15" s="16">
        <f t="shared" si="1"/>
        <v>0</v>
      </c>
      <c r="AT15" s="16">
        <f t="shared" si="1"/>
        <v>0</v>
      </c>
      <c r="AU15" s="16">
        <f t="shared" si="1"/>
        <v>0</v>
      </c>
      <c r="AV15" s="29">
        <f t="shared" si="4"/>
        <v>0</v>
      </c>
      <c r="AW15" s="16">
        <f t="shared" si="5"/>
        <v>13</v>
      </c>
    </row>
    <row r="16" spans="1:49">
      <c r="A16" s="21" t="s">
        <v>177</v>
      </c>
      <c r="B16" s="21">
        <v>84</v>
      </c>
      <c r="C16" s="21">
        <v>11</v>
      </c>
      <c r="D16" s="21"/>
      <c r="E16" t="s">
        <v>325</v>
      </c>
      <c r="F16" s="15">
        <v>14771.22</v>
      </c>
      <c r="I16">
        <v>14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2"/>
        <v>0</v>
      </c>
      <c r="N16" s="16">
        <f t="shared" si="2"/>
        <v>0</v>
      </c>
      <c r="O16" s="16">
        <f t="shared" si="2"/>
        <v>0</v>
      </c>
      <c r="P16" s="16">
        <f t="shared" si="2"/>
        <v>0</v>
      </c>
      <c r="Q16" s="16">
        <f t="shared" si="2"/>
        <v>0</v>
      </c>
      <c r="R16" s="16">
        <f t="shared" si="2"/>
        <v>0</v>
      </c>
      <c r="S16" s="16">
        <f t="shared" si="2"/>
        <v>0</v>
      </c>
      <c r="T16" s="16">
        <f t="shared" si="2"/>
        <v>0</v>
      </c>
      <c r="U16" s="16">
        <f t="shared" si="2"/>
        <v>0</v>
      </c>
      <c r="V16" s="16">
        <f t="shared" si="2"/>
        <v>0</v>
      </c>
      <c r="W16" s="16">
        <f t="shared" si="2"/>
        <v>0</v>
      </c>
      <c r="X16" s="16">
        <f t="shared" si="2"/>
        <v>0</v>
      </c>
      <c r="Y16" s="16">
        <f t="shared" si="2"/>
        <v>0</v>
      </c>
      <c r="Z16" s="16">
        <f t="shared" si="6"/>
        <v>0</v>
      </c>
      <c r="AA16" s="16">
        <f t="shared" si="6"/>
        <v>0</v>
      </c>
      <c r="AB16" s="16">
        <f t="shared" si="6"/>
        <v>0</v>
      </c>
      <c r="AC16" s="16">
        <f t="shared" si="6"/>
        <v>0</v>
      </c>
      <c r="AD16" s="16">
        <f t="shared" si="6"/>
        <v>0</v>
      </c>
      <c r="AE16" s="16">
        <f t="shared" si="6"/>
        <v>0</v>
      </c>
      <c r="AF16" s="16">
        <f t="shared" si="6"/>
        <v>0</v>
      </c>
      <c r="AG16" s="16">
        <f t="shared" si="6"/>
        <v>0</v>
      </c>
      <c r="AH16" s="16">
        <f t="shared" si="6"/>
        <v>0</v>
      </c>
      <c r="AI16" s="16">
        <f t="shared" si="6"/>
        <v>0</v>
      </c>
      <c r="AJ16" s="16">
        <f t="shared" si="6"/>
        <v>0</v>
      </c>
      <c r="AK16" s="16">
        <f t="shared" si="6"/>
        <v>0</v>
      </c>
      <c r="AL16" s="16">
        <f t="shared" si="6"/>
        <v>0</v>
      </c>
      <c r="AM16" s="16">
        <f t="shared" si="6"/>
        <v>0</v>
      </c>
      <c r="AN16" s="16">
        <f t="shared" si="6"/>
        <v>0</v>
      </c>
      <c r="AO16" s="16">
        <f t="shared" si="6"/>
        <v>0</v>
      </c>
      <c r="AP16" s="16">
        <f t="shared" si="6"/>
        <v>33410.14</v>
      </c>
      <c r="AQ16" s="16">
        <f t="shared" si="6"/>
        <v>0</v>
      </c>
      <c r="AR16" s="16">
        <f t="shared" si="3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29">
        <f t="shared" si="4"/>
        <v>33410.14</v>
      </c>
      <c r="AW16" s="16">
        <f t="shared" si="5"/>
        <v>14</v>
      </c>
    </row>
    <row r="17" spans="1:49">
      <c r="A17" s="31" t="s">
        <v>177</v>
      </c>
      <c r="B17" s="21">
        <v>85</v>
      </c>
      <c r="C17" s="21">
        <v>31</v>
      </c>
      <c r="D17" s="21">
        <v>1</v>
      </c>
      <c r="E17" t="s">
        <v>357</v>
      </c>
      <c r="F17" s="15">
        <v>89326.13</v>
      </c>
      <c r="I17">
        <v>15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6"/>
        <v>0</v>
      </c>
      <c r="AA17" s="16">
        <f t="shared" si="6"/>
        <v>0</v>
      </c>
      <c r="AB17" s="16">
        <f t="shared" si="6"/>
        <v>0</v>
      </c>
      <c r="AC17" s="16">
        <f t="shared" si="6"/>
        <v>0</v>
      </c>
      <c r="AD17" s="16">
        <f t="shared" si="6"/>
        <v>0</v>
      </c>
      <c r="AE17" s="16">
        <f t="shared" si="6"/>
        <v>0</v>
      </c>
      <c r="AF17" s="16">
        <f t="shared" si="6"/>
        <v>0</v>
      </c>
      <c r="AG17" s="16">
        <f t="shared" si="6"/>
        <v>0</v>
      </c>
      <c r="AH17" s="16">
        <f t="shared" si="6"/>
        <v>0</v>
      </c>
      <c r="AI17" s="16">
        <f t="shared" si="6"/>
        <v>0</v>
      </c>
      <c r="AJ17" s="16">
        <f t="shared" si="6"/>
        <v>0</v>
      </c>
      <c r="AK17" s="16">
        <f t="shared" si="6"/>
        <v>0</v>
      </c>
      <c r="AL17" s="16">
        <f t="shared" si="6"/>
        <v>0</v>
      </c>
      <c r="AM17" s="16">
        <f t="shared" si="6"/>
        <v>0</v>
      </c>
      <c r="AN17" s="16">
        <f t="shared" si="6"/>
        <v>0</v>
      </c>
      <c r="AO17" s="16">
        <f t="shared" si="6"/>
        <v>0</v>
      </c>
      <c r="AP17" s="16">
        <f t="shared" si="6"/>
        <v>0</v>
      </c>
      <c r="AQ17" s="16">
        <f t="shared" si="6"/>
        <v>0</v>
      </c>
      <c r="AR17" s="16">
        <f t="shared" si="3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29">
        <f t="shared" si="4"/>
        <v>0</v>
      </c>
      <c r="AW17" s="16">
        <f t="shared" si="5"/>
        <v>15</v>
      </c>
    </row>
    <row r="18" spans="1:49">
      <c r="A18" s="32" t="s">
        <v>360</v>
      </c>
      <c r="B18" s="32"/>
      <c r="C18" s="32"/>
      <c r="D18" s="32"/>
      <c r="E18" s="32"/>
      <c r="F18" s="33">
        <v>4555123.74</v>
      </c>
      <c r="I18">
        <v>16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  <c r="N18" s="16">
        <f t="shared" si="2"/>
        <v>0</v>
      </c>
      <c r="O18" s="16">
        <f t="shared" si="2"/>
        <v>0</v>
      </c>
      <c r="P18" s="16">
        <f t="shared" si="2"/>
        <v>0</v>
      </c>
      <c r="Q18" s="16">
        <f t="shared" si="2"/>
        <v>0</v>
      </c>
      <c r="R18" s="16">
        <f t="shared" si="2"/>
        <v>0</v>
      </c>
      <c r="S18" s="16">
        <f t="shared" si="2"/>
        <v>0</v>
      </c>
      <c r="T18" s="16">
        <f t="shared" si="2"/>
        <v>0</v>
      </c>
      <c r="U18" s="16">
        <f t="shared" si="2"/>
        <v>0</v>
      </c>
      <c r="V18" s="16">
        <f t="shared" si="2"/>
        <v>0</v>
      </c>
      <c r="W18" s="16">
        <f t="shared" si="2"/>
        <v>0</v>
      </c>
      <c r="X18" s="16">
        <f t="shared" si="2"/>
        <v>0</v>
      </c>
      <c r="Y18" s="16">
        <f t="shared" si="2"/>
        <v>0</v>
      </c>
      <c r="Z18" s="16">
        <f t="shared" si="6"/>
        <v>0</v>
      </c>
      <c r="AA18" s="16">
        <f t="shared" si="6"/>
        <v>0</v>
      </c>
      <c r="AB18" s="16">
        <f t="shared" si="6"/>
        <v>0</v>
      </c>
      <c r="AC18" s="16">
        <f t="shared" si="6"/>
        <v>23759.47</v>
      </c>
      <c r="AD18" s="16">
        <f t="shared" si="6"/>
        <v>0</v>
      </c>
      <c r="AE18" s="16">
        <f t="shared" si="6"/>
        <v>0</v>
      </c>
      <c r="AF18" s="16">
        <f t="shared" si="6"/>
        <v>0</v>
      </c>
      <c r="AG18" s="16">
        <f t="shared" si="6"/>
        <v>0</v>
      </c>
      <c r="AH18" s="16">
        <f t="shared" si="6"/>
        <v>0</v>
      </c>
      <c r="AI18" s="16">
        <f t="shared" si="6"/>
        <v>0</v>
      </c>
      <c r="AJ18" s="16">
        <f t="shared" si="6"/>
        <v>0</v>
      </c>
      <c r="AK18" s="16">
        <f t="shared" si="6"/>
        <v>0</v>
      </c>
      <c r="AL18" s="16">
        <f t="shared" si="6"/>
        <v>0</v>
      </c>
      <c r="AM18" s="16">
        <f t="shared" si="6"/>
        <v>0</v>
      </c>
      <c r="AN18" s="16">
        <f t="shared" si="6"/>
        <v>0</v>
      </c>
      <c r="AO18" s="16">
        <f t="shared" si="6"/>
        <v>0</v>
      </c>
      <c r="AP18" s="16">
        <f t="shared" si="6"/>
        <v>0</v>
      </c>
      <c r="AQ18" s="16">
        <f t="shared" si="6"/>
        <v>0</v>
      </c>
      <c r="AR18" s="16">
        <f t="shared" si="3"/>
        <v>0</v>
      </c>
      <c r="AS18" s="16">
        <f t="shared" si="3"/>
        <v>0</v>
      </c>
      <c r="AT18" s="16">
        <f t="shared" si="3"/>
        <v>0</v>
      </c>
      <c r="AU18" s="16">
        <f t="shared" si="3"/>
        <v>0</v>
      </c>
      <c r="AV18" s="29">
        <f t="shared" si="4"/>
        <v>23759.47</v>
      </c>
      <c r="AW18" s="16">
        <f t="shared" si="5"/>
        <v>16</v>
      </c>
    </row>
    <row r="19" spans="1:49">
      <c r="A19" s="21" t="s">
        <v>179</v>
      </c>
      <c r="B19" s="21" t="s">
        <v>319</v>
      </c>
      <c r="C19" s="21"/>
      <c r="D19" s="21"/>
      <c r="E19" t="s">
        <v>320</v>
      </c>
      <c r="F19" s="15">
        <v>1703974.3299999998</v>
      </c>
      <c r="I19">
        <v>17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 t="shared" si="2"/>
        <v>0</v>
      </c>
      <c r="Q19" s="16">
        <f t="shared" si="2"/>
        <v>0</v>
      </c>
      <c r="R19" s="16">
        <f t="shared" si="2"/>
        <v>0</v>
      </c>
      <c r="S19" s="16">
        <f t="shared" si="2"/>
        <v>0</v>
      </c>
      <c r="T19" s="16">
        <f t="shared" si="2"/>
        <v>0</v>
      </c>
      <c r="U19" s="16">
        <f t="shared" si="2"/>
        <v>0</v>
      </c>
      <c r="V19" s="16">
        <f t="shared" si="2"/>
        <v>0</v>
      </c>
      <c r="W19" s="16">
        <f t="shared" si="2"/>
        <v>0</v>
      </c>
      <c r="X19" s="16">
        <f t="shared" si="2"/>
        <v>0</v>
      </c>
      <c r="Y19" s="16">
        <f t="shared" si="2"/>
        <v>0</v>
      </c>
      <c r="Z19" s="16">
        <f t="shared" si="6"/>
        <v>0</v>
      </c>
      <c r="AA19" s="16">
        <f t="shared" si="6"/>
        <v>0</v>
      </c>
      <c r="AB19" s="16">
        <f t="shared" si="6"/>
        <v>0</v>
      </c>
      <c r="AC19" s="16">
        <f t="shared" si="6"/>
        <v>0</v>
      </c>
      <c r="AD19" s="16">
        <f t="shared" si="6"/>
        <v>0</v>
      </c>
      <c r="AE19" s="16">
        <f t="shared" si="6"/>
        <v>0</v>
      </c>
      <c r="AF19" s="16">
        <f t="shared" si="6"/>
        <v>0</v>
      </c>
      <c r="AG19" s="16">
        <f t="shared" si="6"/>
        <v>0</v>
      </c>
      <c r="AH19" s="16">
        <f t="shared" si="6"/>
        <v>0</v>
      </c>
      <c r="AI19" s="16">
        <f t="shared" si="6"/>
        <v>0</v>
      </c>
      <c r="AJ19" s="16">
        <f t="shared" si="6"/>
        <v>0</v>
      </c>
      <c r="AK19" s="16">
        <f t="shared" si="6"/>
        <v>0</v>
      </c>
      <c r="AL19" s="16">
        <f t="shared" si="6"/>
        <v>0</v>
      </c>
      <c r="AM19" s="16">
        <f t="shared" si="6"/>
        <v>0</v>
      </c>
      <c r="AN19" s="16">
        <f t="shared" si="6"/>
        <v>0</v>
      </c>
      <c r="AO19" s="16">
        <f t="shared" si="6"/>
        <v>0</v>
      </c>
      <c r="AP19" s="16">
        <f t="shared" si="6"/>
        <v>0</v>
      </c>
      <c r="AQ19" s="16">
        <f t="shared" si="6"/>
        <v>0</v>
      </c>
      <c r="AR19" s="16">
        <f t="shared" si="3"/>
        <v>0</v>
      </c>
      <c r="AS19" s="16">
        <f t="shared" si="3"/>
        <v>0</v>
      </c>
      <c r="AT19" s="16">
        <f t="shared" si="3"/>
        <v>0</v>
      </c>
      <c r="AU19" s="16">
        <f t="shared" si="3"/>
        <v>0</v>
      </c>
      <c r="AV19" s="29">
        <f t="shared" si="4"/>
        <v>0</v>
      </c>
      <c r="AW19" s="16">
        <f t="shared" si="5"/>
        <v>17</v>
      </c>
    </row>
    <row r="20" spans="1:49">
      <c r="A20" s="21" t="s">
        <v>179</v>
      </c>
      <c r="B20" s="21">
        <v>1</v>
      </c>
      <c r="C20" s="21"/>
      <c r="D20" s="21"/>
      <c r="E20" t="s">
        <v>411</v>
      </c>
      <c r="F20" s="15">
        <v>750970.06400000001</v>
      </c>
      <c r="I20">
        <v>18</v>
      </c>
      <c r="J20" s="16">
        <f t="shared" si="2"/>
        <v>0</v>
      </c>
      <c r="K20" s="16">
        <f t="shared" si="2"/>
        <v>0</v>
      </c>
      <c r="L20" s="16">
        <f t="shared" si="2"/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  <c r="R20" s="16">
        <f t="shared" si="2"/>
        <v>0</v>
      </c>
      <c r="S20" s="16">
        <f t="shared" si="2"/>
        <v>0</v>
      </c>
      <c r="T20" s="16">
        <f t="shared" si="2"/>
        <v>0</v>
      </c>
      <c r="U20" s="16">
        <f t="shared" si="2"/>
        <v>0</v>
      </c>
      <c r="V20" s="16">
        <f t="shared" si="2"/>
        <v>0</v>
      </c>
      <c r="W20" s="16">
        <f t="shared" si="2"/>
        <v>0</v>
      </c>
      <c r="X20" s="16">
        <f t="shared" si="2"/>
        <v>0</v>
      </c>
      <c r="Y20" s="16">
        <f t="shared" si="2"/>
        <v>0</v>
      </c>
      <c r="Z20" s="16">
        <f t="shared" si="6"/>
        <v>0</v>
      </c>
      <c r="AA20" s="16">
        <f t="shared" si="6"/>
        <v>0</v>
      </c>
      <c r="AB20" s="16">
        <f t="shared" si="6"/>
        <v>0</v>
      </c>
      <c r="AC20" s="16">
        <f t="shared" si="6"/>
        <v>0</v>
      </c>
      <c r="AD20" s="16">
        <f t="shared" si="6"/>
        <v>0</v>
      </c>
      <c r="AE20" s="16">
        <f t="shared" si="6"/>
        <v>0</v>
      </c>
      <c r="AF20" s="16">
        <f t="shared" si="6"/>
        <v>0</v>
      </c>
      <c r="AG20" s="16">
        <f t="shared" si="6"/>
        <v>124340.89000000001</v>
      </c>
      <c r="AH20" s="16">
        <f t="shared" si="6"/>
        <v>0</v>
      </c>
      <c r="AI20" s="16">
        <f t="shared" si="6"/>
        <v>0</v>
      </c>
      <c r="AJ20" s="16">
        <f t="shared" si="6"/>
        <v>0</v>
      </c>
      <c r="AK20" s="16">
        <f t="shared" si="6"/>
        <v>0</v>
      </c>
      <c r="AL20" s="16">
        <f t="shared" si="6"/>
        <v>0</v>
      </c>
      <c r="AM20" s="16">
        <f t="shared" si="6"/>
        <v>0</v>
      </c>
      <c r="AN20" s="16">
        <f t="shared" si="6"/>
        <v>0</v>
      </c>
      <c r="AO20" s="16">
        <f t="shared" si="6"/>
        <v>0</v>
      </c>
      <c r="AP20" s="16">
        <f t="shared" si="6"/>
        <v>0</v>
      </c>
      <c r="AQ20" s="16">
        <f t="shared" si="6"/>
        <v>0</v>
      </c>
      <c r="AR20" s="16">
        <f t="shared" si="3"/>
        <v>0</v>
      </c>
      <c r="AS20" s="16">
        <f t="shared" si="3"/>
        <v>0</v>
      </c>
      <c r="AT20" s="16">
        <f t="shared" si="3"/>
        <v>0</v>
      </c>
      <c r="AU20" s="16">
        <f t="shared" si="3"/>
        <v>0</v>
      </c>
      <c r="AV20" s="29">
        <f t="shared" si="4"/>
        <v>124340.89000000001</v>
      </c>
      <c r="AW20" s="16">
        <f t="shared" si="5"/>
        <v>18</v>
      </c>
    </row>
    <row r="21" spans="1:49">
      <c r="A21" s="21" t="s">
        <v>179</v>
      </c>
      <c r="B21" s="21">
        <v>1</v>
      </c>
      <c r="C21" s="21">
        <v>50</v>
      </c>
      <c r="D21" s="21"/>
      <c r="E21" t="s">
        <v>361</v>
      </c>
      <c r="F21" s="15">
        <v>168433.02</v>
      </c>
      <c r="I21">
        <v>19</v>
      </c>
      <c r="J21" s="16">
        <f t="shared" si="2"/>
        <v>0</v>
      </c>
      <c r="K21" s="16">
        <f t="shared" si="2"/>
        <v>0</v>
      </c>
      <c r="L21" s="16">
        <f t="shared" si="2"/>
        <v>0</v>
      </c>
      <c r="M21" s="16">
        <f t="shared" si="2"/>
        <v>0</v>
      </c>
      <c r="N21" s="16">
        <f t="shared" si="2"/>
        <v>0</v>
      </c>
      <c r="O21" s="16">
        <f t="shared" si="2"/>
        <v>0</v>
      </c>
      <c r="P21" s="16">
        <f t="shared" si="2"/>
        <v>0</v>
      </c>
      <c r="Q21" s="16">
        <f t="shared" si="2"/>
        <v>0</v>
      </c>
      <c r="R21" s="16">
        <f t="shared" si="2"/>
        <v>0</v>
      </c>
      <c r="S21" s="16">
        <f t="shared" si="2"/>
        <v>0</v>
      </c>
      <c r="T21" s="16">
        <f t="shared" si="2"/>
        <v>0</v>
      </c>
      <c r="U21" s="16">
        <f t="shared" si="2"/>
        <v>0</v>
      </c>
      <c r="V21" s="16">
        <f t="shared" si="2"/>
        <v>0</v>
      </c>
      <c r="W21" s="16">
        <f t="shared" si="2"/>
        <v>0</v>
      </c>
      <c r="X21" s="16">
        <f t="shared" si="2"/>
        <v>0</v>
      </c>
      <c r="Y21" s="16">
        <f t="shared" si="2"/>
        <v>0</v>
      </c>
      <c r="Z21" s="16">
        <f t="shared" si="6"/>
        <v>0</v>
      </c>
      <c r="AA21" s="16">
        <f t="shared" si="6"/>
        <v>0</v>
      </c>
      <c r="AB21" s="16">
        <f t="shared" si="6"/>
        <v>0</v>
      </c>
      <c r="AC21" s="16">
        <f t="shared" si="6"/>
        <v>0</v>
      </c>
      <c r="AD21" s="16">
        <f t="shared" si="6"/>
        <v>0</v>
      </c>
      <c r="AE21" s="16">
        <f t="shared" si="6"/>
        <v>0</v>
      </c>
      <c r="AF21" s="16">
        <f t="shared" si="6"/>
        <v>0</v>
      </c>
      <c r="AG21" s="16">
        <f t="shared" si="6"/>
        <v>0</v>
      </c>
      <c r="AH21" s="16">
        <f t="shared" si="6"/>
        <v>0</v>
      </c>
      <c r="AI21" s="16">
        <f t="shared" si="6"/>
        <v>0</v>
      </c>
      <c r="AJ21" s="16">
        <f t="shared" si="6"/>
        <v>0</v>
      </c>
      <c r="AK21" s="16">
        <f t="shared" si="6"/>
        <v>0</v>
      </c>
      <c r="AL21" s="16">
        <f t="shared" si="6"/>
        <v>0</v>
      </c>
      <c r="AM21" s="16">
        <f t="shared" si="6"/>
        <v>0</v>
      </c>
      <c r="AN21" s="16">
        <f t="shared" si="6"/>
        <v>0</v>
      </c>
      <c r="AO21" s="16">
        <f t="shared" si="6"/>
        <v>0</v>
      </c>
      <c r="AP21" s="16">
        <f t="shared" si="6"/>
        <v>0</v>
      </c>
      <c r="AQ21" s="16">
        <f t="shared" si="6"/>
        <v>0</v>
      </c>
      <c r="AR21" s="16">
        <f t="shared" si="3"/>
        <v>0</v>
      </c>
      <c r="AS21" s="16">
        <f t="shared" si="3"/>
        <v>0</v>
      </c>
      <c r="AT21" s="16">
        <f t="shared" si="3"/>
        <v>0</v>
      </c>
      <c r="AU21" s="16">
        <f t="shared" si="3"/>
        <v>0</v>
      </c>
      <c r="AV21" s="29">
        <f t="shared" si="4"/>
        <v>0</v>
      </c>
      <c r="AW21" s="16">
        <f t="shared" si="5"/>
        <v>19</v>
      </c>
    </row>
    <row r="22" spans="1:49">
      <c r="A22" s="21" t="s">
        <v>179</v>
      </c>
      <c r="B22" s="21">
        <v>1</v>
      </c>
      <c r="C22" s="21">
        <v>6</v>
      </c>
      <c r="D22" s="21"/>
      <c r="E22" t="s">
        <v>362</v>
      </c>
      <c r="F22" s="15">
        <v>122660.87</v>
      </c>
      <c r="I22">
        <v>20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6">
        <f t="shared" si="2"/>
        <v>0</v>
      </c>
      <c r="S22" s="16">
        <f t="shared" si="2"/>
        <v>0</v>
      </c>
      <c r="T22" s="16">
        <f t="shared" si="2"/>
        <v>0</v>
      </c>
      <c r="U22" s="16">
        <f t="shared" si="2"/>
        <v>0</v>
      </c>
      <c r="V22" s="16">
        <f t="shared" si="2"/>
        <v>0</v>
      </c>
      <c r="W22" s="16">
        <f t="shared" si="2"/>
        <v>0</v>
      </c>
      <c r="X22" s="16">
        <f t="shared" si="2"/>
        <v>0</v>
      </c>
      <c r="Y22" s="16">
        <f t="shared" si="2"/>
        <v>0</v>
      </c>
      <c r="Z22" s="16">
        <f t="shared" si="6"/>
        <v>0</v>
      </c>
      <c r="AA22" s="16">
        <f t="shared" si="6"/>
        <v>0</v>
      </c>
      <c r="AB22" s="16">
        <f t="shared" si="6"/>
        <v>0</v>
      </c>
      <c r="AC22" s="16">
        <f t="shared" si="6"/>
        <v>0</v>
      </c>
      <c r="AD22" s="16">
        <f t="shared" si="6"/>
        <v>0</v>
      </c>
      <c r="AE22" s="16">
        <f t="shared" si="6"/>
        <v>0</v>
      </c>
      <c r="AF22" s="16">
        <f t="shared" si="6"/>
        <v>0</v>
      </c>
      <c r="AG22" s="16">
        <f t="shared" si="6"/>
        <v>0</v>
      </c>
      <c r="AH22" s="16">
        <f t="shared" si="6"/>
        <v>0</v>
      </c>
      <c r="AI22" s="16">
        <f t="shared" si="6"/>
        <v>0</v>
      </c>
      <c r="AJ22" s="16">
        <f t="shared" si="6"/>
        <v>0</v>
      </c>
      <c r="AK22" s="16">
        <f t="shared" si="6"/>
        <v>0</v>
      </c>
      <c r="AL22" s="16">
        <f t="shared" si="6"/>
        <v>0</v>
      </c>
      <c r="AM22" s="16">
        <f t="shared" si="6"/>
        <v>0</v>
      </c>
      <c r="AN22" s="16">
        <f t="shared" si="6"/>
        <v>0</v>
      </c>
      <c r="AO22" s="16">
        <f t="shared" si="6"/>
        <v>0</v>
      </c>
      <c r="AP22" s="16">
        <f t="shared" si="6"/>
        <v>0</v>
      </c>
      <c r="AQ22" s="16">
        <f t="shared" si="6"/>
        <v>0</v>
      </c>
      <c r="AR22" s="16">
        <f t="shared" si="3"/>
        <v>0</v>
      </c>
      <c r="AS22" s="16">
        <f t="shared" si="3"/>
        <v>0</v>
      </c>
      <c r="AT22" s="16">
        <f t="shared" si="3"/>
        <v>0</v>
      </c>
      <c r="AU22" s="16">
        <f t="shared" si="3"/>
        <v>0</v>
      </c>
      <c r="AV22" s="29">
        <f t="shared" si="4"/>
        <v>0</v>
      </c>
      <c r="AW22" s="16">
        <f t="shared" si="5"/>
        <v>20</v>
      </c>
    </row>
    <row r="23" spans="1:49">
      <c r="A23" s="21" t="s">
        <v>179</v>
      </c>
      <c r="B23" s="21">
        <v>10</v>
      </c>
      <c r="C23" s="21">
        <v>72</v>
      </c>
      <c r="D23" s="21"/>
      <c r="E23" t="s">
        <v>363</v>
      </c>
      <c r="F23" s="15">
        <v>326242.09000000003</v>
      </c>
      <c r="I23">
        <v>21</v>
      </c>
      <c r="J23" s="16">
        <f t="shared" si="2"/>
        <v>0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 t="shared" si="2"/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6"/>
        <v>0</v>
      </c>
      <c r="AA23" s="16">
        <f t="shared" si="6"/>
        <v>0</v>
      </c>
      <c r="AB23" s="16">
        <f t="shared" si="6"/>
        <v>0</v>
      </c>
      <c r="AC23" s="16">
        <f t="shared" si="6"/>
        <v>0</v>
      </c>
      <c r="AD23" s="16">
        <f t="shared" si="6"/>
        <v>0</v>
      </c>
      <c r="AE23" s="16">
        <f t="shared" si="6"/>
        <v>0</v>
      </c>
      <c r="AF23" s="16">
        <f t="shared" si="6"/>
        <v>0</v>
      </c>
      <c r="AG23" s="16">
        <f t="shared" si="6"/>
        <v>0</v>
      </c>
      <c r="AH23" s="16">
        <f t="shared" si="6"/>
        <v>0</v>
      </c>
      <c r="AI23" s="16">
        <f t="shared" si="6"/>
        <v>0</v>
      </c>
      <c r="AJ23" s="16">
        <f t="shared" si="6"/>
        <v>0</v>
      </c>
      <c r="AK23" s="16">
        <f t="shared" si="6"/>
        <v>0</v>
      </c>
      <c r="AL23" s="16">
        <f t="shared" ref="AL23:AQ23" si="7">SUMIFS($F$3:$F$261,$A$3:$A$261,AL$1,$B$3:$B$261,$I23)</f>
        <v>0</v>
      </c>
      <c r="AM23" s="16">
        <f t="shared" si="7"/>
        <v>0</v>
      </c>
      <c r="AN23" s="16">
        <f t="shared" si="7"/>
        <v>0</v>
      </c>
      <c r="AO23" s="16">
        <f t="shared" si="7"/>
        <v>0</v>
      </c>
      <c r="AP23" s="16">
        <f t="shared" si="7"/>
        <v>0</v>
      </c>
      <c r="AQ23" s="16">
        <f t="shared" si="7"/>
        <v>0</v>
      </c>
      <c r="AR23" s="16">
        <f t="shared" si="3"/>
        <v>0</v>
      </c>
      <c r="AS23" s="16">
        <f t="shared" si="3"/>
        <v>0</v>
      </c>
      <c r="AT23" s="16">
        <f t="shared" si="3"/>
        <v>0</v>
      </c>
      <c r="AU23" s="16">
        <f t="shared" si="3"/>
        <v>0</v>
      </c>
      <c r="AV23" s="29">
        <f t="shared" si="4"/>
        <v>0</v>
      </c>
      <c r="AW23" s="16">
        <f t="shared" si="5"/>
        <v>21</v>
      </c>
    </row>
    <row r="24" spans="1:49">
      <c r="A24" s="21" t="s">
        <v>179</v>
      </c>
      <c r="B24" s="21">
        <v>10</v>
      </c>
      <c r="C24" s="21">
        <v>8</v>
      </c>
      <c r="D24" s="21"/>
      <c r="E24" t="s">
        <v>364</v>
      </c>
      <c r="F24" s="15">
        <v>400017.86</v>
      </c>
      <c r="I24">
        <v>22</v>
      </c>
      <c r="J24" s="16">
        <f t="shared" si="2"/>
        <v>0</v>
      </c>
      <c r="K24" s="16">
        <f t="shared" si="2"/>
        <v>0</v>
      </c>
      <c r="L24" s="16">
        <f t="shared" si="2"/>
        <v>0</v>
      </c>
      <c r="M24" s="16">
        <f t="shared" si="2"/>
        <v>0</v>
      </c>
      <c r="N24" s="16">
        <f t="shared" si="2"/>
        <v>0</v>
      </c>
      <c r="O24" s="16">
        <f t="shared" si="2"/>
        <v>0</v>
      </c>
      <c r="P24" s="16">
        <f t="shared" si="2"/>
        <v>0</v>
      </c>
      <c r="Q24" s="16">
        <f t="shared" si="2"/>
        <v>0</v>
      </c>
      <c r="R24" s="16">
        <f t="shared" si="2"/>
        <v>0</v>
      </c>
      <c r="S24" s="16">
        <f t="shared" si="2"/>
        <v>0</v>
      </c>
      <c r="T24" s="16">
        <f t="shared" si="2"/>
        <v>0</v>
      </c>
      <c r="U24" s="16">
        <f t="shared" si="2"/>
        <v>0</v>
      </c>
      <c r="V24" s="16">
        <f t="shared" si="2"/>
        <v>0</v>
      </c>
      <c r="W24" s="16">
        <f t="shared" si="2"/>
        <v>0</v>
      </c>
      <c r="X24" s="16">
        <f t="shared" si="2"/>
        <v>0</v>
      </c>
      <c r="Y24" s="16">
        <f t="shared" si="2"/>
        <v>0</v>
      </c>
      <c r="Z24" s="16">
        <f t="shared" ref="Z24:AQ25" si="8">SUMIFS($F$3:$F$261,$A$3:$A$261,Z$1,$B$3:$B$261,$I24)</f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0</v>
      </c>
      <c r="AK24" s="16">
        <f t="shared" si="8"/>
        <v>0</v>
      </c>
      <c r="AL24" s="16">
        <f t="shared" si="8"/>
        <v>0</v>
      </c>
      <c r="AM24" s="16">
        <f t="shared" si="8"/>
        <v>0</v>
      </c>
      <c r="AN24" s="16">
        <f t="shared" si="8"/>
        <v>0</v>
      </c>
      <c r="AO24" s="16">
        <f t="shared" si="8"/>
        <v>0</v>
      </c>
      <c r="AP24" s="16">
        <f t="shared" si="8"/>
        <v>0</v>
      </c>
      <c r="AQ24" s="16">
        <f t="shared" si="8"/>
        <v>0</v>
      </c>
      <c r="AR24" s="16">
        <f t="shared" si="3"/>
        <v>0</v>
      </c>
      <c r="AS24" s="16">
        <f t="shared" si="3"/>
        <v>0</v>
      </c>
      <c r="AT24" s="16">
        <f t="shared" si="3"/>
        <v>0</v>
      </c>
      <c r="AU24" s="16">
        <f t="shared" si="3"/>
        <v>0</v>
      </c>
      <c r="AV24" s="29">
        <f t="shared" si="4"/>
        <v>0</v>
      </c>
      <c r="AW24" s="16">
        <f t="shared" si="5"/>
        <v>22</v>
      </c>
    </row>
    <row r="25" spans="1:49">
      <c r="A25" s="21" t="s">
        <v>179</v>
      </c>
      <c r="B25" s="21">
        <v>45</v>
      </c>
      <c r="C25" s="21">
        <v>20</v>
      </c>
      <c r="D25" s="21"/>
      <c r="E25" t="s">
        <v>365</v>
      </c>
      <c r="F25" s="15">
        <v>8908.89</v>
      </c>
      <c r="I25">
        <v>23</v>
      </c>
      <c r="J25" s="16">
        <f t="shared" si="2"/>
        <v>0</v>
      </c>
      <c r="K25" s="16">
        <f t="shared" si="2"/>
        <v>0</v>
      </c>
      <c r="L25" s="16">
        <f t="shared" si="2"/>
        <v>0</v>
      </c>
      <c r="M25" s="16">
        <f t="shared" si="2"/>
        <v>0</v>
      </c>
      <c r="N25" s="16">
        <f t="shared" si="2"/>
        <v>0</v>
      </c>
      <c r="O25" s="16">
        <f t="shared" si="2"/>
        <v>0</v>
      </c>
      <c r="P25" s="16">
        <f t="shared" si="2"/>
        <v>0</v>
      </c>
      <c r="Q25" s="16">
        <f t="shared" si="2"/>
        <v>0</v>
      </c>
      <c r="R25" s="16">
        <f t="shared" ref="R25:AQ39" si="9">SUMIFS($F$3:$F$261,$A$3:$A$261,R$1,$B$3:$B$261,$I25)</f>
        <v>0</v>
      </c>
      <c r="S25" s="16">
        <f t="shared" si="9"/>
        <v>0</v>
      </c>
      <c r="T25" s="16">
        <f t="shared" si="9"/>
        <v>0</v>
      </c>
      <c r="U25" s="16">
        <f t="shared" si="9"/>
        <v>0</v>
      </c>
      <c r="V25" s="16">
        <f t="shared" si="9"/>
        <v>0</v>
      </c>
      <c r="W25" s="16">
        <f t="shared" si="9"/>
        <v>0</v>
      </c>
      <c r="X25" s="16">
        <f t="shared" si="9"/>
        <v>0</v>
      </c>
      <c r="Y25" s="16">
        <f t="shared" si="9"/>
        <v>0</v>
      </c>
      <c r="Z25" s="16">
        <f t="shared" si="9"/>
        <v>0</v>
      </c>
      <c r="AA25" s="16">
        <f t="shared" si="9"/>
        <v>0</v>
      </c>
      <c r="AB25" s="16">
        <f t="shared" si="9"/>
        <v>0</v>
      </c>
      <c r="AC25" s="16">
        <f t="shared" si="9"/>
        <v>0</v>
      </c>
      <c r="AD25" s="16">
        <f t="shared" si="9"/>
        <v>0</v>
      </c>
      <c r="AE25" s="16">
        <f t="shared" si="9"/>
        <v>0</v>
      </c>
      <c r="AF25" s="16">
        <f t="shared" si="8"/>
        <v>0</v>
      </c>
      <c r="AG25" s="16">
        <f t="shared" si="8"/>
        <v>463294.39</v>
      </c>
      <c r="AH25" s="16">
        <f t="shared" si="8"/>
        <v>0</v>
      </c>
      <c r="AI25" s="16">
        <f t="shared" si="8"/>
        <v>0</v>
      </c>
      <c r="AJ25" s="16">
        <f t="shared" si="8"/>
        <v>0</v>
      </c>
      <c r="AK25" s="16">
        <f t="shared" si="8"/>
        <v>0</v>
      </c>
      <c r="AL25" s="16">
        <f t="shared" si="8"/>
        <v>0</v>
      </c>
      <c r="AM25" s="16">
        <f t="shared" si="8"/>
        <v>0</v>
      </c>
      <c r="AN25" s="16">
        <f t="shared" si="8"/>
        <v>0</v>
      </c>
      <c r="AO25" s="16">
        <f t="shared" si="8"/>
        <v>0</v>
      </c>
      <c r="AP25" s="16">
        <f t="shared" si="8"/>
        <v>0</v>
      </c>
      <c r="AQ25" s="16">
        <f t="shared" si="8"/>
        <v>0</v>
      </c>
      <c r="AR25" s="16">
        <f t="shared" si="3"/>
        <v>0</v>
      </c>
      <c r="AS25" s="16">
        <f t="shared" si="3"/>
        <v>0</v>
      </c>
      <c r="AT25" s="16">
        <f t="shared" si="3"/>
        <v>0</v>
      </c>
      <c r="AU25" s="16">
        <f t="shared" si="3"/>
        <v>0</v>
      </c>
      <c r="AV25" s="29">
        <f t="shared" si="4"/>
        <v>463294.39</v>
      </c>
      <c r="AW25" s="16">
        <f t="shared" si="5"/>
        <v>23</v>
      </c>
    </row>
    <row r="26" spans="1:49">
      <c r="A26" s="21" t="s">
        <v>179</v>
      </c>
      <c r="B26" s="21">
        <v>46</v>
      </c>
      <c r="C26" s="21">
        <v>74</v>
      </c>
      <c r="D26" s="21"/>
      <c r="E26" t="s">
        <v>366</v>
      </c>
      <c r="F26" s="15">
        <v>199053.99</v>
      </c>
      <c r="I26">
        <v>24</v>
      </c>
      <c r="J26" s="16">
        <f t="shared" ref="J26:Y41" si="10">SUMIFS($F$3:$F$261,$A$3:$A$261,J$1,$B$3:$B$261,$I26)</f>
        <v>0</v>
      </c>
      <c r="K26" s="16">
        <f t="shared" si="10"/>
        <v>0</v>
      </c>
      <c r="L26" s="16">
        <f t="shared" si="10"/>
        <v>0</v>
      </c>
      <c r="M26" s="16">
        <f t="shared" si="10"/>
        <v>0</v>
      </c>
      <c r="N26" s="16">
        <f t="shared" si="10"/>
        <v>0</v>
      </c>
      <c r="O26" s="16">
        <f t="shared" si="10"/>
        <v>0</v>
      </c>
      <c r="P26" s="16">
        <f t="shared" si="10"/>
        <v>0</v>
      </c>
      <c r="Q26" s="16">
        <f t="shared" si="10"/>
        <v>0</v>
      </c>
      <c r="R26" s="16">
        <f t="shared" si="10"/>
        <v>0</v>
      </c>
      <c r="S26" s="16">
        <f t="shared" si="10"/>
        <v>0</v>
      </c>
      <c r="T26" s="16">
        <f t="shared" si="10"/>
        <v>0</v>
      </c>
      <c r="U26" s="16">
        <f t="shared" si="10"/>
        <v>0</v>
      </c>
      <c r="V26" s="16">
        <f t="shared" si="10"/>
        <v>0</v>
      </c>
      <c r="W26" s="16">
        <f t="shared" si="10"/>
        <v>0</v>
      </c>
      <c r="X26" s="16">
        <f t="shared" si="10"/>
        <v>0</v>
      </c>
      <c r="Y26" s="16">
        <f t="shared" si="10"/>
        <v>0</v>
      </c>
      <c r="Z26" s="16">
        <f t="shared" si="9"/>
        <v>0</v>
      </c>
      <c r="AA26" s="16">
        <f t="shared" si="9"/>
        <v>0</v>
      </c>
      <c r="AB26" s="16">
        <f t="shared" si="9"/>
        <v>0</v>
      </c>
      <c r="AC26" s="16">
        <f t="shared" si="9"/>
        <v>0</v>
      </c>
      <c r="AD26" s="16">
        <f t="shared" si="9"/>
        <v>0</v>
      </c>
      <c r="AE26" s="16">
        <f t="shared" si="9"/>
        <v>0</v>
      </c>
      <c r="AF26" s="16">
        <f t="shared" si="9"/>
        <v>0</v>
      </c>
      <c r="AG26" s="16">
        <f t="shared" si="9"/>
        <v>0</v>
      </c>
      <c r="AH26" s="16">
        <f t="shared" si="9"/>
        <v>0</v>
      </c>
      <c r="AI26" s="16">
        <f t="shared" si="9"/>
        <v>0</v>
      </c>
      <c r="AJ26" s="16">
        <f t="shared" si="9"/>
        <v>0</v>
      </c>
      <c r="AK26" s="16">
        <f t="shared" si="9"/>
        <v>0</v>
      </c>
      <c r="AL26" s="16">
        <f t="shared" si="9"/>
        <v>0</v>
      </c>
      <c r="AM26" s="16">
        <f t="shared" si="9"/>
        <v>0</v>
      </c>
      <c r="AN26" s="16">
        <f t="shared" si="9"/>
        <v>0</v>
      </c>
      <c r="AO26" s="16">
        <f t="shared" si="9"/>
        <v>0</v>
      </c>
      <c r="AP26" s="16">
        <f t="shared" si="9"/>
        <v>0</v>
      </c>
      <c r="AQ26" s="16">
        <f t="shared" si="9"/>
        <v>0</v>
      </c>
      <c r="AR26" s="16">
        <f t="shared" si="3"/>
        <v>0</v>
      </c>
      <c r="AS26" s="16">
        <f t="shared" si="3"/>
        <v>0</v>
      </c>
      <c r="AT26" s="16">
        <f t="shared" si="3"/>
        <v>0</v>
      </c>
      <c r="AU26" s="16">
        <f t="shared" si="3"/>
        <v>0</v>
      </c>
      <c r="AV26" s="29">
        <f t="shared" si="4"/>
        <v>0</v>
      </c>
      <c r="AW26" s="16">
        <f t="shared" si="5"/>
        <v>24</v>
      </c>
    </row>
    <row r="27" spans="1:49">
      <c r="A27" s="21" t="s">
        <v>179</v>
      </c>
      <c r="B27" s="21">
        <v>68</v>
      </c>
      <c r="C27" s="21">
        <v>20</v>
      </c>
      <c r="D27" s="21"/>
      <c r="E27" t="s">
        <v>367</v>
      </c>
      <c r="F27" s="15">
        <v>178140.28999999998</v>
      </c>
      <c r="I27">
        <v>25</v>
      </c>
      <c r="J27" s="16">
        <f t="shared" si="10"/>
        <v>0</v>
      </c>
      <c r="K27" s="16">
        <f t="shared" si="10"/>
        <v>0</v>
      </c>
      <c r="L27" s="16">
        <f t="shared" si="10"/>
        <v>0</v>
      </c>
      <c r="M27" s="16">
        <f t="shared" si="10"/>
        <v>0</v>
      </c>
      <c r="N27" s="16">
        <f t="shared" si="10"/>
        <v>0</v>
      </c>
      <c r="O27" s="16">
        <f t="shared" si="10"/>
        <v>8582.92</v>
      </c>
      <c r="P27" s="16">
        <f t="shared" si="10"/>
        <v>0</v>
      </c>
      <c r="Q27" s="16">
        <f t="shared" si="10"/>
        <v>3031.9</v>
      </c>
      <c r="R27" s="16">
        <f t="shared" si="10"/>
        <v>0</v>
      </c>
      <c r="S27" s="16">
        <f t="shared" si="10"/>
        <v>0</v>
      </c>
      <c r="T27" s="16">
        <f t="shared" si="10"/>
        <v>0</v>
      </c>
      <c r="U27" s="16">
        <f t="shared" si="10"/>
        <v>0</v>
      </c>
      <c r="V27" s="16">
        <f t="shared" si="10"/>
        <v>0</v>
      </c>
      <c r="W27" s="16">
        <f t="shared" si="10"/>
        <v>74509.17</v>
      </c>
      <c r="X27" s="16">
        <f t="shared" si="10"/>
        <v>0</v>
      </c>
      <c r="Y27" s="16">
        <f t="shared" si="10"/>
        <v>0</v>
      </c>
      <c r="Z27" s="16">
        <f t="shared" si="9"/>
        <v>0</v>
      </c>
      <c r="AA27" s="16">
        <f t="shared" si="9"/>
        <v>0</v>
      </c>
      <c r="AB27" s="16">
        <f t="shared" si="9"/>
        <v>0</v>
      </c>
      <c r="AC27" s="16">
        <f t="shared" si="9"/>
        <v>132828.10999999999</v>
      </c>
      <c r="AD27" s="16">
        <f t="shared" si="9"/>
        <v>0</v>
      </c>
      <c r="AE27" s="16">
        <f t="shared" si="9"/>
        <v>0</v>
      </c>
      <c r="AF27" s="16">
        <f t="shared" si="9"/>
        <v>0</v>
      </c>
      <c r="AG27" s="16">
        <f t="shared" si="9"/>
        <v>96642.85</v>
      </c>
      <c r="AH27" s="16">
        <f t="shared" si="9"/>
        <v>0</v>
      </c>
      <c r="AI27" s="16">
        <f t="shared" si="9"/>
        <v>5056.2299999999996</v>
      </c>
      <c r="AJ27" s="16">
        <f t="shared" si="9"/>
        <v>0</v>
      </c>
      <c r="AK27" s="16">
        <f t="shared" si="9"/>
        <v>0</v>
      </c>
      <c r="AL27" s="16">
        <f t="shared" si="9"/>
        <v>0</v>
      </c>
      <c r="AM27" s="16">
        <f t="shared" si="9"/>
        <v>0</v>
      </c>
      <c r="AN27" s="16">
        <f t="shared" si="9"/>
        <v>0</v>
      </c>
      <c r="AO27" s="16">
        <f t="shared" si="9"/>
        <v>0</v>
      </c>
      <c r="AP27" s="16">
        <f t="shared" si="9"/>
        <v>4354.03</v>
      </c>
      <c r="AQ27" s="16">
        <f t="shared" si="9"/>
        <v>0</v>
      </c>
      <c r="AR27" s="16">
        <f t="shared" si="3"/>
        <v>0</v>
      </c>
      <c r="AS27" s="16">
        <f t="shared" si="3"/>
        <v>44005.32</v>
      </c>
      <c r="AT27" s="16">
        <f t="shared" si="3"/>
        <v>65246.09</v>
      </c>
      <c r="AU27" s="16">
        <f t="shared" si="3"/>
        <v>0</v>
      </c>
      <c r="AV27" s="29">
        <f t="shared" si="4"/>
        <v>434256.62</v>
      </c>
      <c r="AW27" s="16">
        <f t="shared" si="5"/>
        <v>25</v>
      </c>
    </row>
    <row r="28" spans="1:49">
      <c r="A28" s="21" t="s">
        <v>179</v>
      </c>
      <c r="B28" s="21">
        <v>84</v>
      </c>
      <c r="C28" s="21">
        <v>11</v>
      </c>
      <c r="D28" s="21"/>
      <c r="E28" t="s">
        <v>325</v>
      </c>
      <c r="F28" s="15">
        <v>26960.019999999997</v>
      </c>
      <c r="I28">
        <v>26</v>
      </c>
      <c r="J28" s="16">
        <f t="shared" si="10"/>
        <v>0</v>
      </c>
      <c r="K28" s="16">
        <f t="shared" si="10"/>
        <v>0</v>
      </c>
      <c r="L28" s="16">
        <f t="shared" si="10"/>
        <v>0</v>
      </c>
      <c r="M28" s="16">
        <f t="shared" si="10"/>
        <v>0</v>
      </c>
      <c r="N28" s="16">
        <f t="shared" si="10"/>
        <v>0</v>
      </c>
      <c r="O28" s="16">
        <f t="shared" si="10"/>
        <v>0</v>
      </c>
      <c r="P28" s="16">
        <f t="shared" si="10"/>
        <v>0</v>
      </c>
      <c r="Q28" s="16">
        <f t="shared" si="10"/>
        <v>0</v>
      </c>
      <c r="R28" s="16">
        <f t="shared" si="10"/>
        <v>0</v>
      </c>
      <c r="S28" s="16">
        <f t="shared" si="10"/>
        <v>0</v>
      </c>
      <c r="T28" s="16">
        <f t="shared" si="10"/>
        <v>0</v>
      </c>
      <c r="U28" s="16">
        <f t="shared" si="10"/>
        <v>0</v>
      </c>
      <c r="V28" s="16">
        <f t="shared" si="10"/>
        <v>0</v>
      </c>
      <c r="W28" s="16">
        <f t="shared" si="10"/>
        <v>0</v>
      </c>
      <c r="X28" s="16">
        <f t="shared" si="10"/>
        <v>0</v>
      </c>
      <c r="Y28" s="16">
        <f t="shared" si="10"/>
        <v>0</v>
      </c>
      <c r="Z28" s="16">
        <f t="shared" si="9"/>
        <v>9443.8799999999992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0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3"/>
        <v>0</v>
      </c>
      <c r="AS28" s="16">
        <f t="shared" si="3"/>
        <v>0</v>
      </c>
      <c r="AT28" s="16">
        <f t="shared" si="3"/>
        <v>0</v>
      </c>
      <c r="AU28" s="16">
        <f t="shared" si="3"/>
        <v>0</v>
      </c>
      <c r="AV28" s="29">
        <f t="shared" si="4"/>
        <v>9443.8799999999992</v>
      </c>
      <c r="AW28" s="16">
        <f t="shared" si="5"/>
        <v>26</v>
      </c>
    </row>
    <row r="29" spans="1:49">
      <c r="A29" s="31" t="s">
        <v>179</v>
      </c>
      <c r="B29" s="21">
        <v>85</v>
      </c>
      <c r="C29" s="21">
        <v>31</v>
      </c>
      <c r="D29" s="21">
        <v>1</v>
      </c>
      <c r="E29" t="s">
        <v>357</v>
      </c>
      <c r="F29" s="15">
        <v>24926.100000000002</v>
      </c>
      <c r="I29">
        <v>27</v>
      </c>
      <c r="J29" s="16">
        <f t="shared" si="10"/>
        <v>0</v>
      </c>
      <c r="K29" s="16">
        <f t="shared" si="10"/>
        <v>0</v>
      </c>
      <c r="L29" s="16">
        <f t="shared" si="10"/>
        <v>0</v>
      </c>
      <c r="M29" s="16">
        <f t="shared" si="10"/>
        <v>0</v>
      </c>
      <c r="N29" s="16">
        <f t="shared" si="10"/>
        <v>0</v>
      </c>
      <c r="O29" s="16">
        <f t="shared" si="10"/>
        <v>0</v>
      </c>
      <c r="P29" s="16">
        <f t="shared" si="10"/>
        <v>0</v>
      </c>
      <c r="Q29" s="16">
        <f t="shared" si="10"/>
        <v>0</v>
      </c>
      <c r="R29" s="16">
        <f t="shared" si="10"/>
        <v>0</v>
      </c>
      <c r="S29" s="16">
        <f t="shared" si="10"/>
        <v>0</v>
      </c>
      <c r="T29" s="16">
        <f t="shared" si="10"/>
        <v>0</v>
      </c>
      <c r="U29" s="16">
        <f t="shared" si="10"/>
        <v>0</v>
      </c>
      <c r="V29" s="16">
        <f t="shared" si="10"/>
        <v>0</v>
      </c>
      <c r="W29" s="16">
        <f t="shared" si="10"/>
        <v>0</v>
      </c>
      <c r="X29" s="16">
        <f t="shared" si="10"/>
        <v>0</v>
      </c>
      <c r="Y29" s="16">
        <f t="shared" si="10"/>
        <v>0</v>
      </c>
      <c r="Z29" s="16">
        <f t="shared" si="9"/>
        <v>0</v>
      </c>
      <c r="AA29" s="16">
        <f t="shared" si="9"/>
        <v>0</v>
      </c>
      <c r="AB29" s="16">
        <f t="shared" si="9"/>
        <v>0</v>
      </c>
      <c r="AC29" s="16">
        <f t="shared" si="9"/>
        <v>0</v>
      </c>
      <c r="AD29" s="16">
        <f t="shared" si="9"/>
        <v>0</v>
      </c>
      <c r="AE29" s="16">
        <f t="shared" si="9"/>
        <v>0</v>
      </c>
      <c r="AF29" s="16">
        <f t="shared" si="9"/>
        <v>0</v>
      </c>
      <c r="AG29" s="16">
        <f t="shared" si="9"/>
        <v>0</v>
      </c>
      <c r="AH29" s="16">
        <f t="shared" si="9"/>
        <v>0</v>
      </c>
      <c r="AI29" s="16">
        <f t="shared" si="9"/>
        <v>0</v>
      </c>
      <c r="AJ29" s="16">
        <f t="shared" si="9"/>
        <v>0</v>
      </c>
      <c r="AK29" s="16">
        <f t="shared" si="9"/>
        <v>0</v>
      </c>
      <c r="AL29" s="16">
        <f t="shared" si="9"/>
        <v>0</v>
      </c>
      <c r="AM29" s="16">
        <f t="shared" si="9"/>
        <v>0</v>
      </c>
      <c r="AN29" s="16">
        <f t="shared" si="9"/>
        <v>0</v>
      </c>
      <c r="AO29" s="16">
        <f t="shared" si="9"/>
        <v>0</v>
      </c>
      <c r="AP29" s="16">
        <f t="shared" si="9"/>
        <v>0</v>
      </c>
      <c r="AQ29" s="16">
        <f t="shared" si="9"/>
        <v>0</v>
      </c>
      <c r="AR29" s="16">
        <f t="shared" si="3"/>
        <v>0</v>
      </c>
      <c r="AS29" s="16">
        <f t="shared" si="3"/>
        <v>0</v>
      </c>
      <c r="AT29" s="16">
        <f t="shared" si="3"/>
        <v>0</v>
      </c>
      <c r="AU29" s="16">
        <f t="shared" si="3"/>
        <v>0</v>
      </c>
      <c r="AV29" s="29">
        <f t="shared" si="4"/>
        <v>0</v>
      </c>
      <c r="AW29" s="16">
        <f t="shared" si="5"/>
        <v>27</v>
      </c>
    </row>
    <row r="30" spans="1:49">
      <c r="A30" s="32" t="s">
        <v>368</v>
      </c>
      <c r="B30" s="32"/>
      <c r="C30" s="32"/>
      <c r="D30" s="32"/>
      <c r="E30" s="32"/>
      <c r="F30" s="33">
        <v>3910287.5240000002</v>
      </c>
      <c r="I30">
        <v>28</v>
      </c>
      <c r="J30" s="16">
        <f t="shared" si="10"/>
        <v>0</v>
      </c>
      <c r="K30" s="16">
        <f t="shared" si="10"/>
        <v>0</v>
      </c>
      <c r="L30" s="16">
        <f t="shared" si="10"/>
        <v>0</v>
      </c>
      <c r="M30" s="16">
        <f t="shared" si="10"/>
        <v>0</v>
      </c>
      <c r="N30" s="16">
        <f t="shared" si="10"/>
        <v>0</v>
      </c>
      <c r="O30" s="16">
        <f t="shared" si="10"/>
        <v>18248.93</v>
      </c>
      <c r="P30" s="16">
        <f t="shared" si="10"/>
        <v>0</v>
      </c>
      <c r="Q30" s="16">
        <f t="shared" si="10"/>
        <v>0</v>
      </c>
      <c r="R30" s="16">
        <f t="shared" si="10"/>
        <v>0</v>
      </c>
      <c r="S30" s="16">
        <f t="shared" si="10"/>
        <v>0</v>
      </c>
      <c r="T30" s="16">
        <f t="shared" si="10"/>
        <v>0</v>
      </c>
      <c r="U30" s="16">
        <f t="shared" si="10"/>
        <v>0</v>
      </c>
      <c r="V30" s="16">
        <f t="shared" si="10"/>
        <v>0</v>
      </c>
      <c r="W30" s="16">
        <f t="shared" si="10"/>
        <v>0</v>
      </c>
      <c r="X30" s="16">
        <f t="shared" si="10"/>
        <v>0</v>
      </c>
      <c r="Y30" s="16">
        <f t="shared" si="10"/>
        <v>0</v>
      </c>
      <c r="Z30" s="16">
        <f t="shared" si="9"/>
        <v>0</v>
      </c>
      <c r="AA30" s="16">
        <f t="shared" si="9"/>
        <v>0</v>
      </c>
      <c r="AB30" s="16">
        <f t="shared" si="9"/>
        <v>29007.05</v>
      </c>
      <c r="AC30" s="16">
        <f t="shared" si="9"/>
        <v>0</v>
      </c>
      <c r="AD30" s="16">
        <f t="shared" si="9"/>
        <v>0</v>
      </c>
      <c r="AE30" s="16">
        <f t="shared" si="9"/>
        <v>0</v>
      </c>
      <c r="AF30" s="16">
        <f t="shared" si="9"/>
        <v>0</v>
      </c>
      <c r="AG30" s="16">
        <f t="shared" si="9"/>
        <v>0</v>
      </c>
      <c r="AH30" s="16">
        <f t="shared" si="9"/>
        <v>0</v>
      </c>
      <c r="AI30" s="16">
        <f t="shared" si="9"/>
        <v>0</v>
      </c>
      <c r="AJ30" s="16">
        <f t="shared" si="9"/>
        <v>0</v>
      </c>
      <c r="AK30" s="16">
        <f t="shared" si="9"/>
        <v>0</v>
      </c>
      <c r="AL30" s="16">
        <f t="shared" si="9"/>
        <v>0</v>
      </c>
      <c r="AM30" s="16">
        <f t="shared" si="9"/>
        <v>0</v>
      </c>
      <c r="AN30" s="16">
        <f t="shared" si="9"/>
        <v>0</v>
      </c>
      <c r="AO30" s="16">
        <f t="shared" si="9"/>
        <v>0</v>
      </c>
      <c r="AP30" s="16">
        <f t="shared" si="9"/>
        <v>0</v>
      </c>
      <c r="AQ30" s="16">
        <f t="shared" si="9"/>
        <v>0</v>
      </c>
      <c r="AR30" s="16">
        <f t="shared" si="3"/>
        <v>0</v>
      </c>
      <c r="AS30" s="16">
        <f t="shared" si="3"/>
        <v>0</v>
      </c>
      <c r="AT30" s="16">
        <f t="shared" si="3"/>
        <v>0</v>
      </c>
      <c r="AU30" s="16">
        <f t="shared" si="3"/>
        <v>0</v>
      </c>
      <c r="AV30" s="29">
        <f t="shared" si="4"/>
        <v>47255.979999999996</v>
      </c>
      <c r="AW30" s="16">
        <f t="shared" si="5"/>
        <v>28</v>
      </c>
    </row>
    <row r="31" spans="1:49">
      <c r="A31" s="21" t="s">
        <v>181</v>
      </c>
      <c r="B31" s="21" t="s">
        <v>319</v>
      </c>
      <c r="C31" s="21"/>
      <c r="D31" s="21"/>
      <c r="E31" t="s">
        <v>320</v>
      </c>
      <c r="F31" s="15">
        <v>730130.92999999993</v>
      </c>
      <c r="I31">
        <v>29</v>
      </c>
      <c r="J31" s="16">
        <f t="shared" si="10"/>
        <v>0</v>
      </c>
      <c r="K31" s="16">
        <f t="shared" si="10"/>
        <v>0</v>
      </c>
      <c r="L31" s="16">
        <f t="shared" si="10"/>
        <v>0</v>
      </c>
      <c r="M31" s="16">
        <f t="shared" si="10"/>
        <v>0</v>
      </c>
      <c r="N31" s="16">
        <f t="shared" si="10"/>
        <v>0</v>
      </c>
      <c r="O31" s="16">
        <f t="shared" si="10"/>
        <v>0</v>
      </c>
      <c r="P31" s="16">
        <f t="shared" si="10"/>
        <v>0</v>
      </c>
      <c r="Q31" s="16">
        <f t="shared" si="10"/>
        <v>0</v>
      </c>
      <c r="R31" s="16">
        <f t="shared" si="10"/>
        <v>0</v>
      </c>
      <c r="S31" s="16">
        <f t="shared" si="10"/>
        <v>0</v>
      </c>
      <c r="T31" s="16">
        <f t="shared" si="10"/>
        <v>0</v>
      </c>
      <c r="U31" s="16">
        <f t="shared" si="10"/>
        <v>0</v>
      </c>
      <c r="V31" s="16">
        <f t="shared" si="10"/>
        <v>0</v>
      </c>
      <c r="W31" s="16">
        <f t="shared" si="10"/>
        <v>0</v>
      </c>
      <c r="X31" s="16">
        <f t="shared" si="10"/>
        <v>0</v>
      </c>
      <c r="Y31" s="16">
        <f t="shared" si="10"/>
        <v>0</v>
      </c>
      <c r="Z31" s="16">
        <f t="shared" si="9"/>
        <v>0</v>
      </c>
      <c r="AA31" s="16">
        <f t="shared" si="9"/>
        <v>0</v>
      </c>
      <c r="AB31" s="16">
        <f t="shared" si="9"/>
        <v>0</v>
      </c>
      <c r="AC31" s="16">
        <f t="shared" si="9"/>
        <v>0</v>
      </c>
      <c r="AD31" s="16">
        <f t="shared" si="9"/>
        <v>0</v>
      </c>
      <c r="AE31" s="16">
        <f t="shared" si="9"/>
        <v>0</v>
      </c>
      <c r="AF31" s="16">
        <f t="shared" si="9"/>
        <v>0</v>
      </c>
      <c r="AG31" s="16">
        <f t="shared" si="9"/>
        <v>0</v>
      </c>
      <c r="AH31" s="16">
        <f t="shared" si="9"/>
        <v>0</v>
      </c>
      <c r="AI31" s="16">
        <f t="shared" si="9"/>
        <v>0</v>
      </c>
      <c r="AJ31" s="16">
        <f t="shared" si="9"/>
        <v>0</v>
      </c>
      <c r="AK31" s="16">
        <f t="shared" si="9"/>
        <v>0</v>
      </c>
      <c r="AL31" s="16">
        <f t="shared" si="9"/>
        <v>0</v>
      </c>
      <c r="AM31" s="16">
        <f t="shared" si="9"/>
        <v>0</v>
      </c>
      <c r="AN31" s="16">
        <f t="shared" si="9"/>
        <v>0</v>
      </c>
      <c r="AO31" s="16">
        <f t="shared" si="9"/>
        <v>0</v>
      </c>
      <c r="AP31" s="16">
        <f t="shared" si="9"/>
        <v>0</v>
      </c>
      <c r="AQ31" s="16">
        <f t="shared" si="9"/>
        <v>0</v>
      </c>
      <c r="AR31" s="16">
        <f t="shared" si="3"/>
        <v>0</v>
      </c>
      <c r="AS31" s="16">
        <f t="shared" si="3"/>
        <v>0</v>
      </c>
      <c r="AT31" s="16">
        <f t="shared" si="3"/>
        <v>174917.54</v>
      </c>
      <c r="AU31" s="16">
        <f t="shared" si="3"/>
        <v>0</v>
      </c>
      <c r="AV31" s="29">
        <f t="shared" si="4"/>
        <v>174917.54</v>
      </c>
      <c r="AW31" s="16">
        <f t="shared" si="5"/>
        <v>29</v>
      </c>
    </row>
    <row r="32" spans="1:49">
      <c r="A32" s="21" t="s">
        <v>181</v>
      </c>
      <c r="B32" s="21">
        <v>1</v>
      </c>
      <c r="C32" s="21">
        <v>70</v>
      </c>
      <c r="D32" s="21"/>
      <c r="E32" t="s">
        <v>369</v>
      </c>
      <c r="F32" s="15">
        <v>6443.7</v>
      </c>
      <c r="I32">
        <v>30</v>
      </c>
      <c r="J32" s="16">
        <f t="shared" si="10"/>
        <v>0</v>
      </c>
      <c r="K32" s="16">
        <f t="shared" si="10"/>
        <v>0</v>
      </c>
      <c r="L32" s="16">
        <f t="shared" si="10"/>
        <v>0</v>
      </c>
      <c r="M32" s="16">
        <f t="shared" si="10"/>
        <v>0</v>
      </c>
      <c r="N32" s="16">
        <f t="shared" si="10"/>
        <v>0</v>
      </c>
      <c r="O32" s="16">
        <f t="shared" si="10"/>
        <v>0</v>
      </c>
      <c r="P32" s="16">
        <f t="shared" si="10"/>
        <v>0</v>
      </c>
      <c r="Q32" s="16">
        <f t="shared" si="10"/>
        <v>0</v>
      </c>
      <c r="R32" s="16">
        <f t="shared" si="10"/>
        <v>0</v>
      </c>
      <c r="S32" s="16">
        <f t="shared" si="10"/>
        <v>0</v>
      </c>
      <c r="T32" s="16">
        <f t="shared" si="10"/>
        <v>0</v>
      </c>
      <c r="U32" s="16">
        <f t="shared" si="10"/>
        <v>0</v>
      </c>
      <c r="V32" s="16">
        <f t="shared" si="10"/>
        <v>0</v>
      </c>
      <c r="W32" s="16">
        <f t="shared" si="10"/>
        <v>0</v>
      </c>
      <c r="X32" s="16">
        <f t="shared" si="10"/>
        <v>0</v>
      </c>
      <c r="Y32" s="16">
        <f t="shared" si="10"/>
        <v>0</v>
      </c>
      <c r="Z32" s="16">
        <f t="shared" si="9"/>
        <v>0</v>
      </c>
      <c r="AA32" s="16">
        <f t="shared" si="9"/>
        <v>0</v>
      </c>
      <c r="AB32" s="16">
        <f t="shared" si="9"/>
        <v>0</v>
      </c>
      <c r="AC32" s="16">
        <f t="shared" si="9"/>
        <v>0</v>
      </c>
      <c r="AD32" s="16">
        <f t="shared" si="9"/>
        <v>0</v>
      </c>
      <c r="AE32" s="16">
        <f t="shared" si="9"/>
        <v>0</v>
      </c>
      <c r="AF32" s="16">
        <f t="shared" si="9"/>
        <v>0</v>
      </c>
      <c r="AG32" s="16">
        <f t="shared" si="9"/>
        <v>0</v>
      </c>
      <c r="AH32" s="16">
        <f t="shared" si="9"/>
        <v>0</v>
      </c>
      <c r="AI32" s="16">
        <f t="shared" si="9"/>
        <v>0</v>
      </c>
      <c r="AJ32" s="16">
        <f t="shared" si="9"/>
        <v>0</v>
      </c>
      <c r="AK32" s="16">
        <f t="shared" si="9"/>
        <v>0</v>
      </c>
      <c r="AL32" s="16">
        <f t="shared" si="9"/>
        <v>0</v>
      </c>
      <c r="AM32" s="16">
        <f t="shared" si="9"/>
        <v>0</v>
      </c>
      <c r="AN32" s="16">
        <f t="shared" si="9"/>
        <v>0</v>
      </c>
      <c r="AO32" s="16">
        <f t="shared" si="9"/>
        <v>0</v>
      </c>
      <c r="AP32" s="16">
        <f t="shared" si="9"/>
        <v>0</v>
      </c>
      <c r="AQ32" s="16">
        <f t="shared" si="9"/>
        <v>0</v>
      </c>
      <c r="AR32" s="16">
        <f t="shared" si="3"/>
        <v>0</v>
      </c>
      <c r="AS32" s="16">
        <f t="shared" si="3"/>
        <v>0</v>
      </c>
      <c r="AT32" s="16">
        <f t="shared" si="3"/>
        <v>0</v>
      </c>
      <c r="AU32" s="16">
        <f t="shared" si="3"/>
        <v>0</v>
      </c>
      <c r="AV32" s="29">
        <f t="shared" si="4"/>
        <v>0</v>
      </c>
      <c r="AW32" s="16">
        <f t="shared" si="5"/>
        <v>30</v>
      </c>
    </row>
    <row r="33" spans="1:49">
      <c r="A33" s="31" t="s">
        <v>181</v>
      </c>
      <c r="B33" s="21">
        <v>84</v>
      </c>
      <c r="C33" s="21">
        <v>11</v>
      </c>
      <c r="D33" s="21"/>
      <c r="E33" t="s">
        <v>325</v>
      </c>
      <c r="F33" s="15">
        <v>21603.42</v>
      </c>
      <c r="I33">
        <v>31</v>
      </c>
      <c r="J33" s="16">
        <f t="shared" si="10"/>
        <v>0</v>
      </c>
      <c r="K33" s="16">
        <f t="shared" si="10"/>
        <v>0</v>
      </c>
      <c r="L33" s="16">
        <f t="shared" si="10"/>
        <v>0</v>
      </c>
      <c r="M33" s="16">
        <f t="shared" si="10"/>
        <v>0</v>
      </c>
      <c r="N33" s="16">
        <f t="shared" si="10"/>
        <v>0</v>
      </c>
      <c r="O33" s="16">
        <f t="shared" si="10"/>
        <v>0</v>
      </c>
      <c r="P33" s="16">
        <f t="shared" si="10"/>
        <v>0</v>
      </c>
      <c r="Q33" s="16">
        <f t="shared" si="10"/>
        <v>0</v>
      </c>
      <c r="R33" s="16">
        <f t="shared" si="10"/>
        <v>0</v>
      </c>
      <c r="S33" s="16">
        <f t="shared" si="10"/>
        <v>0</v>
      </c>
      <c r="T33" s="16">
        <f t="shared" si="10"/>
        <v>0</v>
      </c>
      <c r="U33" s="16">
        <f t="shared" si="10"/>
        <v>0</v>
      </c>
      <c r="V33" s="16">
        <f t="shared" si="10"/>
        <v>0</v>
      </c>
      <c r="W33" s="16">
        <f t="shared" si="10"/>
        <v>0</v>
      </c>
      <c r="X33" s="16">
        <f t="shared" si="10"/>
        <v>0</v>
      </c>
      <c r="Y33" s="16">
        <f t="shared" si="10"/>
        <v>0</v>
      </c>
      <c r="Z33" s="16">
        <f t="shared" si="9"/>
        <v>0</v>
      </c>
      <c r="AA33" s="16">
        <f t="shared" si="9"/>
        <v>0</v>
      </c>
      <c r="AB33" s="16">
        <f t="shared" si="9"/>
        <v>0</v>
      </c>
      <c r="AC33" s="16">
        <f t="shared" si="9"/>
        <v>48485.84</v>
      </c>
      <c r="AD33" s="16">
        <f t="shared" si="9"/>
        <v>15161.26</v>
      </c>
      <c r="AE33" s="16">
        <f t="shared" si="9"/>
        <v>0</v>
      </c>
      <c r="AF33" s="16">
        <f t="shared" si="9"/>
        <v>0</v>
      </c>
      <c r="AG33" s="16">
        <f t="shared" si="9"/>
        <v>949.51</v>
      </c>
      <c r="AH33" s="16">
        <f t="shared" si="9"/>
        <v>0</v>
      </c>
      <c r="AI33" s="16">
        <f t="shared" si="9"/>
        <v>0</v>
      </c>
      <c r="AJ33" s="16">
        <f t="shared" si="9"/>
        <v>0</v>
      </c>
      <c r="AK33" s="16">
        <f t="shared" si="9"/>
        <v>0</v>
      </c>
      <c r="AL33" s="16">
        <f t="shared" si="9"/>
        <v>0</v>
      </c>
      <c r="AM33" s="16">
        <f t="shared" si="9"/>
        <v>0</v>
      </c>
      <c r="AN33" s="16">
        <f t="shared" si="9"/>
        <v>0</v>
      </c>
      <c r="AO33" s="16">
        <f t="shared" si="9"/>
        <v>0</v>
      </c>
      <c r="AP33" s="16">
        <f t="shared" si="9"/>
        <v>0</v>
      </c>
      <c r="AQ33" s="16">
        <f t="shared" si="9"/>
        <v>0</v>
      </c>
      <c r="AR33" s="16">
        <f t="shared" si="3"/>
        <v>0</v>
      </c>
      <c r="AS33" s="16">
        <f t="shared" si="3"/>
        <v>0</v>
      </c>
      <c r="AT33" s="16">
        <f t="shared" si="3"/>
        <v>12295.4</v>
      </c>
      <c r="AU33" s="16">
        <f t="shared" si="3"/>
        <v>0</v>
      </c>
      <c r="AV33" s="29">
        <f t="shared" si="4"/>
        <v>76892.009999999995</v>
      </c>
      <c r="AW33" s="16">
        <f t="shared" si="5"/>
        <v>31</v>
      </c>
    </row>
    <row r="34" spans="1:49">
      <c r="A34" s="32" t="s">
        <v>370</v>
      </c>
      <c r="B34" s="32"/>
      <c r="C34" s="32"/>
      <c r="D34" s="32"/>
      <c r="E34" s="32"/>
      <c r="F34" s="33">
        <v>758178.04999999993</v>
      </c>
      <c r="I34">
        <v>32</v>
      </c>
      <c r="J34" s="16">
        <f t="shared" si="10"/>
        <v>812.55</v>
      </c>
      <c r="K34" s="16">
        <f t="shared" si="10"/>
        <v>0</v>
      </c>
      <c r="L34" s="16">
        <f t="shared" si="10"/>
        <v>0</v>
      </c>
      <c r="M34" s="16">
        <f t="shared" si="10"/>
        <v>0</v>
      </c>
      <c r="N34" s="16">
        <f t="shared" si="10"/>
        <v>0</v>
      </c>
      <c r="O34" s="16">
        <f t="shared" si="10"/>
        <v>0</v>
      </c>
      <c r="P34" s="16">
        <f t="shared" si="10"/>
        <v>0</v>
      </c>
      <c r="Q34" s="16">
        <f t="shared" si="10"/>
        <v>0</v>
      </c>
      <c r="R34" s="16">
        <f t="shared" si="10"/>
        <v>0</v>
      </c>
      <c r="S34" s="16">
        <f t="shared" si="10"/>
        <v>0</v>
      </c>
      <c r="T34" s="16">
        <f t="shared" si="10"/>
        <v>0</v>
      </c>
      <c r="U34" s="16">
        <f t="shared" si="10"/>
        <v>0</v>
      </c>
      <c r="V34" s="16">
        <f t="shared" si="10"/>
        <v>0</v>
      </c>
      <c r="W34" s="16">
        <f t="shared" si="10"/>
        <v>0</v>
      </c>
      <c r="X34" s="16">
        <f t="shared" si="10"/>
        <v>0</v>
      </c>
      <c r="Y34" s="16">
        <f t="shared" si="10"/>
        <v>0</v>
      </c>
      <c r="Z34" s="16">
        <f t="shared" si="9"/>
        <v>0</v>
      </c>
      <c r="AA34" s="16">
        <f t="shared" si="9"/>
        <v>0</v>
      </c>
      <c r="AB34" s="16">
        <f t="shared" si="9"/>
        <v>0</v>
      </c>
      <c r="AC34" s="16">
        <f t="shared" si="9"/>
        <v>8526.1</v>
      </c>
      <c r="AD34" s="16">
        <f t="shared" si="9"/>
        <v>0</v>
      </c>
      <c r="AE34" s="16">
        <f t="shared" si="9"/>
        <v>0</v>
      </c>
      <c r="AF34" s="16">
        <f t="shared" si="9"/>
        <v>0</v>
      </c>
      <c r="AG34" s="16">
        <f t="shared" si="9"/>
        <v>0</v>
      </c>
      <c r="AH34" s="16">
        <f t="shared" si="9"/>
        <v>0</v>
      </c>
      <c r="AI34" s="16">
        <f t="shared" si="9"/>
        <v>0</v>
      </c>
      <c r="AJ34" s="16">
        <f t="shared" si="9"/>
        <v>0</v>
      </c>
      <c r="AK34" s="16">
        <f t="shared" si="9"/>
        <v>0</v>
      </c>
      <c r="AL34" s="16">
        <f t="shared" si="9"/>
        <v>0</v>
      </c>
      <c r="AM34" s="16">
        <f t="shared" si="9"/>
        <v>40313.760000000002</v>
      </c>
      <c r="AN34" s="16">
        <f t="shared" si="9"/>
        <v>0</v>
      </c>
      <c r="AO34" s="16">
        <f t="shared" si="9"/>
        <v>0</v>
      </c>
      <c r="AP34" s="16">
        <f t="shared" si="9"/>
        <v>0</v>
      </c>
      <c r="AQ34" s="16">
        <f t="shared" si="9"/>
        <v>0</v>
      </c>
      <c r="AR34" s="16">
        <f t="shared" si="3"/>
        <v>0</v>
      </c>
      <c r="AS34" s="16">
        <f t="shared" si="3"/>
        <v>0</v>
      </c>
      <c r="AT34" s="16">
        <f t="shared" si="3"/>
        <v>0</v>
      </c>
      <c r="AU34" s="16">
        <f t="shared" si="3"/>
        <v>0</v>
      </c>
      <c r="AV34" s="29">
        <f t="shared" si="4"/>
        <v>49652.41</v>
      </c>
      <c r="AW34" s="16">
        <f t="shared" si="5"/>
        <v>32</v>
      </c>
    </row>
    <row r="35" spans="1:49">
      <c r="A35" s="21" t="s">
        <v>189</v>
      </c>
      <c r="B35" s="21" t="s">
        <v>319</v>
      </c>
      <c r="C35" s="21"/>
      <c r="D35" s="21"/>
      <c r="E35" t="s">
        <v>320</v>
      </c>
      <c r="F35" s="15">
        <v>543807.11</v>
      </c>
      <c r="I35">
        <v>33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16">
        <f t="shared" si="10"/>
        <v>0</v>
      </c>
      <c r="S35" s="16">
        <f t="shared" si="10"/>
        <v>0</v>
      </c>
      <c r="T35" s="16">
        <f t="shared" si="10"/>
        <v>0</v>
      </c>
      <c r="U35" s="16">
        <f t="shared" si="10"/>
        <v>0</v>
      </c>
      <c r="V35" s="16">
        <f t="shared" si="10"/>
        <v>0</v>
      </c>
      <c r="W35" s="16">
        <f t="shared" si="10"/>
        <v>0</v>
      </c>
      <c r="X35" s="16">
        <f t="shared" si="10"/>
        <v>0</v>
      </c>
      <c r="Y35" s="16">
        <f t="shared" si="10"/>
        <v>0</v>
      </c>
      <c r="Z35" s="16">
        <f t="shared" si="9"/>
        <v>0</v>
      </c>
      <c r="AA35" s="16">
        <f t="shared" si="9"/>
        <v>0</v>
      </c>
      <c r="AB35" s="16">
        <f t="shared" si="9"/>
        <v>0</v>
      </c>
      <c r="AC35" s="16">
        <f t="shared" si="9"/>
        <v>0</v>
      </c>
      <c r="AD35" s="16">
        <f t="shared" si="9"/>
        <v>0</v>
      </c>
      <c r="AE35" s="16">
        <f t="shared" si="9"/>
        <v>0</v>
      </c>
      <c r="AF35" s="16">
        <f t="shared" si="9"/>
        <v>0</v>
      </c>
      <c r="AG35" s="16">
        <f t="shared" si="9"/>
        <v>0</v>
      </c>
      <c r="AH35" s="16">
        <f t="shared" si="9"/>
        <v>0</v>
      </c>
      <c r="AI35" s="16">
        <f t="shared" si="9"/>
        <v>0</v>
      </c>
      <c r="AJ35" s="16">
        <f t="shared" si="9"/>
        <v>0</v>
      </c>
      <c r="AK35" s="16">
        <f t="shared" si="9"/>
        <v>0</v>
      </c>
      <c r="AL35" s="16">
        <f t="shared" si="9"/>
        <v>0</v>
      </c>
      <c r="AM35" s="16">
        <f t="shared" si="9"/>
        <v>30044.17</v>
      </c>
      <c r="AN35" s="16">
        <f t="shared" si="9"/>
        <v>0</v>
      </c>
      <c r="AO35" s="16">
        <f t="shared" si="9"/>
        <v>0</v>
      </c>
      <c r="AP35" s="16">
        <f t="shared" si="9"/>
        <v>0</v>
      </c>
      <c r="AQ35" s="16">
        <f t="shared" si="9"/>
        <v>0</v>
      </c>
      <c r="AR35" s="16">
        <f t="shared" si="3"/>
        <v>0</v>
      </c>
      <c r="AS35" s="16">
        <f t="shared" si="3"/>
        <v>0</v>
      </c>
      <c r="AT35" s="16">
        <f t="shared" si="3"/>
        <v>0</v>
      </c>
      <c r="AU35" s="16">
        <f t="shared" si="3"/>
        <v>0</v>
      </c>
      <c r="AV35" s="29">
        <f t="shared" si="4"/>
        <v>30044.17</v>
      </c>
      <c r="AW35" s="16">
        <f t="shared" si="5"/>
        <v>33</v>
      </c>
    </row>
    <row r="36" spans="1:49">
      <c r="A36" s="21" t="s">
        <v>189</v>
      </c>
      <c r="B36" s="21">
        <v>10</v>
      </c>
      <c r="C36" s="21">
        <v>92</v>
      </c>
      <c r="D36" s="21"/>
      <c r="E36" t="s">
        <v>371</v>
      </c>
      <c r="F36" s="15">
        <v>11887862.189999999</v>
      </c>
      <c r="I36">
        <v>34</v>
      </c>
      <c r="J36" s="16">
        <f t="shared" si="10"/>
        <v>0</v>
      </c>
      <c r="K36" s="16">
        <f t="shared" si="10"/>
        <v>0</v>
      </c>
      <c r="L36" s="16">
        <f t="shared" si="10"/>
        <v>0</v>
      </c>
      <c r="M36" s="16">
        <f t="shared" si="10"/>
        <v>0</v>
      </c>
      <c r="N36" s="16">
        <f t="shared" si="10"/>
        <v>0</v>
      </c>
      <c r="O36" s="16">
        <f t="shared" si="10"/>
        <v>0</v>
      </c>
      <c r="P36" s="16">
        <f t="shared" si="10"/>
        <v>0</v>
      </c>
      <c r="Q36" s="16">
        <f t="shared" si="10"/>
        <v>0</v>
      </c>
      <c r="R36" s="16">
        <f t="shared" si="10"/>
        <v>0</v>
      </c>
      <c r="S36" s="16">
        <f t="shared" si="10"/>
        <v>0</v>
      </c>
      <c r="T36" s="16">
        <f t="shared" si="10"/>
        <v>0</v>
      </c>
      <c r="U36" s="16">
        <f t="shared" si="10"/>
        <v>0</v>
      </c>
      <c r="V36" s="16">
        <f t="shared" si="10"/>
        <v>0</v>
      </c>
      <c r="W36" s="16">
        <f t="shared" si="10"/>
        <v>0</v>
      </c>
      <c r="X36" s="16">
        <f t="shared" si="10"/>
        <v>0</v>
      </c>
      <c r="Y36" s="16">
        <f t="shared" si="10"/>
        <v>0</v>
      </c>
      <c r="Z36" s="16">
        <f t="shared" si="9"/>
        <v>0</v>
      </c>
      <c r="AA36" s="16">
        <f t="shared" si="9"/>
        <v>0</v>
      </c>
      <c r="AB36" s="16">
        <f t="shared" si="9"/>
        <v>0</v>
      </c>
      <c r="AC36" s="16">
        <f t="shared" si="9"/>
        <v>0</v>
      </c>
      <c r="AD36" s="16">
        <f t="shared" si="9"/>
        <v>0</v>
      </c>
      <c r="AE36" s="16">
        <f t="shared" si="9"/>
        <v>0</v>
      </c>
      <c r="AF36" s="16">
        <f t="shared" si="9"/>
        <v>0</v>
      </c>
      <c r="AG36" s="16">
        <f t="shared" si="9"/>
        <v>0</v>
      </c>
      <c r="AH36" s="16">
        <f t="shared" si="9"/>
        <v>0</v>
      </c>
      <c r="AI36" s="16">
        <f t="shared" si="9"/>
        <v>0</v>
      </c>
      <c r="AJ36" s="16">
        <f t="shared" si="9"/>
        <v>0</v>
      </c>
      <c r="AK36" s="16">
        <f t="shared" si="9"/>
        <v>0</v>
      </c>
      <c r="AL36" s="16">
        <f t="shared" si="9"/>
        <v>0</v>
      </c>
      <c r="AM36" s="16">
        <f t="shared" si="9"/>
        <v>0</v>
      </c>
      <c r="AN36" s="16">
        <f t="shared" si="9"/>
        <v>0</v>
      </c>
      <c r="AO36" s="16">
        <f t="shared" si="9"/>
        <v>0</v>
      </c>
      <c r="AP36" s="16">
        <f t="shared" si="9"/>
        <v>0</v>
      </c>
      <c r="AQ36" s="16">
        <f t="shared" si="9"/>
        <v>0</v>
      </c>
      <c r="AR36" s="16">
        <f t="shared" si="3"/>
        <v>0</v>
      </c>
      <c r="AS36" s="16">
        <f t="shared" si="3"/>
        <v>0</v>
      </c>
      <c r="AT36" s="16">
        <f t="shared" si="3"/>
        <v>0</v>
      </c>
      <c r="AU36" s="16">
        <f t="shared" si="3"/>
        <v>0</v>
      </c>
      <c r="AV36" s="29">
        <f t="shared" si="4"/>
        <v>0</v>
      </c>
      <c r="AW36" s="16">
        <f t="shared" si="5"/>
        <v>34</v>
      </c>
    </row>
    <row r="37" spans="1:49">
      <c r="A37" s="21" t="s">
        <v>189</v>
      </c>
      <c r="B37" s="21">
        <v>25</v>
      </c>
      <c r="C37" s="21"/>
      <c r="D37" s="21"/>
      <c r="E37" t="s">
        <v>372</v>
      </c>
      <c r="F37" s="15">
        <v>8582.92</v>
      </c>
      <c r="I37">
        <v>35</v>
      </c>
      <c r="J37" s="16">
        <f t="shared" si="10"/>
        <v>0</v>
      </c>
      <c r="K37" s="16">
        <f t="shared" si="10"/>
        <v>0</v>
      </c>
      <c r="L37" s="16">
        <f t="shared" si="10"/>
        <v>0</v>
      </c>
      <c r="M37" s="16">
        <f t="shared" si="10"/>
        <v>0</v>
      </c>
      <c r="N37" s="16">
        <f t="shared" si="10"/>
        <v>0</v>
      </c>
      <c r="O37" s="16">
        <f t="shared" si="10"/>
        <v>0</v>
      </c>
      <c r="P37" s="16">
        <f t="shared" si="10"/>
        <v>0</v>
      </c>
      <c r="Q37" s="16">
        <f t="shared" si="10"/>
        <v>0</v>
      </c>
      <c r="R37" s="16">
        <f t="shared" si="10"/>
        <v>0</v>
      </c>
      <c r="S37" s="16">
        <f t="shared" si="10"/>
        <v>0</v>
      </c>
      <c r="T37" s="16">
        <f t="shared" si="10"/>
        <v>0</v>
      </c>
      <c r="U37" s="16">
        <f t="shared" si="10"/>
        <v>0</v>
      </c>
      <c r="V37" s="16">
        <f t="shared" si="10"/>
        <v>0</v>
      </c>
      <c r="W37" s="16">
        <f t="shared" si="10"/>
        <v>8296.6200000000008</v>
      </c>
      <c r="X37" s="16">
        <f t="shared" si="10"/>
        <v>0</v>
      </c>
      <c r="Y37" s="16">
        <f t="shared" si="10"/>
        <v>0</v>
      </c>
      <c r="Z37" s="16">
        <f t="shared" si="9"/>
        <v>0</v>
      </c>
      <c r="AA37" s="16">
        <f t="shared" si="9"/>
        <v>0</v>
      </c>
      <c r="AB37" s="16">
        <f t="shared" si="9"/>
        <v>0</v>
      </c>
      <c r="AC37" s="16">
        <f t="shared" si="9"/>
        <v>0</v>
      </c>
      <c r="AD37" s="16">
        <f t="shared" si="9"/>
        <v>0</v>
      </c>
      <c r="AE37" s="16">
        <f t="shared" si="9"/>
        <v>0</v>
      </c>
      <c r="AF37" s="16">
        <f t="shared" si="9"/>
        <v>0</v>
      </c>
      <c r="AG37" s="16">
        <f t="shared" si="9"/>
        <v>0</v>
      </c>
      <c r="AH37" s="16">
        <f t="shared" si="9"/>
        <v>0</v>
      </c>
      <c r="AI37" s="16">
        <f t="shared" si="9"/>
        <v>0</v>
      </c>
      <c r="AJ37" s="16">
        <f t="shared" si="9"/>
        <v>0</v>
      </c>
      <c r="AK37" s="16">
        <f t="shared" si="9"/>
        <v>0</v>
      </c>
      <c r="AL37" s="16">
        <f t="shared" si="9"/>
        <v>0</v>
      </c>
      <c r="AM37" s="16">
        <f t="shared" si="9"/>
        <v>0</v>
      </c>
      <c r="AN37" s="16">
        <f t="shared" si="9"/>
        <v>0</v>
      </c>
      <c r="AO37" s="16">
        <f t="shared" si="9"/>
        <v>0</v>
      </c>
      <c r="AP37" s="16">
        <f t="shared" si="9"/>
        <v>0</v>
      </c>
      <c r="AQ37" s="16">
        <f t="shared" si="9"/>
        <v>0</v>
      </c>
      <c r="AR37" s="16">
        <f t="shared" si="3"/>
        <v>0</v>
      </c>
      <c r="AS37" s="16">
        <f t="shared" si="3"/>
        <v>0</v>
      </c>
      <c r="AT37" s="16">
        <f t="shared" si="3"/>
        <v>0</v>
      </c>
      <c r="AU37" s="16">
        <f t="shared" si="3"/>
        <v>0</v>
      </c>
      <c r="AV37" s="29">
        <f t="shared" si="4"/>
        <v>8296.6200000000008</v>
      </c>
      <c r="AW37" s="16">
        <f t="shared" si="5"/>
        <v>35</v>
      </c>
    </row>
    <row r="38" spans="1:49">
      <c r="A38" s="21" t="s">
        <v>189</v>
      </c>
      <c r="B38" s="21">
        <v>28</v>
      </c>
      <c r="C38" s="21">
        <v>49</v>
      </c>
      <c r="D38" s="21"/>
      <c r="E38" t="s">
        <v>373</v>
      </c>
      <c r="F38" s="15">
        <v>18248.93</v>
      </c>
      <c r="I38">
        <v>36</v>
      </c>
      <c r="J38" s="16">
        <f t="shared" si="10"/>
        <v>0</v>
      </c>
      <c r="K38" s="16">
        <f t="shared" si="10"/>
        <v>0</v>
      </c>
      <c r="L38" s="16">
        <f t="shared" si="10"/>
        <v>0</v>
      </c>
      <c r="M38" s="16">
        <f t="shared" si="10"/>
        <v>0</v>
      </c>
      <c r="N38" s="16">
        <f t="shared" si="10"/>
        <v>0</v>
      </c>
      <c r="O38" s="16">
        <f t="shared" si="10"/>
        <v>0</v>
      </c>
      <c r="P38" s="16">
        <f t="shared" si="10"/>
        <v>0</v>
      </c>
      <c r="Q38" s="16">
        <f t="shared" si="10"/>
        <v>0</v>
      </c>
      <c r="R38" s="16">
        <f t="shared" si="10"/>
        <v>0</v>
      </c>
      <c r="S38" s="16">
        <f t="shared" si="10"/>
        <v>0</v>
      </c>
      <c r="T38" s="16">
        <f t="shared" si="10"/>
        <v>0</v>
      </c>
      <c r="U38" s="16">
        <f t="shared" si="10"/>
        <v>0</v>
      </c>
      <c r="V38" s="16">
        <f t="shared" si="10"/>
        <v>0</v>
      </c>
      <c r="W38" s="16">
        <f t="shared" si="10"/>
        <v>0</v>
      </c>
      <c r="X38" s="16">
        <f t="shared" si="10"/>
        <v>0</v>
      </c>
      <c r="Y38" s="16">
        <f t="shared" si="10"/>
        <v>0</v>
      </c>
      <c r="Z38" s="16">
        <f t="shared" si="9"/>
        <v>0</v>
      </c>
      <c r="AA38" s="16">
        <f t="shared" si="9"/>
        <v>0</v>
      </c>
      <c r="AB38" s="16">
        <f t="shared" si="9"/>
        <v>0</v>
      </c>
      <c r="AC38" s="16">
        <f t="shared" si="9"/>
        <v>0</v>
      </c>
      <c r="AD38" s="16">
        <f t="shared" si="9"/>
        <v>0</v>
      </c>
      <c r="AE38" s="16">
        <f t="shared" si="9"/>
        <v>0</v>
      </c>
      <c r="AF38" s="16">
        <f t="shared" si="9"/>
        <v>0</v>
      </c>
      <c r="AG38" s="16">
        <f t="shared" si="9"/>
        <v>0</v>
      </c>
      <c r="AH38" s="16">
        <f t="shared" si="9"/>
        <v>0</v>
      </c>
      <c r="AI38" s="16">
        <f t="shared" si="9"/>
        <v>0</v>
      </c>
      <c r="AJ38" s="16">
        <f t="shared" si="9"/>
        <v>0</v>
      </c>
      <c r="AK38" s="16">
        <f t="shared" si="9"/>
        <v>0</v>
      </c>
      <c r="AL38" s="16">
        <f t="shared" si="9"/>
        <v>0</v>
      </c>
      <c r="AM38" s="16">
        <f t="shared" si="9"/>
        <v>0</v>
      </c>
      <c r="AN38" s="16">
        <f t="shared" si="9"/>
        <v>0</v>
      </c>
      <c r="AO38" s="16">
        <f t="shared" si="9"/>
        <v>0</v>
      </c>
      <c r="AP38" s="16">
        <f t="shared" si="9"/>
        <v>0</v>
      </c>
      <c r="AQ38" s="16">
        <f t="shared" si="9"/>
        <v>0</v>
      </c>
      <c r="AR38" s="16">
        <f t="shared" si="3"/>
        <v>0</v>
      </c>
      <c r="AS38" s="16">
        <f t="shared" si="3"/>
        <v>0</v>
      </c>
      <c r="AT38" s="16">
        <f t="shared" si="3"/>
        <v>0</v>
      </c>
      <c r="AU38" s="16">
        <f t="shared" si="3"/>
        <v>0</v>
      </c>
      <c r="AV38" s="29">
        <f t="shared" si="4"/>
        <v>0</v>
      </c>
      <c r="AW38" s="16">
        <f t="shared" si="5"/>
        <v>36</v>
      </c>
    </row>
    <row r="39" spans="1:49">
      <c r="A39" s="21" t="s">
        <v>189</v>
      </c>
      <c r="B39" s="21">
        <v>84</v>
      </c>
      <c r="C39" s="21">
        <v>11</v>
      </c>
      <c r="D39" s="21"/>
      <c r="E39" t="s">
        <v>325</v>
      </c>
      <c r="F39" s="15">
        <v>8256.0499999999993</v>
      </c>
      <c r="I39">
        <v>37</v>
      </c>
      <c r="J39" s="16">
        <f t="shared" si="10"/>
        <v>0</v>
      </c>
      <c r="K39" s="16">
        <f t="shared" si="10"/>
        <v>0</v>
      </c>
      <c r="L39" s="16">
        <f t="shared" si="10"/>
        <v>0</v>
      </c>
      <c r="M39" s="16">
        <f t="shared" si="10"/>
        <v>0</v>
      </c>
      <c r="N39" s="16">
        <f t="shared" si="10"/>
        <v>0</v>
      </c>
      <c r="O39" s="16">
        <f t="shared" si="10"/>
        <v>0</v>
      </c>
      <c r="P39" s="16">
        <f t="shared" si="10"/>
        <v>0</v>
      </c>
      <c r="Q39" s="16">
        <f t="shared" si="10"/>
        <v>0</v>
      </c>
      <c r="R39" s="16">
        <f t="shared" si="10"/>
        <v>0</v>
      </c>
      <c r="S39" s="16">
        <f t="shared" si="10"/>
        <v>0</v>
      </c>
      <c r="T39" s="16">
        <f t="shared" si="10"/>
        <v>0</v>
      </c>
      <c r="U39" s="16">
        <f t="shared" si="10"/>
        <v>0</v>
      </c>
      <c r="V39" s="16">
        <f t="shared" si="10"/>
        <v>0</v>
      </c>
      <c r="W39" s="16">
        <f t="shared" si="10"/>
        <v>0</v>
      </c>
      <c r="X39" s="16">
        <f t="shared" si="10"/>
        <v>0</v>
      </c>
      <c r="Y39" s="16">
        <f t="shared" si="10"/>
        <v>0</v>
      </c>
      <c r="Z39" s="16">
        <f t="shared" si="9"/>
        <v>0</v>
      </c>
      <c r="AA39" s="16">
        <f t="shared" si="9"/>
        <v>0</v>
      </c>
      <c r="AB39" s="16">
        <f t="shared" si="9"/>
        <v>0</v>
      </c>
      <c r="AC39" s="16">
        <f t="shared" si="9"/>
        <v>0</v>
      </c>
      <c r="AD39" s="16">
        <f t="shared" si="9"/>
        <v>0</v>
      </c>
      <c r="AE39" s="16">
        <f t="shared" si="9"/>
        <v>0</v>
      </c>
      <c r="AF39" s="16">
        <f t="shared" si="9"/>
        <v>0</v>
      </c>
      <c r="AG39" s="16">
        <f t="shared" ref="AG39:AQ39" si="11">SUMIFS($F$3:$F$261,$A$3:$A$261,AG$1,$B$3:$B$261,$I39)</f>
        <v>0</v>
      </c>
      <c r="AH39" s="16">
        <f t="shared" si="11"/>
        <v>0</v>
      </c>
      <c r="AI39" s="16">
        <f t="shared" si="11"/>
        <v>0</v>
      </c>
      <c r="AJ39" s="16">
        <f t="shared" si="11"/>
        <v>0</v>
      </c>
      <c r="AK39" s="16">
        <f t="shared" si="11"/>
        <v>0</v>
      </c>
      <c r="AL39" s="16">
        <f t="shared" si="11"/>
        <v>0</v>
      </c>
      <c r="AM39" s="16">
        <f t="shared" si="11"/>
        <v>0</v>
      </c>
      <c r="AN39" s="16">
        <f t="shared" si="11"/>
        <v>0</v>
      </c>
      <c r="AO39" s="16">
        <f t="shared" si="11"/>
        <v>0</v>
      </c>
      <c r="AP39" s="16">
        <f t="shared" si="11"/>
        <v>0</v>
      </c>
      <c r="AQ39" s="16">
        <f t="shared" si="11"/>
        <v>0</v>
      </c>
      <c r="AR39" s="16">
        <f t="shared" si="3"/>
        <v>0</v>
      </c>
      <c r="AS39" s="16">
        <f t="shared" si="3"/>
        <v>0</v>
      </c>
      <c r="AT39" s="16">
        <f t="shared" si="3"/>
        <v>0</v>
      </c>
      <c r="AU39" s="16">
        <f t="shared" si="3"/>
        <v>0</v>
      </c>
      <c r="AV39" s="29">
        <f t="shared" si="4"/>
        <v>0</v>
      </c>
      <c r="AW39" s="16">
        <f t="shared" si="5"/>
        <v>37</v>
      </c>
    </row>
    <row r="40" spans="1:49">
      <c r="A40" s="31" t="s">
        <v>189</v>
      </c>
      <c r="B40" s="21">
        <v>85</v>
      </c>
      <c r="C40" s="21">
        <v>10</v>
      </c>
      <c r="D40" s="21"/>
      <c r="E40" t="s">
        <v>375</v>
      </c>
      <c r="F40" s="15">
        <v>73445.09</v>
      </c>
      <c r="I40">
        <v>38</v>
      </c>
      <c r="J40" s="16">
        <f t="shared" si="10"/>
        <v>0</v>
      </c>
      <c r="K40" s="16">
        <f t="shared" si="10"/>
        <v>0</v>
      </c>
      <c r="L40" s="16">
        <f t="shared" si="10"/>
        <v>0</v>
      </c>
      <c r="M40" s="16">
        <f t="shared" si="10"/>
        <v>0</v>
      </c>
      <c r="N40" s="16">
        <f t="shared" si="10"/>
        <v>0</v>
      </c>
      <c r="O40" s="16">
        <f t="shared" si="10"/>
        <v>0</v>
      </c>
      <c r="P40" s="16">
        <f t="shared" si="10"/>
        <v>0</v>
      </c>
      <c r="Q40" s="16">
        <f t="shared" si="10"/>
        <v>0</v>
      </c>
      <c r="R40" s="16">
        <f t="shared" si="10"/>
        <v>0</v>
      </c>
      <c r="S40" s="16">
        <f t="shared" si="10"/>
        <v>0</v>
      </c>
      <c r="T40" s="16">
        <f t="shared" si="10"/>
        <v>0</v>
      </c>
      <c r="U40" s="16">
        <f t="shared" si="10"/>
        <v>0</v>
      </c>
      <c r="V40" s="16">
        <f t="shared" si="10"/>
        <v>0</v>
      </c>
      <c r="W40" s="16">
        <f t="shared" si="10"/>
        <v>0</v>
      </c>
      <c r="X40" s="16">
        <f t="shared" si="10"/>
        <v>0</v>
      </c>
      <c r="Y40" s="16">
        <f t="shared" si="10"/>
        <v>0</v>
      </c>
      <c r="Z40" s="16">
        <f t="shared" ref="Z40:AQ40" si="12">SUMIFS($F$3:$F$261,$A$3:$A$261,Z$1,$B$3:$B$261,$I40)</f>
        <v>0</v>
      </c>
      <c r="AA40" s="16">
        <f t="shared" si="12"/>
        <v>0</v>
      </c>
      <c r="AB40" s="16">
        <f t="shared" si="12"/>
        <v>0</v>
      </c>
      <c r="AC40" s="16">
        <f t="shared" si="12"/>
        <v>0</v>
      </c>
      <c r="AD40" s="16">
        <f t="shared" si="12"/>
        <v>0</v>
      </c>
      <c r="AE40" s="16">
        <f t="shared" si="12"/>
        <v>0</v>
      </c>
      <c r="AF40" s="16">
        <f t="shared" si="12"/>
        <v>0</v>
      </c>
      <c r="AG40" s="16">
        <f t="shared" si="12"/>
        <v>0</v>
      </c>
      <c r="AH40" s="16">
        <f t="shared" si="12"/>
        <v>0</v>
      </c>
      <c r="AI40" s="16">
        <f t="shared" si="12"/>
        <v>0</v>
      </c>
      <c r="AJ40" s="16">
        <f t="shared" si="12"/>
        <v>0</v>
      </c>
      <c r="AK40" s="16">
        <f t="shared" si="12"/>
        <v>0</v>
      </c>
      <c r="AL40" s="16">
        <f t="shared" si="12"/>
        <v>0</v>
      </c>
      <c r="AM40" s="16">
        <f t="shared" si="12"/>
        <v>0</v>
      </c>
      <c r="AN40" s="16">
        <f t="shared" si="12"/>
        <v>0</v>
      </c>
      <c r="AO40" s="16">
        <f t="shared" si="12"/>
        <v>0</v>
      </c>
      <c r="AP40" s="16">
        <f t="shared" si="12"/>
        <v>0</v>
      </c>
      <c r="AQ40" s="16">
        <f t="shared" si="12"/>
        <v>0</v>
      </c>
      <c r="AR40" s="16">
        <f t="shared" si="3"/>
        <v>0</v>
      </c>
      <c r="AS40" s="16">
        <f t="shared" si="3"/>
        <v>0</v>
      </c>
      <c r="AT40" s="16">
        <f t="shared" si="3"/>
        <v>0</v>
      </c>
      <c r="AU40" s="16">
        <f t="shared" si="3"/>
        <v>0</v>
      </c>
      <c r="AV40" s="29">
        <f t="shared" si="4"/>
        <v>0</v>
      </c>
      <c r="AW40" s="16">
        <f t="shared" si="5"/>
        <v>38</v>
      </c>
    </row>
    <row r="41" spans="1:49">
      <c r="A41" s="32" t="s">
        <v>376</v>
      </c>
      <c r="B41" s="32"/>
      <c r="C41" s="32"/>
      <c r="D41" s="32"/>
      <c r="E41" s="32"/>
      <c r="F41" s="33">
        <v>12540202.289999999</v>
      </c>
      <c r="I41">
        <v>39</v>
      </c>
      <c r="J41" s="16">
        <f t="shared" si="10"/>
        <v>0</v>
      </c>
      <c r="K41" s="16">
        <f t="shared" si="10"/>
        <v>0</v>
      </c>
      <c r="L41" s="16">
        <f t="shared" si="10"/>
        <v>0</v>
      </c>
      <c r="M41" s="16">
        <f t="shared" si="10"/>
        <v>0</v>
      </c>
      <c r="N41" s="16">
        <f t="shared" si="10"/>
        <v>0</v>
      </c>
      <c r="O41" s="16">
        <f t="shared" si="10"/>
        <v>0</v>
      </c>
      <c r="P41" s="16">
        <f t="shared" si="10"/>
        <v>0</v>
      </c>
      <c r="Q41" s="16">
        <f t="shared" si="10"/>
        <v>0</v>
      </c>
      <c r="R41" s="16">
        <f t="shared" si="10"/>
        <v>0</v>
      </c>
      <c r="S41" s="16">
        <f t="shared" si="10"/>
        <v>0</v>
      </c>
      <c r="T41" s="16">
        <f t="shared" si="10"/>
        <v>0</v>
      </c>
      <c r="U41" s="16">
        <f t="shared" si="10"/>
        <v>0</v>
      </c>
      <c r="V41" s="16">
        <f t="shared" si="10"/>
        <v>0</v>
      </c>
      <c r="W41" s="16">
        <f t="shared" si="10"/>
        <v>0</v>
      </c>
      <c r="X41" s="16">
        <f t="shared" si="10"/>
        <v>0</v>
      </c>
      <c r="Y41" s="16">
        <f t="shared" ref="Y41:AQ55" si="13">SUMIFS($F$3:$F$261,$A$3:$A$261,Y$1,$B$3:$B$261,$I41)</f>
        <v>0</v>
      </c>
      <c r="Z41" s="16">
        <f t="shared" si="13"/>
        <v>0</v>
      </c>
      <c r="AA41" s="16">
        <f t="shared" si="13"/>
        <v>0</v>
      </c>
      <c r="AB41" s="16">
        <f t="shared" si="13"/>
        <v>0</v>
      </c>
      <c r="AC41" s="16">
        <f t="shared" si="13"/>
        <v>0</v>
      </c>
      <c r="AD41" s="16">
        <f t="shared" si="13"/>
        <v>0</v>
      </c>
      <c r="AE41" s="16">
        <f t="shared" si="13"/>
        <v>0</v>
      </c>
      <c r="AF41" s="16">
        <f t="shared" si="13"/>
        <v>0</v>
      </c>
      <c r="AG41" s="16">
        <f t="shared" si="13"/>
        <v>0</v>
      </c>
      <c r="AH41" s="16">
        <f t="shared" si="13"/>
        <v>0</v>
      </c>
      <c r="AI41" s="16">
        <f t="shared" si="13"/>
        <v>0</v>
      </c>
      <c r="AJ41" s="16">
        <f t="shared" si="13"/>
        <v>0</v>
      </c>
      <c r="AK41" s="16">
        <f t="shared" si="13"/>
        <v>0</v>
      </c>
      <c r="AL41" s="16">
        <f t="shared" si="13"/>
        <v>0</v>
      </c>
      <c r="AM41" s="16">
        <f t="shared" si="13"/>
        <v>0</v>
      </c>
      <c r="AN41" s="16">
        <f t="shared" si="13"/>
        <v>0</v>
      </c>
      <c r="AO41" s="16">
        <f t="shared" si="13"/>
        <v>0</v>
      </c>
      <c r="AP41" s="16">
        <f t="shared" si="13"/>
        <v>0</v>
      </c>
      <c r="AQ41" s="16">
        <f t="shared" si="13"/>
        <v>0</v>
      </c>
      <c r="AR41" s="16">
        <f t="shared" si="3"/>
        <v>0</v>
      </c>
      <c r="AS41" s="16">
        <f t="shared" si="3"/>
        <v>0</v>
      </c>
      <c r="AT41" s="16">
        <f t="shared" si="3"/>
        <v>0</v>
      </c>
      <c r="AU41" s="16">
        <f t="shared" si="3"/>
        <v>0</v>
      </c>
      <c r="AV41" s="29">
        <f t="shared" si="4"/>
        <v>0</v>
      </c>
      <c r="AW41" s="16">
        <f t="shared" si="5"/>
        <v>39</v>
      </c>
    </row>
    <row r="42" spans="1:49">
      <c r="A42" s="21" t="s">
        <v>2</v>
      </c>
      <c r="B42" s="21" t="s">
        <v>319</v>
      </c>
      <c r="C42" s="21"/>
      <c r="D42" s="21"/>
      <c r="E42" t="s">
        <v>320</v>
      </c>
      <c r="F42" s="15">
        <v>678971.51</v>
      </c>
      <c r="I42">
        <v>40</v>
      </c>
      <c r="J42" s="16">
        <f t="shared" ref="J42:Y57" si="14">SUMIFS($F$3:$F$261,$A$3:$A$261,J$1,$B$3:$B$261,$I42)</f>
        <v>0</v>
      </c>
      <c r="K42" s="16">
        <f t="shared" si="14"/>
        <v>0</v>
      </c>
      <c r="L42" s="16">
        <f t="shared" si="14"/>
        <v>0</v>
      </c>
      <c r="M42" s="16">
        <f t="shared" si="14"/>
        <v>0</v>
      </c>
      <c r="N42" s="16">
        <f t="shared" si="14"/>
        <v>0</v>
      </c>
      <c r="O42" s="16">
        <f t="shared" si="14"/>
        <v>0</v>
      </c>
      <c r="P42" s="16">
        <f t="shared" si="14"/>
        <v>0</v>
      </c>
      <c r="Q42" s="16">
        <f t="shared" si="14"/>
        <v>0</v>
      </c>
      <c r="R42" s="16">
        <f t="shared" si="14"/>
        <v>0</v>
      </c>
      <c r="S42" s="16">
        <f t="shared" si="14"/>
        <v>0</v>
      </c>
      <c r="T42" s="16">
        <f t="shared" si="14"/>
        <v>0</v>
      </c>
      <c r="U42" s="16">
        <f t="shared" si="14"/>
        <v>0</v>
      </c>
      <c r="V42" s="16">
        <f t="shared" si="14"/>
        <v>0</v>
      </c>
      <c r="W42" s="16">
        <f t="shared" si="14"/>
        <v>0</v>
      </c>
      <c r="X42" s="16">
        <f t="shared" si="14"/>
        <v>0</v>
      </c>
      <c r="Y42" s="16">
        <f t="shared" si="14"/>
        <v>0</v>
      </c>
      <c r="Z42" s="16">
        <f t="shared" si="13"/>
        <v>0</v>
      </c>
      <c r="AA42" s="16">
        <f t="shared" si="13"/>
        <v>0</v>
      </c>
      <c r="AB42" s="16">
        <f t="shared" si="13"/>
        <v>0</v>
      </c>
      <c r="AC42" s="16">
        <f t="shared" si="13"/>
        <v>0</v>
      </c>
      <c r="AD42" s="16">
        <f t="shared" si="13"/>
        <v>0</v>
      </c>
      <c r="AE42" s="16">
        <f t="shared" si="13"/>
        <v>0</v>
      </c>
      <c r="AF42" s="16">
        <f t="shared" si="13"/>
        <v>0</v>
      </c>
      <c r="AG42" s="16">
        <f t="shared" si="13"/>
        <v>0</v>
      </c>
      <c r="AH42" s="16">
        <f t="shared" si="13"/>
        <v>0</v>
      </c>
      <c r="AI42" s="16">
        <f t="shared" si="13"/>
        <v>0</v>
      </c>
      <c r="AJ42" s="16">
        <f t="shared" si="13"/>
        <v>0</v>
      </c>
      <c r="AK42" s="16">
        <f t="shared" si="13"/>
        <v>0</v>
      </c>
      <c r="AL42" s="16">
        <f t="shared" si="13"/>
        <v>0</v>
      </c>
      <c r="AM42" s="16">
        <f t="shared" si="13"/>
        <v>0</v>
      </c>
      <c r="AN42" s="16">
        <f t="shared" si="13"/>
        <v>0</v>
      </c>
      <c r="AO42" s="16">
        <f t="shared" si="13"/>
        <v>0</v>
      </c>
      <c r="AP42" s="16">
        <f t="shared" si="13"/>
        <v>0</v>
      </c>
      <c r="AQ42" s="16">
        <f t="shared" si="13"/>
        <v>0</v>
      </c>
      <c r="AR42" s="16">
        <f t="shared" si="3"/>
        <v>0</v>
      </c>
      <c r="AS42" s="16">
        <f t="shared" si="3"/>
        <v>0</v>
      </c>
      <c r="AT42" s="16">
        <f t="shared" si="3"/>
        <v>0</v>
      </c>
      <c r="AU42" s="16">
        <f t="shared" si="3"/>
        <v>0</v>
      </c>
      <c r="AV42" s="29">
        <f t="shared" si="4"/>
        <v>0</v>
      </c>
      <c r="AW42" s="16">
        <f t="shared" si="5"/>
        <v>40</v>
      </c>
    </row>
    <row r="43" spans="1:49">
      <c r="A43" s="31" t="s">
        <v>2</v>
      </c>
      <c r="B43" s="21">
        <v>84</v>
      </c>
      <c r="C43" s="21">
        <v>11</v>
      </c>
      <c r="D43" s="21"/>
      <c r="E43" t="s">
        <v>325</v>
      </c>
      <c r="F43" s="15">
        <v>33568.65</v>
      </c>
      <c r="I43">
        <v>41</v>
      </c>
      <c r="J43" s="16">
        <f t="shared" si="14"/>
        <v>0</v>
      </c>
      <c r="K43" s="16">
        <f t="shared" si="14"/>
        <v>0</v>
      </c>
      <c r="L43" s="16">
        <f t="shared" si="14"/>
        <v>0</v>
      </c>
      <c r="M43" s="16">
        <f t="shared" si="14"/>
        <v>0</v>
      </c>
      <c r="N43" s="16">
        <f t="shared" si="14"/>
        <v>0</v>
      </c>
      <c r="O43" s="16">
        <f t="shared" si="14"/>
        <v>0</v>
      </c>
      <c r="P43" s="16">
        <f t="shared" si="14"/>
        <v>0</v>
      </c>
      <c r="Q43" s="16">
        <f t="shared" si="14"/>
        <v>0</v>
      </c>
      <c r="R43" s="16">
        <f t="shared" si="14"/>
        <v>0</v>
      </c>
      <c r="S43" s="16">
        <f t="shared" si="14"/>
        <v>0</v>
      </c>
      <c r="T43" s="16">
        <f t="shared" si="14"/>
        <v>0</v>
      </c>
      <c r="U43" s="16">
        <f t="shared" si="14"/>
        <v>0</v>
      </c>
      <c r="V43" s="16">
        <f t="shared" si="14"/>
        <v>0</v>
      </c>
      <c r="W43" s="16">
        <f t="shared" si="14"/>
        <v>2163.9899999999998</v>
      </c>
      <c r="X43" s="16">
        <f t="shared" si="14"/>
        <v>0</v>
      </c>
      <c r="Y43" s="16">
        <f t="shared" si="14"/>
        <v>0</v>
      </c>
      <c r="Z43" s="16">
        <f t="shared" si="13"/>
        <v>0</v>
      </c>
      <c r="AA43" s="16">
        <f t="shared" si="13"/>
        <v>0</v>
      </c>
      <c r="AB43" s="16">
        <f t="shared" si="13"/>
        <v>0</v>
      </c>
      <c r="AC43" s="16">
        <f t="shared" si="13"/>
        <v>0</v>
      </c>
      <c r="AD43" s="16">
        <f t="shared" si="13"/>
        <v>0</v>
      </c>
      <c r="AE43" s="16">
        <f t="shared" si="13"/>
        <v>0</v>
      </c>
      <c r="AF43" s="16">
        <f t="shared" si="13"/>
        <v>0</v>
      </c>
      <c r="AG43" s="16">
        <f t="shared" si="13"/>
        <v>0</v>
      </c>
      <c r="AH43" s="16">
        <f t="shared" si="13"/>
        <v>0</v>
      </c>
      <c r="AI43" s="16">
        <f t="shared" si="13"/>
        <v>0</v>
      </c>
      <c r="AJ43" s="16">
        <f t="shared" si="13"/>
        <v>0</v>
      </c>
      <c r="AK43" s="16">
        <f t="shared" si="13"/>
        <v>0</v>
      </c>
      <c r="AL43" s="16">
        <f t="shared" si="13"/>
        <v>0</v>
      </c>
      <c r="AM43" s="16">
        <f t="shared" si="13"/>
        <v>0</v>
      </c>
      <c r="AN43" s="16">
        <f t="shared" si="13"/>
        <v>0</v>
      </c>
      <c r="AO43" s="16">
        <f t="shared" si="13"/>
        <v>0</v>
      </c>
      <c r="AP43" s="16">
        <f t="shared" si="13"/>
        <v>14084.95</v>
      </c>
      <c r="AQ43" s="16">
        <f t="shared" si="13"/>
        <v>0</v>
      </c>
      <c r="AR43" s="16">
        <f t="shared" si="3"/>
        <v>0</v>
      </c>
      <c r="AS43" s="16">
        <f t="shared" si="3"/>
        <v>0</v>
      </c>
      <c r="AT43" s="16">
        <f t="shared" si="3"/>
        <v>0</v>
      </c>
      <c r="AU43" s="16">
        <f t="shared" si="3"/>
        <v>0</v>
      </c>
      <c r="AV43" s="29">
        <f t="shared" si="4"/>
        <v>16248.94</v>
      </c>
      <c r="AW43" s="16">
        <f t="shared" si="5"/>
        <v>41</v>
      </c>
    </row>
    <row r="44" spans="1:49">
      <c r="A44" s="32" t="s">
        <v>378</v>
      </c>
      <c r="B44" s="32"/>
      <c r="C44" s="32"/>
      <c r="D44" s="32"/>
      <c r="E44" s="32"/>
      <c r="F44" s="33">
        <v>712540.16000000003</v>
      </c>
      <c r="I44">
        <v>42</v>
      </c>
      <c r="J44" s="16">
        <f t="shared" si="14"/>
        <v>0</v>
      </c>
      <c r="K44" s="16">
        <f t="shared" si="14"/>
        <v>0</v>
      </c>
      <c r="L44" s="16">
        <f t="shared" si="14"/>
        <v>0</v>
      </c>
      <c r="M44" s="16">
        <f t="shared" si="14"/>
        <v>0</v>
      </c>
      <c r="N44" s="16">
        <f t="shared" si="14"/>
        <v>0</v>
      </c>
      <c r="O44" s="16">
        <f t="shared" si="14"/>
        <v>0</v>
      </c>
      <c r="P44" s="16">
        <f t="shared" si="14"/>
        <v>0</v>
      </c>
      <c r="Q44" s="16">
        <f t="shared" si="14"/>
        <v>0</v>
      </c>
      <c r="R44" s="16">
        <f t="shared" si="14"/>
        <v>0</v>
      </c>
      <c r="S44" s="16">
        <f t="shared" si="14"/>
        <v>0</v>
      </c>
      <c r="T44" s="16">
        <f t="shared" si="14"/>
        <v>0</v>
      </c>
      <c r="U44" s="16">
        <f t="shared" si="14"/>
        <v>0</v>
      </c>
      <c r="V44" s="16">
        <f t="shared" si="14"/>
        <v>0</v>
      </c>
      <c r="W44" s="16">
        <f t="shared" si="14"/>
        <v>0</v>
      </c>
      <c r="X44" s="16">
        <f t="shared" si="14"/>
        <v>0</v>
      </c>
      <c r="Y44" s="16">
        <f t="shared" si="14"/>
        <v>0</v>
      </c>
      <c r="Z44" s="16">
        <f t="shared" si="13"/>
        <v>0</v>
      </c>
      <c r="AA44" s="16">
        <f t="shared" si="13"/>
        <v>0</v>
      </c>
      <c r="AB44" s="16">
        <f t="shared" si="13"/>
        <v>0</v>
      </c>
      <c r="AC44" s="16">
        <f t="shared" si="13"/>
        <v>0</v>
      </c>
      <c r="AD44" s="16">
        <f t="shared" si="13"/>
        <v>0</v>
      </c>
      <c r="AE44" s="16">
        <f t="shared" si="13"/>
        <v>0</v>
      </c>
      <c r="AF44" s="16">
        <f t="shared" si="13"/>
        <v>0</v>
      </c>
      <c r="AG44" s="16">
        <f t="shared" si="13"/>
        <v>0</v>
      </c>
      <c r="AH44" s="16">
        <f t="shared" si="13"/>
        <v>0</v>
      </c>
      <c r="AI44" s="16">
        <f t="shared" si="13"/>
        <v>0</v>
      </c>
      <c r="AJ44" s="16">
        <f t="shared" si="13"/>
        <v>0</v>
      </c>
      <c r="AK44" s="16">
        <f t="shared" si="13"/>
        <v>0</v>
      </c>
      <c r="AL44" s="16">
        <f t="shared" si="13"/>
        <v>0</v>
      </c>
      <c r="AM44" s="16">
        <f t="shared" si="13"/>
        <v>0</v>
      </c>
      <c r="AN44" s="16">
        <f t="shared" si="13"/>
        <v>0</v>
      </c>
      <c r="AO44" s="16">
        <f t="shared" si="13"/>
        <v>0</v>
      </c>
      <c r="AP44" s="16">
        <f t="shared" si="13"/>
        <v>0</v>
      </c>
      <c r="AQ44" s="16">
        <f t="shared" si="13"/>
        <v>0</v>
      </c>
      <c r="AR44" s="16">
        <f t="shared" si="3"/>
        <v>0</v>
      </c>
      <c r="AS44" s="16">
        <f t="shared" si="3"/>
        <v>0</v>
      </c>
      <c r="AT44" s="16">
        <f t="shared" si="3"/>
        <v>0</v>
      </c>
      <c r="AU44" s="16">
        <f t="shared" si="3"/>
        <v>0</v>
      </c>
      <c r="AV44" s="29">
        <f t="shared" si="4"/>
        <v>0</v>
      </c>
      <c r="AW44" s="16">
        <f t="shared" si="5"/>
        <v>42</v>
      </c>
    </row>
    <row r="45" spans="1:49">
      <c r="A45" s="21" t="s">
        <v>200</v>
      </c>
      <c r="B45" s="21" t="s">
        <v>319</v>
      </c>
      <c r="C45" s="21"/>
      <c r="D45" s="21"/>
      <c r="E45" t="s">
        <v>320</v>
      </c>
      <c r="F45" s="15">
        <v>1758992.88</v>
      </c>
      <c r="I45">
        <v>43</v>
      </c>
      <c r="J45" s="16">
        <f t="shared" si="14"/>
        <v>0</v>
      </c>
      <c r="K45" s="16">
        <f t="shared" si="14"/>
        <v>0</v>
      </c>
      <c r="L45" s="16">
        <f t="shared" si="14"/>
        <v>0</v>
      </c>
      <c r="M45" s="16">
        <f t="shared" si="14"/>
        <v>0</v>
      </c>
      <c r="N45" s="16">
        <f t="shared" si="14"/>
        <v>0</v>
      </c>
      <c r="O45" s="16">
        <f t="shared" si="14"/>
        <v>0</v>
      </c>
      <c r="P45" s="16">
        <f t="shared" si="14"/>
        <v>0</v>
      </c>
      <c r="Q45" s="16">
        <f t="shared" si="14"/>
        <v>0</v>
      </c>
      <c r="R45" s="16">
        <f t="shared" si="14"/>
        <v>0</v>
      </c>
      <c r="S45" s="16">
        <f t="shared" si="14"/>
        <v>0</v>
      </c>
      <c r="T45" s="16">
        <f t="shared" si="14"/>
        <v>0</v>
      </c>
      <c r="U45" s="16">
        <f t="shared" si="14"/>
        <v>0</v>
      </c>
      <c r="V45" s="16">
        <f t="shared" si="14"/>
        <v>0</v>
      </c>
      <c r="W45" s="16">
        <f t="shared" si="14"/>
        <v>0</v>
      </c>
      <c r="X45" s="16">
        <f t="shared" si="14"/>
        <v>0</v>
      </c>
      <c r="Y45" s="16">
        <f t="shared" si="14"/>
        <v>0</v>
      </c>
      <c r="Z45" s="16">
        <f t="shared" si="13"/>
        <v>0</v>
      </c>
      <c r="AA45" s="16">
        <f t="shared" si="13"/>
        <v>0</v>
      </c>
      <c r="AB45" s="16">
        <f t="shared" si="13"/>
        <v>0</v>
      </c>
      <c r="AC45" s="16">
        <f t="shared" si="13"/>
        <v>34183.46</v>
      </c>
      <c r="AD45" s="16">
        <f t="shared" si="13"/>
        <v>0</v>
      </c>
      <c r="AE45" s="16">
        <f t="shared" si="13"/>
        <v>0</v>
      </c>
      <c r="AF45" s="16">
        <f t="shared" si="13"/>
        <v>0</v>
      </c>
      <c r="AG45" s="16">
        <f t="shared" si="13"/>
        <v>12817.13</v>
      </c>
      <c r="AH45" s="16">
        <f t="shared" si="13"/>
        <v>0</v>
      </c>
      <c r="AI45" s="16">
        <f t="shared" si="13"/>
        <v>0</v>
      </c>
      <c r="AJ45" s="16">
        <f t="shared" si="13"/>
        <v>0</v>
      </c>
      <c r="AK45" s="16">
        <f t="shared" si="13"/>
        <v>0</v>
      </c>
      <c r="AL45" s="16">
        <f t="shared" si="13"/>
        <v>0</v>
      </c>
      <c r="AM45" s="16">
        <f t="shared" si="13"/>
        <v>0</v>
      </c>
      <c r="AN45" s="16">
        <f t="shared" si="13"/>
        <v>0</v>
      </c>
      <c r="AO45" s="16">
        <f t="shared" si="13"/>
        <v>0</v>
      </c>
      <c r="AP45" s="16">
        <f t="shared" si="13"/>
        <v>0</v>
      </c>
      <c r="AQ45" s="16">
        <f t="shared" si="13"/>
        <v>0</v>
      </c>
      <c r="AR45" s="16">
        <f t="shared" si="3"/>
        <v>1272.1300000000001</v>
      </c>
      <c r="AS45" s="16">
        <f t="shared" si="3"/>
        <v>0</v>
      </c>
      <c r="AT45" s="16">
        <f t="shared" si="3"/>
        <v>0</v>
      </c>
      <c r="AU45" s="16">
        <f t="shared" si="3"/>
        <v>0</v>
      </c>
      <c r="AV45" s="29">
        <f t="shared" si="4"/>
        <v>48272.719999999994</v>
      </c>
      <c r="AW45" s="16">
        <f t="shared" si="5"/>
        <v>43</v>
      </c>
    </row>
    <row r="46" spans="1:49">
      <c r="A46" s="21" t="s">
        <v>200</v>
      </c>
      <c r="B46" s="21">
        <v>11</v>
      </c>
      <c r="C46" s="21">
        <v>1</v>
      </c>
      <c r="D46" s="21"/>
      <c r="E46" t="s">
        <v>406</v>
      </c>
      <c r="F46" s="15">
        <v>20703.73</v>
      </c>
      <c r="I46">
        <v>44</v>
      </c>
      <c r="J46" s="16">
        <f t="shared" si="14"/>
        <v>0</v>
      </c>
      <c r="K46" s="16">
        <f t="shared" si="14"/>
        <v>0</v>
      </c>
      <c r="L46" s="16">
        <f t="shared" si="14"/>
        <v>0</v>
      </c>
      <c r="M46" s="16">
        <f t="shared" si="14"/>
        <v>0</v>
      </c>
      <c r="N46" s="16">
        <f t="shared" si="14"/>
        <v>0</v>
      </c>
      <c r="O46" s="16">
        <f t="shared" si="14"/>
        <v>0</v>
      </c>
      <c r="P46" s="16">
        <f t="shared" si="14"/>
        <v>0</v>
      </c>
      <c r="Q46" s="16">
        <f t="shared" si="14"/>
        <v>0</v>
      </c>
      <c r="R46" s="16">
        <f t="shared" si="14"/>
        <v>0</v>
      </c>
      <c r="S46" s="16">
        <f t="shared" si="14"/>
        <v>0</v>
      </c>
      <c r="T46" s="16">
        <f t="shared" si="14"/>
        <v>0</v>
      </c>
      <c r="U46" s="16">
        <f t="shared" si="14"/>
        <v>0</v>
      </c>
      <c r="V46" s="16">
        <f t="shared" si="14"/>
        <v>0</v>
      </c>
      <c r="W46" s="16">
        <f t="shared" si="14"/>
        <v>0</v>
      </c>
      <c r="X46" s="16">
        <f t="shared" si="14"/>
        <v>0</v>
      </c>
      <c r="Y46" s="16">
        <f t="shared" si="14"/>
        <v>0</v>
      </c>
      <c r="Z46" s="16">
        <f t="shared" si="13"/>
        <v>0</v>
      </c>
      <c r="AA46" s="16">
        <f t="shared" si="13"/>
        <v>0</v>
      </c>
      <c r="AB46" s="16">
        <f t="shared" si="13"/>
        <v>0</v>
      </c>
      <c r="AC46" s="16">
        <f t="shared" si="13"/>
        <v>0</v>
      </c>
      <c r="AD46" s="16">
        <f t="shared" si="13"/>
        <v>0</v>
      </c>
      <c r="AE46" s="16">
        <f t="shared" si="13"/>
        <v>0</v>
      </c>
      <c r="AF46" s="16">
        <f t="shared" si="13"/>
        <v>0</v>
      </c>
      <c r="AG46" s="16">
        <f t="shared" si="13"/>
        <v>0</v>
      </c>
      <c r="AH46" s="16">
        <f t="shared" si="13"/>
        <v>0</v>
      </c>
      <c r="AI46" s="16">
        <f t="shared" si="13"/>
        <v>0</v>
      </c>
      <c r="AJ46" s="16">
        <f t="shared" si="13"/>
        <v>0</v>
      </c>
      <c r="AK46" s="16">
        <f t="shared" si="13"/>
        <v>0</v>
      </c>
      <c r="AL46" s="16">
        <f t="shared" si="13"/>
        <v>0</v>
      </c>
      <c r="AM46" s="16">
        <f t="shared" si="13"/>
        <v>0</v>
      </c>
      <c r="AN46" s="16">
        <f t="shared" si="13"/>
        <v>0</v>
      </c>
      <c r="AO46" s="16">
        <f t="shared" si="13"/>
        <v>0</v>
      </c>
      <c r="AP46" s="16">
        <f t="shared" si="13"/>
        <v>0</v>
      </c>
      <c r="AQ46" s="16">
        <f t="shared" si="13"/>
        <v>0</v>
      </c>
      <c r="AR46" s="16">
        <f t="shared" si="3"/>
        <v>0</v>
      </c>
      <c r="AS46" s="16">
        <f t="shared" si="3"/>
        <v>0</v>
      </c>
      <c r="AT46" s="16">
        <f t="shared" si="3"/>
        <v>0</v>
      </c>
      <c r="AU46" s="16">
        <f t="shared" si="3"/>
        <v>0</v>
      </c>
      <c r="AV46" s="29">
        <f t="shared" si="4"/>
        <v>0</v>
      </c>
      <c r="AW46" s="16">
        <f t="shared" si="5"/>
        <v>44</v>
      </c>
    </row>
    <row r="47" spans="1:49">
      <c r="A47" s="21" t="s">
        <v>200</v>
      </c>
      <c r="B47" s="21">
        <v>25</v>
      </c>
      <c r="C47" s="21">
        <v>72</v>
      </c>
      <c r="D47" s="21"/>
      <c r="E47" t="s">
        <v>379</v>
      </c>
      <c r="F47" s="15">
        <v>3031.9</v>
      </c>
      <c r="I47">
        <v>45</v>
      </c>
      <c r="J47" s="16">
        <f t="shared" si="14"/>
        <v>0</v>
      </c>
      <c r="K47" s="16">
        <f t="shared" si="14"/>
        <v>0</v>
      </c>
      <c r="L47" s="16">
        <f t="shared" si="14"/>
        <v>0</v>
      </c>
      <c r="M47" s="16">
        <f t="shared" si="14"/>
        <v>8908.89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16">
        <f t="shared" si="14"/>
        <v>0</v>
      </c>
      <c r="S47" s="16">
        <f t="shared" si="14"/>
        <v>0</v>
      </c>
      <c r="T47" s="16">
        <f t="shared" si="14"/>
        <v>82241.789999999994</v>
      </c>
      <c r="U47" s="16">
        <f t="shared" si="14"/>
        <v>0</v>
      </c>
      <c r="V47" s="16">
        <f t="shared" si="14"/>
        <v>0</v>
      </c>
      <c r="W47" s="16">
        <f t="shared" si="14"/>
        <v>85456.18</v>
      </c>
      <c r="X47" s="16">
        <f t="shared" si="14"/>
        <v>0</v>
      </c>
      <c r="Y47" s="16">
        <f t="shared" si="14"/>
        <v>0</v>
      </c>
      <c r="Z47" s="16">
        <f t="shared" si="13"/>
        <v>0</v>
      </c>
      <c r="AA47" s="16">
        <f t="shared" si="13"/>
        <v>0</v>
      </c>
      <c r="AB47" s="16">
        <f t="shared" si="13"/>
        <v>0</v>
      </c>
      <c r="AC47" s="16">
        <f t="shared" si="13"/>
        <v>5133.66</v>
      </c>
      <c r="AD47" s="16">
        <f t="shared" si="13"/>
        <v>27020.720000000001</v>
      </c>
      <c r="AE47" s="16">
        <f t="shared" si="13"/>
        <v>0</v>
      </c>
      <c r="AF47" s="16">
        <f t="shared" si="13"/>
        <v>0</v>
      </c>
      <c r="AG47" s="16">
        <f t="shared" si="13"/>
        <v>29996.63</v>
      </c>
      <c r="AH47" s="16">
        <f t="shared" si="13"/>
        <v>0</v>
      </c>
      <c r="AI47" s="16">
        <f t="shared" si="13"/>
        <v>0</v>
      </c>
      <c r="AJ47" s="16">
        <f t="shared" si="13"/>
        <v>8529.59</v>
      </c>
      <c r="AK47" s="16">
        <f t="shared" si="13"/>
        <v>0</v>
      </c>
      <c r="AL47" s="16">
        <f t="shared" si="13"/>
        <v>0</v>
      </c>
      <c r="AM47" s="16">
        <f t="shared" si="13"/>
        <v>0</v>
      </c>
      <c r="AN47" s="16">
        <f t="shared" si="13"/>
        <v>0</v>
      </c>
      <c r="AO47" s="16">
        <f t="shared" si="13"/>
        <v>5750.66</v>
      </c>
      <c r="AP47" s="16">
        <f t="shared" si="13"/>
        <v>0</v>
      </c>
      <c r="AQ47" s="16">
        <f t="shared" si="13"/>
        <v>0</v>
      </c>
      <c r="AR47" s="16">
        <f t="shared" si="3"/>
        <v>0</v>
      </c>
      <c r="AS47" s="16">
        <f t="shared" si="3"/>
        <v>0</v>
      </c>
      <c r="AT47" s="16">
        <f t="shared" si="3"/>
        <v>0</v>
      </c>
      <c r="AU47" s="16">
        <f t="shared" si="3"/>
        <v>0</v>
      </c>
      <c r="AV47" s="29">
        <f t="shared" si="4"/>
        <v>253038.12</v>
      </c>
      <c r="AW47" s="16">
        <f t="shared" si="5"/>
        <v>45</v>
      </c>
    </row>
    <row r="48" spans="1:49">
      <c r="A48" s="21" t="s">
        <v>200</v>
      </c>
      <c r="B48" s="21">
        <v>53</v>
      </c>
      <c r="C48" s="21">
        <v>10</v>
      </c>
      <c r="D48" s="21"/>
      <c r="E48" t="s">
        <v>381</v>
      </c>
      <c r="F48" s="15">
        <v>15263.23</v>
      </c>
      <c r="I48">
        <v>46</v>
      </c>
      <c r="J48" s="16">
        <f t="shared" si="14"/>
        <v>0</v>
      </c>
      <c r="K48" s="16">
        <f t="shared" si="14"/>
        <v>228137.87</v>
      </c>
      <c r="L48" s="16">
        <f t="shared" si="14"/>
        <v>0</v>
      </c>
      <c r="M48" s="16">
        <f t="shared" si="14"/>
        <v>199053.99</v>
      </c>
      <c r="N48" s="16">
        <f t="shared" si="14"/>
        <v>0</v>
      </c>
      <c r="O48" s="16">
        <f t="shared" si="14"/>
        <v>0</v>
      </c>
      <c r="P48" s="16">
        <f t="shared" si="14"/>
        <v>0</v>
      </c>
      <c r="Q48" s="16">
        <f t="shared" si="14"/>
        <v>0</v>
      </c>
      <c r="R48" s="16">
        <f t="shared" si="14"/>
        <v>0</v>
      </c>
      <c r="S48" s="16">
        <f t="shared" si="14"/>
        <v>0</v>
      </c>
      <c r="T48" s="16">
        <f t="shared" si="14"/>
        <v>0</v>
      </c>
      <c r="U48" s="16">
        <f t="shared" si="14"/>
        <v>2697.76</v>
      </c>
      <c r="V48" s="16">
        <f t="shared" si="14"/>
        <v>0</v>
      </c>
      <c r="W48" s="16">
        <f t="shared" si="14"/>
        <v>0</v>
      </c>
      <c r="X48" s="16">
        <f t="shared" si="14"/>
        <v>0</v>
      </c>
      <c r="Y48" s="16">
        <f t="shared" si="14"/>
        <v>0</v>
      </c>
      <c r="Z48" s="16">
        <f t="shared" si="13"/>
        <v>0</v>
      </c>
      <c r="AA48" s="16">
        <f t="shared" si="13"/>
        <v>0</v>
      </c>
      <c r="AB48" s="16">
        <f t="shared" si="13"/>
        <v>0</v>
      </c>
      <c r="AC48" s="16">
        <f t="shared" si="13"/>
        <v>0</v>
      </c>
      <c r="AD48" s="16">
        <f t="shared" si="13"/>
        <v>0</v>
      </c>
      <c r="AE48" s="16">
        <f t="shared" si="13"/>
        <v>0</v>
      </c>
      <c r="AF48" s="16">
        <f t="shared" si="13"/>
        <v>0</v>
      </c>
      <c r="AG48" s="16">
        <f t="shared" si="13"/>
        <v>304752.03999999998</v>
      </c>
      <c r="AH48" s="16">
        <f t="shared" si="13"/>
        <v>0</v>
      </c>
      <c r="AI48" s="16">
        <f t="shared" si="13"/>
        <v>0</v>
      </c>
      <c r="AJ48" s="16">
        <f t="shared" si="13"/>
        <v>0</v>
      </c>
      <c r="AK48" s="16">
        <f t="shared" si="13"/>
        <v>0</v>
      </c>
      <c r="AL48" s="16">
        <f t="shared" si="13"/>
        <v>0</v>
      </c>
      <c r="AM48" s="16">
        <f t="shared" si="13"/>
        <v>0</v>
      </c>
      <c r="AN48" s="16">
        <f t="shared" si="13"/>
        <v>0</v>
      </c>
      <c r="AO48" s="16">
        <f t="shared" si="13"/>
        <v>0</v>
      </c>
      <c r="AP48" s="16">
        <f t="shared" si="13"/>
        <v>0</v>
      </c>
      <c r="AQ48" s="16">
        <f t="shared" si="13"/>
        <v>0</v>
      </c>
      <c r="AR48" s="16">
        <f t="shared" si="3"/>
        <v>0</v>
      </c>
      <c r="AS48" s="16">
        <f t="shared" si="3"/>
        <v>0</v>
      </c>
      <c r="AT48" s="16">
        <f t="shared" si="3"/>
        <v>0</v>
      </c>
      <c r="AU48" s="16">
        <f t="shared" si="3"/>
        <v>0</v>
      </c>
      <c r="AV48" s="29">
        <f t="shared" si="4"/>
        <v>734641.65999999992</v>
      </c>
      <c r="AW48" s="16">
        <f t="shared" si="5"/>
        <v>46</v>
      </c>
    </row>
    <row r="49" spans="1:49">
      <c r="A49" s="21" t="s">
        <v>200</v>
      </c>
      <c r="B49" s="21">
        <v>56</v>
      </c>
      <c r="C49" s="21">
        <v>10</v>
      </c>
      <c r="D49" s="21"/>
      <c r="E49" t="s">
        <v>352</v>
      </c>
      <c r="F49" s="15">
        <v>28450.959999999999</v>
      </c>
      <c r="I49">
        <v>47</v>
      </c>
      <c r="J49" s="16">
        <f t="shared" si="14"/>
        <v>0</v>
      </c>
      <c r="K49" s="16">
        <f t="shared" si="14"/>
        <v>0</v>
      </c>
      <c r="L49" s="16">
        <f t="shared" si="14"/>
        <v>0</v>
      </c>
      <c r="M49" s="16">
        <f t="shared" si="14"/>
        <v>0</v>
      </c>
      <c r="N49" s="16">
        <f t="shared" si="14"/>
        <v>0</v>
      </c>
      <c r="O49" s="16">
        <f t="shared" si="14"/>
        <v>0</v>
      </c>
      <c r="P49" s="16">
        <f t="shared" si="14"/>
        <v>0</v>
      </c>
      <c r="Q49" s="16">
        <f t="shared" si="14"/>
        <v>0</v>
      </c>
      <c r="R49" s="16">
        <f t="shared" si="14"/>
        <v>0</v>
      </c>
      <c r="S49" s="16">
        <f t="shared" si="14"/>
        <v>0</v>
      </c>
      <c r="T49" s="16">
        <f t="shared" si="14"/>
        <v>0</v>
      </c>
      <c r="U49" s="16">
        <f t="shared" si="14"/>
        <v>0</v>
      </c>
      <c r="V49" s="16">
        <f t="shared" si="14"/>
        <v>0</v>
      </c>
      <c r="W49" s="16">
        <f t="shared" si="14"/>
        <v>26954.87</v>
      </c>
      <c r="X49" s="16">
        <f t="shared" si="14"/>
        <v>0</v>
      </c>
      <c r="Y49" s="16">
        <f t="shared" si="14"/>
        <v>0</v>
      </c>
      <c r="Z49" s="16">
        <f t="shared" si="13"/>
        <v>0</v>
      </c>
      <c r="AA49" s="16">
        <f t="shared" si="13"/>
        <v>0</v>
      </c>
      <c r="AB49" s="16">
        <f t="shared" si="13"/>
        <v>0</v>
      </c>
      <c r="AC49" s="16">
        <f t="shared" si="13"/>
        <v>21698.309999999998</v>
      </c>
      <c r="AD49" s="16">
        <f t="shared" si="13"/>
        <v>0</v>
      </c>
      <c r="AE49" s="16">
        <f t="shared" si="13"/>
        <v>0</v>
      </c>
      <c r="AF49" s="16">
        <f t="shared" si="13"/>
        <v>0</v>
      </c>
      <c r="AG49" s="16">
        <f t="shared" si="13"/>
        <v>0</v>
      </c>
      <c r="AH49" s="16">
        <f t="shared" si="13"/>
        <v>0</v>
      </c>
      <c r="AI49" s="16">
        <f t="shared" si="13"/>
        <v>0</v>
      </c>
      <c r="AJ49" s="16">
        <f t="shared" si="13"/>
        <v>0</v>
      </c>
      <c r="AK49" s="16">
        <f t="shared" si="13"/>
        <v>0</v>
      </c>
      <c r="AL49" s="16">
        <f t="shared" si="13"/>
        <v>0</v>
      </c>
      <c r="AM49" s="16">
        <f t="shared" si="13"/>
        <v>0</v>
      </c>
      <c r="AN49" s="16">
        <f t="shared" si="13"/>
        <v>0</v>
      </c>
      <c r="AO49" s="16">
        <f t="shared" si="13"/>
        <v>100612.28</v>
      </c>
      <c r="AP49" s="16">
        <f t="shared" si="13"/>
        <v>0</v>
      </c>
      <c r="AQ49" s="16">
        <f t="shared" si="13"/>
        <v>0</v>
      </c>
      <c r="AR49" s="16">
        <f t="shared" si="3"/>
        <v>0</v>
      </c>
      <c r="AS49" s="16">
        <f t="shared" si="3"/>
        <v>0</v>
      </c>
      <c r="AT49" s="16">
        <f t="shared" si="3"/>
        <v>0</v>
      </c>
      <c r="AU49" s="16">
        <f t="shared" si="3"/>
        <v>0</v>
      </c>
      <c r="AV49" s="29">
        <f t="shared" si="4"/>
        <v>149265.46</v>
      </c>
      <c r="AW49" s="16">
        <f t="shared" si="5"/>
        <v>47</v>
      </c>
    </row>
    <row r="50" spans="1:49">
      <c r="A50" s="21" t="s">
        <v>200</v>
      </c>
      <c r="B50" s="21">
        <v>84</v>
      </c>
      <c r="C50" s="21">
        <v>11</v>
      </c>
      <c r="D50" s="21"/>
      <c r="E50" t="s">
        <v>325</v>
      </c>
      <c r="F50" s="15">
        <v>838854.28099999996</v>
      </c>
      <c r="I50">
        <v>48</v>
      </c>
      <c r="J50" s="16">
        <f t="shared" si="14"/>
        <v>0</v>
      </c>
      <c r="K50" s="16">
        <f t="shared" si="14"/>
        <v>0</v>
      </c>
      <c r="L50" s="16">
        <f t="shared" si="14"/>
        <v>0</v>
      </c>
      <c r="M50" s="16">
        <f t="shared" si="14"/>
        <v>0</v>
      </c>
      <c r="N50" s="16">
        <f t="shared" si="14"/>
        <v>0</v>
      </c>
      <c r="O50" s="16">
        <f t="shared" si="14"/>
        <v>0</v>
      </c>
      <c r="P50" s="16">
        <f t="shared" si="14"/>
        <v>0</v>
      </c>
      <c r="Q50" s="16">
        <f t="shared" si="14"/>
        <v>0</v>
      </c>
      <c r="R50" s="16">
        <f t="shared" si="14"/>
        <v>0</v>
      </c>
      <c r="S50" s="16">
        <f t="shared" si="14"/>
        <v>0</v>
      </c>
      <c r="T50" s="16">
        <f t="shared" si="14"/>
        <v>0</v>
      </c>
      <c r="U50" s="16">
        <f t="shared" si="14"/>
        <v>0</v>
      </c>
      <c r="V50" s="16">
        <f t="shared" si="14"/>
        <v>0</v>
      </c>
      <c r="W50" s="16">
        <f t="shared" si="14"/>
        <v>0</v>
      </c>
      <c r="X50" s="16">
        <f t="shared" si="14"/>
        <v>0</v>
      </c>
      <c r="Y50" s="16">
        <f t="shared" si="14"/>
        <v>0</v>
      </c>
      <c r="Z50" s="16">
        <f t="shared" si="13"/>
        <v>0</v>
      </c>
      <c r="AA50" s="16">
        <f t="shared" si="13"/>
        <v>0</v>
      </c>
      <c r="AB50" s="16">
        <f t="shared" si="13"/>
        <v>0</v>
      </c>
      <c r="AC50" s="16">
        <f t="shared" si="13"/>
        <v>0</v>
      </c>
      <c r="AD50" s="16">
        <f t="shared" si="13"/>
        <v>0</v>
      </c>
      <c r="AE50" s="16">
        <f t="shared" si="13"/>
        <v>0</v>
      </c>
      <c r="AF50" s="16">
        <f t="shared" si="13"/>
        <v>0</v>
      </c>
      <c r="AG50" s="16">
        <f t="shared" si="13"/>
        <v>0</v>
      </c>
      <c r="AH50" s="16">
        <f t="shared" si="13"/>
        <v>0</v>
      </c>
      <c r="AI50" s="16">
        <f t="shared" si="13"/>
        <v>0</v>
      </c>
      <c r="AJ50" s="16">
        <f t="shared" si="13"/>
        <v>0</v>
      </c>
      <c r="AK50" s="16">
        <f t="shared" si="13"/>
        <v>0</v>
      </c>
      <c r="AL50" s="16">
        <f t="shared" si="13"/>
        <v>0</v>
      </c>
      <c r="AM50" s="16">
        <f t="shared" si="13"/>
        <v>0</v>
      </c>
      <c r="AN50" s="16">
        <f t="shared" si="13"/>
        <v>0</v>
      </c>
      <c r="AO50" s="16">
        <f t="shared" si="13"/>
        <v>0</v>
      </c>
      <c r="AP50" s="16">
        <f t="shared" si="13"/>
        <v>0</v>
      </c>
      <c r="AQ50" s="16">
        <f t="shared" si="13"/>
        <v>0</v>
      </c>
      <c r="AR50" s="16">
        <f t="shared" si="3"/>
        <v>0</v>
      </c>
      <c r="AS50" s="16">
        <f t="shared" si="3"/>
        <v>0</v>
      </c>
      <c r="AT50" s="16">
        <f t="shared" si="3"/>
        <v>0</v>
      </c>
      <c r="AU50" s="16">
        <f t="shared" si="3"/>
        <v>0</v>
      </c>
      <c r="AV50" s="29">
        <f t="shared" si="4"/>
        <v>0</v>
      </c>
      <c r="AW50" s="16">
        <f t="shared" si="5"/>
        <v>48</v>
      </c>
    </row>
    <row r="51" spans="1:49">
      <c r="A51" s="31" t="s">
        <v>200</v>
      </c>
      <c r="B51" s="21">
        <v>93</v>
      </c>
      <c r="C51" s="21">
        <v>11</v>
      </c>
      <c r="D51" s="21"/>
      <c r="E51" t="s">
        <v>382</v>
      </c>
      <c r="F51" s="15">
        <v>1277</v>
      </c>
      <c r="I51">
        <v>49</v>
      </c>
      <c r="J51" s="16">
        <f t="shared" si="14"/>
        <v>0</v>
      </c>
      <c r="K51" s="16">
        <f t="shared" si="14"/>
        <v>0</v>
      </c>
      <c r="L51" s="16">
        <f t="shared" si="14"/>
        <v>0</v>
      </c>
      <c r="M51" s="16">
        <f t="shared" si="14"/>
        <v>0</v>
      </c>
      <c r="N51" s="16">
        <f t="shared" si="14"/>
        <v>0</v>
      </c>
      <c r="O51" s="16">
        <f t="shared" si="14"/>
        <v>0</v>
      </c>
      <c r="P51" s="16">
        <f t="shared" si="14"/>
        <v>0</v>
      </c>
      <c r="Q51" s="16">
        <f t="shared" si="14"/>
        <v>0</v>
      </c>
      <c r="R51" s="16">
        <f t="shared" si="14"/>
        <v>0</v>
      </c>
      <c r="S51" s="16">
        <f t="shared" si="14"/>
        <v>0</v>
      </c>
      <c r="T51" s="16">
        <f t="shared" si="14"/>
        <v>0</v>
      </c>
      <c r="U51" s="16">
        <f t="shared" si="14"/>
        <v>0</v>
      </c>
      <c r="V51" s="16">
        <f t="shared" si="14"/>
        <v>0</v>
      </c>
      <c r="W51" s="16">
        <f t="shared" si="14"/>
        <v>0</v>
      </c>
      <c r="X51" s="16">
        <f t="shared" si="14"/>
        <v>0</v>
      </c>
      <c r="Y51" s="16">
        <f t="shared" si="14"/>
        <v>0</v>
      </c>
      <c r="Z51" s="16">
        <f t="shared" si="13"/>
        <v>0</v>
      </c>
      <c r="AA51" s="16">
        <f t="shared" si="13"/>
        <v>0</v>
      </c>
      <c r="AB51" s="16">
        <f t="shared" si="13"/>
        <v>0</v>
      </c>
      <c r="AC51" s="16">
        <f t="shared" si="13"/>
        <v>0</v>
      </c>
      <c r="AD51" s="16">
        <f t="shared" si="13"/>
        <v>0</v>
      </c>
      <c r="AE51" s="16">
        <f t="shared" si="13"/>
        <v>0</v>
      </c>
      <c r="AF51" s="16">
        <f t="shared" si="13"/>
        <v>0</v>
      </c>
      <c r="AG51" s="16">
        <f t="shared" si="13"/>
        <v>0</v>
      </c>
      <c r="AH51" s="16">
        <f t="shared" si="13"/>
        <v>0</v>
      </c>
      <c r="AI51" s="16">
        <f t="shared" si="13"/>
        <v>0</v>
      </c>
      <c r="AJ51" s="16">
        <f t="shared" si="13"/>
        <v>0</v>
      </c>
      <c r="AK51" s="16">
        <f t="shared" si="13"/>
        <v>0</v>
      </c>
      <c r="AL51" s="16">
        <f t="shared" si="13"/>
        <v>0</v>
      </c>
      <c r="AM51" s="16">
        <f t="shared" si="13"/>
        <v>0</v>
      </c>
      <c r="AN51" s="16">
        <f t="shared" si="13"/>
        <v>0</v>
      </c>
      <c r="AO51" s="16">
        <f t="shared" si="13"/>
        <v>0</v>
      </c>
      <c r="AP51" s="16">
        <f t="shared" si="13"/>
        <v>0</v>
      </c>
      <c r="AQ51" s="16">
        <f t="shared" si="13"/>
        <v>9740.61</v>
      </c>
      <c r="AR51" s="16">
        <f t="shared" si="3"/>
        <v>0</v>
      </c>
      <c r="AS51" s="16">
        <f t="shared" si="3"/>
        <v>0</v>
      </c>
      <c r="AT51" s="16">
        <f t="shared" si="3"/>
        <v>0</v>
      </c>
      <c r="AU51" s="16">
        <f t="shared" si="3"/>
        <v>0</v>
      </c>
      <c r="AV51" s="29">
        <f t="shared" si="4"/>
        <v>9740.61</v>
      </c>
      <c r="AW51" s="16">
        <f t="shared" si="5"/>
        <v>49</v>
      </c>
    </row>
    <row r="52" spans="1:49">
      <c r="A52" s="32" t="s">
        <v>383</v>
      </c>
      <c r="B52" s="32"/>
      <c r="C52" s="32"/>
      <c r="D52" s="32"/>
      <c r="E52" s="32"/>
      <c r="F52" s="33">
        <v>2666573.9809999997</v>
      </c>
      <c r="I52">
        <v>50</v>
      </c>
      <c r="J52" s="16">
        <f t="shared" si="14"/>
        <v>0</v>
      </c>
      <c r="K52" s="16">
        <f t="shared" si="14"/>
        <v>0</v>
      </c>
      <c r="L52" s="16">
        <f t="shared" si="14"/>
        <v>0</v>
      </c>
      <c r="M52" s="16">
        <f t="shared" si="14"/>
        <v>0</v>
      </c>
      <c r="N52" s="16">
        <f t="shared" si="14"/>
        <v>0</v>
      </c>
      <c r="O52" s="16">
        <f t="shared" si="14"/>
        <v>0</v>
      </c>
      <c r="P52" s="16">
        <f t="shared" si="14"/>
        <v>0</v>
      </c>
      <c r="Q52" s="16">
        <f t="shared" si="14"/>
        <v>0</v>
      </c>
      <c r="R52" s="16">
        <f t="shared" si="14"/>
        <v>0</v>
      </c>
      <c r="S52" s="16">
        <f t="shared" si="14"/>
        <v>0</v>
      </c>
      <c r="T52" s="16">
        <f t="shared" si="14"/>
        <v>0</v>
      </c>
      <c r="U52" s="16">
        <f t="shared" si="14"/>
        <v>0</v>
      </c>
      <c r="V52" s="16">
        <f t="shared" si="14"/>
        <v>0</v>
      </c>
      <c r="W52" s="16">
        <f t="shared" si="14"/>
        <v>0</v>
      </c>
      <c r="X52" s="16">
        <f t="shared" si="14"/>
        <v>0</v>
      </c>
      <c r="Y52" s="16">
        <f t="shared" si="14"/>
        <v>0</v>
      </c>
      <c r="Z52" s="16">
        <f t="shared" si="13"/>
        <v>0</v>
      </c>
      <c r="AA52" s="16">
        <f t="shared" si="13"/>
        <v>0</v>
      </c>
      <c r="AB52" s="16">
        <f t="shared" si="13"/>
        <v>0</v>
      </c>
      <c r="AC52" s="16">
        <f t="shared" si="13"/>
        <v>0</v>
      </c>
      <c r="AD52" s="16">
        <f t="shared" si="13"/>
        <v>0</v>
      </c>
      <c r="AE52" s="16">
        <f t="shared" si="13"/>
        <v>0</v>
      </c>
      <c r="AF52" s="16">
        <f t="shared" si="13"/>
        <v>0</v>
      </c>
      <c r="AG52" s="16">
        <f t="shared" si="13"/>
        <v>0</v>
      </c>
      <c r="AH52" s="16">
        <f t="shared" si="13"/>
        <v>0</v>
      </c>
      <c r="AI52" s="16">
        <f t="shared" si="13"/>
        <v>0</v>
      </c>
      <c r="AJ52" s="16">
        <f t="shared" si="13"/>
        <v>0</v>
      </c>
      <c r="AK52" s="16">
        <f t="shared" si="13"/>
        <v>0</v>
      </c>
      <c r="AL52" s="16">
        <f t="shared" si="13"/>
        <v>0</v>
      </c>
      <c r="AM52" s="16">
        <f t="shared" si="13"/>
        <v>0</v>
      </c>
      <c r="AN52" s="16">
        <f t="shared" si="13"/>
        <v>0</v>
      </c>
      <c r="AO52" s="16">
        <f t="shared" si="13"/>
        <v>0</v>
      </c>
      <c r="AP52" s="16">
        <f t="shared" si="13"/>
        <v>0</v>
      </c>
      <c r="AQ52" s="16">
        <f t="shared" si="13"/>
        <v>0</v>
      </c>
      <c r="AR52" s="16">
        <f t="shared" si="3"/>
        <v>0</v>
      </c>
      <c r="AS52" s="16">
        <f t="shared" si="3"/>
        <v>0</v>
      </c>
      <c r="AT52" s="16">
        <f t="shared" si="3"/>
        <v>0</v>
      </c>
      <c r="AU52" s="16">
        <f t="shared" si="3"/>
        <v>0</v>
      </c>
      <c r="AV52" s="29">
        <f t="shared" si="4"/>
        <v>0</v>
      </c>
      <c r="AW52" s="16">
        <f t="shared" si="5"/>
        <v>50</v>
      </c>
    </row>
    <row r="53" spans="1:49">
      <c r="A53" s="21" t="s">
        <v>202</v>
      </c>
      <c r="B53" s="21" t="s">
        <v>319</v>
      </c>
      <c r="C53" s="21"/>
      <c r="D53" s="21"/>
      <c r="E53" t="s">
        <v>320</v>
      </c>
      <c r="F53" s="15">
        <v>780086.68</v>
      </c>
      <c r="I53">
        <v>51</v>
      </c>
      <c r="J53" s="16">
        <f t="shared" si="14"/>
        <v>0</v>
      </c>
      <c r="K53" s="16">
        <f t="shared" si="14"/>
        <v>0</v>
      </c>
      <c r="L53" s="16">
        <f t="shared" si="14"/>
        <v>0</v>
      </c>
      <c r="M53" s="16">
        <f t="shared" si="14"/>
        <v>0</v>
      </c>
      <c r="N53" s="16">
        <f t="shared" si="14"/>
        <v>0</v>
      </c>
      <c r="O53" s="16">
        <f t="shared" si="14"/>
        <v>0</v>
      </c>
      <c r="P53" s="16">
        <f t="shared" si="14"/>
        <v>0</v>
      </c>
      <c r="Q53" s="16">
        <f t="shared" si="14"/>
        <v>0</v>
      </c>
      <c r="R53" s="16">
        <f t="shared" si="14"/>
        <v>0</v>
      </c>
      <c r="S53" s="16">
        <f t="shared" si="14"/>
        <v>0</v>
      </c>
      <c r="T53" s="16">
        <f t="shared" si="14"/>
        <v>0</v>
      </c>
      <c r="U53" s="16">
        <f t="shared" si="14"/>
        <v>0</v>
      </c>
      <c r="V53" s="16">
        <f t="shared" si="14"/>
        <v>0</v>
      </c>
      <c r="W53" s="16">
        <f t="shared" si="14"/>
        <v>0</v>
      </c>
      <c r="X53" s="16">
        <f t="shared" si="14"/>
        <v>0</v>
      </c>
      <c r="Y53" s="16">
        <f t="shared" si="14"/>
        <v>0</v>
      </c>
      <c r="Z53" s="16">
        <f t="shared" si="13"/>
        <v>0</v>
      </c>
      <c r="AA53" s="16">
        <f t="shared" si="13"/>
        <v>0</v>
      </c>
      <c r="AB53" s="16">
        <f t="shared" si="13"/>
        <v>0</v>
      </c>
      <c r="AC53" s="16">
        <f t="shared" si="13"/>
        <v>0</v>
      </c>
      <c r="AD53" s="16">
        <f t="shared" si="13"/>
        <v>0</v>
      </c>
      <c r="AE53" s="16">
        <f t="shared" si="13"/>
        <v>0</v>
      </c>
      <c r="AF53" s="16">
        <f t="shared" si="13"/>
        <v>0</v>
      </c>
      <c r="AG53" s="16">
        <f t="shared" si="13"/>
        <v>0</v>
      </c>
      <c r="AH53" s="16">
        <f t="shared" si="13"/>
        <v>0</v>
      </c>
      <c r="AI53" s="16">
        <f t="shared" si="13"/>
        <v>0</v>
      </c>
      <c r="AJ53" s="16">
        <f t="shared" si="13"/>
        <v>0</v>
      </c>
      <c r="AK53" s="16">
        <f t="shared" si="13"/>
        <v>0</v>
      </c>
      <c r="AL53" s="16">
        <f t="shared" si="13"/>
        <v>0</v>
      </c>
      <c r="AM53" s="16">
        <f t="shared" si="13"/>
        <v>0</v>
      </c>
      <c r="AN53" s="16">
        <f t="shared" si="13"/>
        <v>0</v>
      </c>
      <c r="AO53" s="16">
        <f t="shared" si="13"/>
        <v>0</v>
      </c>
      <c r="AP53" s="16">
        <f t="shared" si="13"/>
        <v>0</v>
      </c>
      <c r="AQ53" s="16">
        <f t="shared" si="13"/>
        <v>0</v>
      </c>
      <c r="AR53" s="16">
        <f t="shared" si="3"/>
        <v>0</v>
      </c>
      <c r="AS53" s="16">
        <f t="shared" si="3"/>
        <v>0</v>
      </c>
      <c r="AT53" s="16">
        <f t="shared" si="3"/>
        <v>0</v>
      </c>
      <c r="AU53" s="16">
        <f t="shared" si="3"/>
        <v>0</v>
      </c>
      <c r="AV53" s="29">
        <f t="shared" si="4"/>
        <v>0</v>
      </c>
      <c r="AW53" s="16">
        <f t="shared" si="5"/>
        <v>51</v>
      </c>
    </row>
    <row r="54" spans="1:49">
      <c r="A54" s="31" t="s">
        <v>202</v>
      </c>
      <c r="B54" s="21">
        <v>84</v>
      </c>
      <c r="C54" s="21">
        <v>11</v>
      </c>
      <c r="D54" s="21"/>
      <c r="E54" t="s">
        <v>325</v>
      </c>
      <c r="F54" s="15">
        <v>6713.18</v>
      </c>
      <c r="I54">
        <v>52</v>
      </c>
      <c r="J54" s="16">
        <f t="shared" si="14"/>
        <v>0</v>
      </c>
      <c r="K54" s="16">
        <f t="shared" si="14"/>
        <v>0</v>
      </c>
      <c r="L54" s="16">
        <f t="shared" si="14"/>
        <v>0</v>
      </c>
      <c r="M54" s="16">
        <f t="shared" si="14"/>
        <v>0</v>
      </c>
      <c r="N54" s="16">
        <f t="shared" si="14"/>
        <v>0</v>
      </c>
      <c r="O54" s="16">
        <f t="shared" si="14"/>
        <v>0</v>
      </c>
      <c r="P54" s="16">
        <f t="shared" si="14"/>
        <v>0</v>
      </c>
      <c r="Q54" s="16">
        <f t="shared" si="14"/>
        <v>0</v>
      </c>
      <c r="R54" s="16">
        <f t="shared" si="14"/>
        <v>0</v>
      </c>
      <c r="S54" s="16">
        <f t="shared" si="14"/>
        <v>0</v>
      </c>
      <c r="T54" s="16">
        <f t="shared" si="14"/>
        <v>0</v>
      </c>
      <c r="U54" s="16">
        <f t="shared" si="14"/>
        <v>0</v>
      </c>
      <c r="V54" s="16">
        <f t="shared" si="14"/>
        <v>0</v>
      </c>
      <c r="W54" s="16">
        <f t="shared" si="14"/>
        <v>0</v>
      </c>
      <c r="X54" s="16">
        <f t="shared" si="14"/>
        <v>0</v>
      </c>
      <c r="Y54" s="16">
        <f t="shared" si="14"/>
        <v>0</v>
      </c>
      <c r="Z54" s="16">
        <f t="shared" si="13"/>
        <v>0</v>
      </c>
      <c r="AA54" s="16">
        <f t="shared" si="13"/>
        <v>0</v>
      </c>
      <c r="AB54" s="16">
        <f t="shared" si="13"/>
        <v>0</v>
      </c>
      <c r="AC54" s="16">
        <f t="shared" si="13"/>
        <v>0</v>
      </c>
      <c r="AD54" s="16">
        <f t="shared" si="13"/>
        <v>0</v>
      </c>
      <c r="AE54" s="16">
        <f t="shared" si="13"/>
        <v>0</v>
      </c>
      <c r="AF54" s="16">
        <f t="shared" si="13"/>
        <v>0</v>
      </c>
      <c r="AG54" s="16">
        <f t="shared" si="13"/>
        <v>0</v>
      </c>
      <c r="AH54" s="16">
        <f t="shared" si="13"/>
        <v>0</v>
      </c>
      <c r="AI54" s="16">
        <f t="shared" si="13"/>
        <v>0</v>
      </c>
      <c r="AJ54" s="16">
        <f t="shared" si="13"/>
        <v>0</v>
      </c>
      <c r="AK54" s="16">
        <f t="shared" si="13"/>
        <v>0</v>
      </c>
      <c r="AL54" s="16">
        <f t="shared" si="13"/>
        <v>0</v>
      </c>
      <c r="AM54" s="16">
        <f t="shared" si="13"/>
        <v>0</v>
      </c>
      <c r="AN54" s="16">
        <f t="shared" si="13"/>
        <v>0</v>
      </c>
      <c r="AO54" s="16">
        <f t="shared" si="13"/>
        <v>0</v>
      </c>
      <c r="AP54" s="16">
        <f t="shared" si="13"/>
        <v>0</v>
      </c>
      <c r="AQ54" s="16">
        <f t="shared" si="13"/>
        <v>0</v>
      </c>
      <c r="AR54" s="16">
        <f t="shared" si="3"/>
        <v>0</v>
      </c>
      <c r="AS54" s="16">
        <f t="shared" si="3"/>
        <v>0</v>
      </c>
      <c r="AT54" s="16">
        <f t="shared" si="3"/>
        <v>0</v>
      </c>
      <c r="AU54" s="16">
        <f t="shared" si="3"/>
        <v>0</v>
      </c>
      <c r="AV54" s="29">
        <f t="shared" si="4"/>
        <v>0</v>
      </c>
      <c r="AW54" s="16">
        <f t="shared" si="5"/>
        <v>52</v>
      </c>
    </row>
    <row r="55" spans="1:49">
      <c r="A55" s="32" t="s">
        <v>384</v>
      </c>
      <c r="B55" s="32"/>
      <c r="C55" s="32"/>
      <c r="D55" s="32"/>
      <c r="E55" s="32"/>
      <c r="F55" s="33">
        <v>786799.8600000001</v>
      </c>
      <c r="I55">
        <v>53</v>
      </c>
      <c r="J55" s="16">
        <f t="shared" si="14"/>
        <v>0</v>
      </c>
      <c r="K55" s="16">
        <f t="shared" si="14"/>
        <v>0</v>
      </c>
      <c r="L55" s="16">
        <f t="shared" si="14"/>
        <v>0</v>
      </c>
      <c r="M55" s="16">
        <f t="shared" si="14"/>
        <v>0</v>
      </c>
      <c r="N55" s="16">
        <f t="shared" si="14"/>
        <v>0</v>
      </c>
      <c r="O55" s="16">
        <f t="shared" si="14"/>
        <v>0</v>
      </c>
      <c r="P55" s="16">
        <f t="shared" si="14"/>
        <v>0</v>
      </c>
      <c r="Q55" s="16">
        <f t="shared" si="14"/>
        <v>15263.23</v>
      </c>
      <c r="R55" s="16">
        <f t="shared" si="14"/>
        <v>0</v>
      </c>
      <c r="S55" s="16">
        <f t="shared" si="14"/>
        <v>0</v>
      </c>
      <c r="T55" s="16">
        <f t="shared" si="14"/>
        <v>0</v>
      </c>
      <c r="U55" s="16">
        <f t="shared" si="14"/>
        <v>0</v>
      </c>
      <c r="V55" s="16">
        <f t="shared" si="14"/>
        <v>0</v>
      </c>
      <c r="W55" s="16">
        <f t="shared" si="14"/>
        <v>0</v>
      </c>
      <c r="X55" s="16">
        <f t="shared" si="14"/>
        <v>0</v>
      </c>
      <c r="Y55" s="16">
        <f t="shared" si="14"/>
        <v>0</v>
      </c>
      <c r="Z55" s="16">
        <f t="shared" si="13"/>
        <v>0</v>
      </c>
      <c r="AA55" s="16">
        <f t="shared" si="13"/>
        <v>0</v>
      </c>
      <c r="AB55" s="16">
        <f t="shared" ref="AB55:AQ56" si="15">SUMIFS($F$3:$F$261,$A$3:$A$261,AB$1,$B$3:$B$261,$I55)</f>
        <v>0</v>
      </c>
      <c r="AC55" s="16">
        <f t="shared" si="15"/>
        <v>0</v>
      </c>
      <c r="AD55" s="16">
        <f t="shared" si="15"/>
        <v>0</v>
      </c>
      <c r="AE55" s="16">
        <f t="shared" si="15"/>
        <v>0</v>
      </c>
      <c r="AF55" s="16">
        <f t="shared" si="15"/>
        <v>0</v>
      </c>
      <c r="AG55" s="16">
        <f t="shared" si="15"/>
        <v>0</v>
      </c>
      <c r="AH55" s="16">
        <f t="shared" si="15"/>
        <v>0</v>
      </c>
      <c r="AI55" s="16">
        <f t="shared" si="15"/>
        <v>0</v>
      </c>
      <c r="AJ55" s="16">
        <f t="shared" si="15"/>
        <v>0</v>
      </c>
      <c r="AK55" s="16">
        <f t="shared" si="15"/>
        <v>0</v>
      </c>
      <c r="AL55" s="16">
        <f t="shared" si="15"/>
        <v>0</v>
      </c>
      <c r="AM55" s="16">
        <f t="shared" si="15"/>
        <v>0</v>
      </c>
      <c r="AN55" s="16">
        <f t="shared" si="15"/>
        <v>0</v>
      </c>
      <c r="AO55" s="16">
        <f t="shared" si="15"/>
        <v>4921.2700000000004</v>
      </c>
      <c r="AP55" s="16">
        <f t="shared" si="15"/>
        <v>0</v>
      </c>
      <c r="AQ55" s="16">
        <f t="shared" si="15"/>
        <v>0</v>
      </c>
      <c r="AR55" s="16">
        <f t="shared" si="3"/>
        <v>0</v>
      </c>
      <c r="AS55" s="16">
        <f t="shared" si="3"/>
        <v>0</v>
      </c>
      <c r="AT55" s="16">
        <f t="shared" si="3"/>
        <v>8862.09</v>
      </c>
      <c r="AU55" s="16">
        <f t="shared" si="3"/>
        <v>0</v>
      </c>
      <c r="AV55" s="29">
        <f t="shared" si="4"/>
        <v>29046.59</v>
      </c>
      <c r="AW55" s="16">
        <f t="shared" si="5"/>
        <v>53</v>
      </c>
    </row>
    <row r="56" spans="1:49">
      <c r="A56" s="21" t="s">
        <v>209</v>
      </c>
      <c r="B56" s="21" t="s">
        <v>319</v>
      </c>
      <c r="C56" s="21"/>
      <c r="D56" s="21"/>
      <c r="E56" t="s">
        <v>320</v>
      </c>
      <c r="F56" s="15">
        <v>569331.61</v>
      </c>
      <c r="I56">
        <v>54</v>
      </c>
      <c r="J56" s="16">
        <f t="shared" si="14"/>
        <v>0</v>
      </c>
      <c r="K56" s="16">
        <f t="shared" si="14"/>
        <v>0</v>
      </c>
      <c r="L56" s="16">
        <f t="shared" si="14"/>
        <v>0</v>
      </c>
      <c r="M56" s="16">
        <f t="shared" si="14"/>
        <v>0</v>
      </c>
      <c r="N56" s="16">
        <f t="shared" si="14"/>
        <v>0</v>
      </c>
      <c r="O56" s="16">
        <f t="shared" si="14"/>
        <v>0</v>
      </c>
      <c r="P56" s="16">
        <f t="shared" si="14"/>
        <v>0</v>
      </c>
      <c r="Q56" s="16">
        <f t="shared" si="14"/>
        <v>0</v>
      </c>
      <c r="R56" s="16">
        <f t="shared" si="14"/>
        <v>0</v>
      </c>
      <c r="S56" s="16">
        <f t="shared" si="14"/>
        <v>0</v>
      </c>
      <c r="T56" s="16">
        <f t="shared" si="14"/>
        <v>0</v>
      </c>
      <c r="U56" s="16">
        <f t="shared" si="14"/>
        <v>0</v>
      </c>
      <c r="V56" s="16">
        <f t="shared" si="14"/>
        <v>0</v>
      </c>
      <c r="W56" s="16">
        <f t="shared" si="14"/>
        <v>0</v>
      </c>
      <c r="X56" s="16">
        <f t="shared" si="14"/>
        <v>0</v>
      </c>
      <c r="Y56" s="16">
        <f t="shared" si="14"/>
        <v>0</v>
      </c>
      <c r="Z56" s="16">
        <f>SUMIFS($F$3:$F$261,$A$3:$A$261,Z$1,$B$3:$B$261,$I56)</f>
        <v>0</v>
      </c>
      <c r="AA56" s="16">
        <f>SUMIFS($F$3:$F$261,$A$3:$A$261,AA$1,$B$3:$B$261,$I56)</f>
        <v>0</v>
      </c>
      <c r="AB56" s="16">
        <f>SUMIFS($F$3:$F$261,$A$3:$A$261,AB$1,$B$3:$B$261,$I56)</f>
        <v>0</v>
      </c>
      <c r="AC56" s="16">
        <f t="shared" si="15"/>
        <v>0</v>
      </c>
      <c r="AD56" s="16">
        <f t="shared" si="15"/>
        <v>0</v>
      </c>
      <c r="AE56" s="16">
        <f t="shared" si="15"/>
        <v>0</v>
      </c>
      <c r="AF56" s="16">
        <f t="shared" si="15"/>
        <v>0</v>
      </c>
      <c r="AG56" s="16">
        <f t="shared" si="15"/>
        <v>0</v>
      </c>
      <c r="AH56" s="16">
        <f t="shared" si="15"/>
        <v>0</v>
      </c>
      <c r="AI56" s="16">
        <f t="shared" si="15"/>
        <v>0</v>
      </c>
      <c r="AJ56" s="16">
        <f t="shared" si="15"/>
        <v>0</v>
      </c>
      <c r="AK56" s="16">
        <f t="shared" si="15"/>
        <v>0</v>
      </c>
      <c r="AL56" s="16">
        <f t="shared" si="15"/>
        <v>0</v>
      </c>
      <c r="AM56" s="16">
        <f t="shared" si="15"/>
        <v>0</v>
      </c>
      <c r="AN56" s="16">
        <f t="shared" si="15"/>
        <v>0</v>
      </c>
      <c r="AO56" s="16">
        <f t="shared" si="15"/>
        <v>0</v>
      </c>
      <c r="AP56" s="16">
        <f t="shared" si="15"/>
        <v>0</v>
      </c>
      <c r="AQ56" s="16">
        <f t="shared" si="15"/>
        <v>0</v>
      </c>
      <c r="AR56" s="16">
        <f t="shared" si="3"/>
        <v>0</v>
      </c>
      <c r="AS56" s="16">
        <f t="shared" si="3"/>
        <v>0</v>
      </c>
      <c r="AT56" s="16">
        <f t="shared" si="3"/>
        <v>0</v>
      </c>
      <c r="AU56" s="16">
        <f t="shared" si="3"/>
        <v>0</v>
      </c>
      <c r="AV56" s="29">
        <f t="shared" si="4"/>
        <v>0</v>
      </c>
      <c r="AW56" s="16">
        <f t="shared" si="5"/>
        <v>54</v>
      </c>
    </row>
    <row r="57" spans="1:49">
      <c r="A57" s="31" t="s">
        <v>209</v>
      </c>
      <c r="B57" s="21">
        <v>84</v>
      </c>
      <c r="C57" s="21">
        <v>11</v>
      </c>
      <c r="D57" s="21"/>
      <c r="E57" t="s">
        <v>325</v>
      </c>
      <c r="F57" s="15">
        <v>28728.959999999999</v>
      </c>
      <c r="I57">
        <v>55</v>
      </c>
      <c r="J57" s="16">
        <f t="shared" si="14"/>
        <v>0</v>
      </c>
      <c r="K57" s="16">
        <f t="shared" si="14"/>
        <v>0</v>
      </c>
      <c r="L57" s="16">
        <f t="shared" si="14"/>
        <v>0</v>
      </c>
      <c r="M57" s="16">
        <f t="shared" si="14"/>
        <v>0</v>
      </c>
      <c r="N57" s="16">
        <f t="shared" si="14"/>
        <v>0</v>
      </c>
      <c r="O57" s="16">
        <f t="shared" si="14"/>
        <v>0</v>
      </c>
      <c r="P57" s="16">
        <f t="shared" si="14"/>
        <v>0</v>
      </c>
      <c r="Q57" s="16">
        <f t="shared" si="14"/>
        <v>0</v>
      </c>
      <c r="R57" s="16">
        <f t="shared" si="14"/>
        <v>0</v>
      </c>
      <c r="S57" s="16">
        <f t="shared" si="14"/>
        <v>0</v>
      </c>
      <c r="T57" s="16">
        <f t="shared" si="14"/>
        <v>0</v>
      </c>
      <c r="U57" s="16">
        <f t="shared" si="14"/>
        <v>0</v>
      </c>
      <c r="V57" s="16">
        <f t="shared" si="14"/>
        <v>0</v>
      </c>
      <c r="W57" s="16">
        <f t="shared" si="14"/>
        <v>0</v>
      </c>
      <c r="X57" s="16">
        <f t="shared" si="14"/>
        <v>0</v>
      </c>
      <c r="Y57" s="16">
        <f t="shared" ref="Y57:AU70" si="16">SUMIFS($F$3:$F$261,$A$3:$A$261,Y$1,$B$3:$B$261,$I57)</f>
        <v>0</v>
      </c>
      <c r="Z57" s="16">
        <f t="shared" si="16"/>
        <v>0</v>
      </c>
      <c r="AA57" s="16">
        <f t="shared" si="16"/>
        <v>0</v>
      </c>
      <c r="AB57" s="16">
        <f t="shared" si="16"/>
        <v>0</v>
      </c>
      <c r="AC57" s="16">
        <f t="shared" si="16"/>
        <v>270501.40999999997</v>
      </c>
      <c r="AD57" s="16">
        <f t="shared" si="16"/>
        <v>0</v>
      </c>
      <c r="AE57" s="16">
        <f t="shared" si="16"/>
        <v>0</v>
      </c>
      <c r="AF57" s="16">
        <f t="shared" si="16"/>
        <v>0</v>
      </c>
      <c r="AG57" s="16">
        <f t="shared" si="16"/>
        <v>0</v>
      </c>
      <c r="AH57" s="16">
        <f t="shared" si="16"/>
        <v>0</v>
      </c>
      <c r="AI57" s="16">
        <f t="shared" si="16"/>
        <v>0</v>
      </c>
      <c r="AJ57" s="16">
        <f t="shared" si="16"/>
        <v>0</v>
      </c>
      <c r="AK57" s="16">
        <f t="shared" si="16"/>
        <v>0</v>
      </c>
      <c r="AL57" s="16">
        <f t="shared" si="16"/>
        <v>0</v>
      </c>
      <c r="AM57" s="16">
        <f t="shared" si="16"/>
        <v>0</v>
      </c>
      <c r="AN57" s="16">
        <f t="shared" si="16"/>
        <v>0</v>
      </c>
      <c r="AO57" s="16">
        <f t="shared" si="16"/>
        <v>0</v>
      </c>
      <c r="AP57" s="16">
        <f t="shared" si="16"/>
        <v>0</v>
      </c>
      <c r="AQ57" s="16">
        <f t="shared" si="16"/>
        <v>0</v>
      </c>
      <c r="AR57" s="16">
        <f t="shared" si="3"/>
        <v>0</v>
      </c>
      <c r="AS57" s="16">
        <f t="shared" si="3"/>
        <v>0</v>
      </c>
      <c r="AT57" s="16">
        <f t="shared" si="3"/>
        <v>0</v>
      </c>
      <c r="AU57" s="16">
        <f t="shared" si="3"/>
        <v>0</v>
      </c>
      <c r="AV57" s="29">
        <f t="shared" si="4"/>
        <v>270501.40999999997</v>
      </c>
      <c r="AW57" s="16">
        <f t="shared" si="5"/>
        <v>55</v>
      </c>
    </row>
    <row r="58" spans="1:49">
      <c r="A58" s="32" t="s">
        <v>385</v>
      </c>
      <c r="B58" s="32"/>
      <c r="C58" s="32"/>
      <c r="D58" s="32"/>
      <c r="E58" s="32"/>
      <c r="F58" s="33">
        <v>598060.56999999995</v>
      </c>
      <c r="I58">
        <v>56</v>
      </c>
      <c r="J58" s="16">
        <f t="shared" ref="J58:Y73" si="17">SUMIFS($F$3:$F$261,$A$3:$A$261,J$1,$B$3:$B$261,$I58)</f>
        <v>0</v>
      </c>
      <c r="K58" s="16">
        <f t="shared" si="17"/>
        <v>0</v>
      </c>
      <c r="L58" s="16">
        <f t="shared" si="17"/>
        <v>7103.55</v>
      </c>
      <c r="M58" s="16">
        <f t="shared" si="17"/>
        <v>0</v>
      </c>
      <c r="N58" s="16">
        <f t="shared" si="17"/>
        <v>0</v>
      </c>
      <c r="O58" s="16">
        <f t="shared" si="17"/>
        <v>0</v>
      </c>
      <c r="P58" s="16">
        <f t="shared" si="17"/>
        <v>0</v>
      </c>
      <c r="Q58" s="16">
        <f t="shared" si="17"/>
        <v>28450.959999999999</v>
      </c>
      <c r="R58" s="16">
        <f t="shared" si="17"/>
        <v>0</v>
      </c>
      <c r="S58" s="16">
        <f t="shared" si="17"/>
        <v>0</v>
      </c>
      <c r="T58" s="16">
        <f t="shared" si="17"/>
        <v>0</v>
      </c>
      <c r="U58" s="16">
        <f t="shared" si="17"/>
        <v>0</v>
      </c>
      <c r="V58" s="16">
        <f t="shared" si="17"/>
        <v>0</v>
      </c>
      <c r="W58" s="16">
        <f t="shared" si="17"/>
        <v>149936.44</v>
      </c>
      <c r="X58" s="16">
        <f t="shared" si="17"/>
        <v>0</v>
      </c>
      <c r="Y58" s="16">
        <f t="shared" si="17"/>
        <v>0</v>
      </c>
      <c r="Z58" s="16">
        <f t="shared" si="16"/>
        <v>0</v>
      </c>
      <c r="AA58" s="16">
        <f t="shared" si="16"/>
        <v>0</v>
      </c>
      <c r="AB58" s="16">
        <f t="shared" si="16"/>
        <v>0</v>
      </c>
      <c r="AC58" s="16">
        <f t="shared" si="16"/>
        <v>33241.699999999997</v>
      </c>
      <c r="AD58" s="16">
        <f t="shared" si="16"/>
        <v>0</v>
      </c>
      <c r="AE58" s="16">
        <f t="shared" si="16"/>
        <v>22932.67</v>
      </c>
      <c r="AF58" s="16">
        <f t="shared" si="16"/>
        <v>0</v>
      </c>
      <c r="AG58" s="16">
        <f t="shared" si="16"/>
        <v>4058.36</v>
      </c>
      <c r="AH58" s="16">
        <f t="shared" si="16"/>
        <v>0</v>
      </c>
      <c r="AI58" s="16">
        <f t="shared" si="16"/>
        <v>0</v>
      </c>
      <c r="AJ58" s="16">
        <f t="shared" si="16"/>
        <v>0</v>
      </c>
      <c r="AK58" s="16">
        <f t="shared" si="16"/>
        <v>30549.19</v>
      </c>
      <c r="AL58" s="16">
        <f t="shared" si="16"/>
        <v>0</v>
      </c>
      <c r="AM58" s="16">
        <f t="shared" si="16"/>
        <v>2123.9899999999998</v>
      </c>
      <c r="AN58" s="16">
        <f t="shared" si="16"/>
        <v>0</v>
      </c>
      <c r="AO58" s="16">
        <f t="shared" si="16"/>
        <v>0</v>
      </c>
      <c r="AP58" s="16">
        <f t="shared" si="16"/>
        <v>0</v>
      </c>
      <c r="AQ58" s="16">
        <f t="shared" si="16"/>
        <v>0</v>
      </c>
      <c r="AR58" s="16">
        <f t="shared" si="3"/>
        <v>0</v>
      </c>
      <c r="AS58" s="16">
        <f t="shared" si="3"/>
        <v>0</v>
      </c>
      <c r="AT58" s="16">
        <f t="shared" si="3"/>
        <v>20328.59</v>
      </c>
      <c r="AU58" s="16">
        <f t="shared" si="3"/>
        <v>0</v>
      </c>
      <c r="AV58" s="29">
        <f t="shared" si="4"/>
        <v>298725.45</v>
      </c>
      <c r="AW58" s="16">
        <f t="shared" si="5"/>
        <v>56</v>
      </c>
    </row>
    <row r="59" spans="1:49">
      <c r="A59" s="21" t="s">
        <v>215</v>
      </c>
      <c r="B59" s="21" t="s">
        <v>319</v>
      </c>
      <c r="C59" s="21"/>
      <c r="D59" s="21"/>
      <c r="E59" t="s">
        <v>320</v>
      </c>
      <c r="F59" s="15">
        <v>2058029.13</v>
      </c>
      <c r="I59">
        <v>57</v>
      </c>
      <c r="J59" s="16">
        <f t="shared" si="17"/>
        <v>0</v>
      </c>
      <c r="K59" s="16">
        <f t="shared" si="17"/>
        <v>0</v>
      </c>
      <c r="L59" s="16">
        <f t="shared" si="17"/>
        <v>0</v>
      </c>
      <c r="M59" s="16">
        <f t="shared" si="17"/>
        <v>0</v>
      </c>
      <c r="N59" s="16">
        <f t="shared" si="17"/>
        <v>0</v>
      </c>
      <c r="O59" s="16">
        <f t="shared" si="17"/>
        <v>0</v>
      </c>
      <c r="P59" s="16">
        <f t="shared" si="17"/>
        <v>0</v>
      </c>
      <c r="Q59" s="16">
        <f t="shared" si="17"/>
        <v>0</v>
      </c>
      <c r="R59" s="16">
        <f t="shared" si="17"/>
        <v>0</v>
      </c>
      <c r="S59" s="16">
        <f t="shared" si="17"/>
        <v>0</v>
      </c>
      <c r="T59" s="16">
        <f t="shared" si="17"/>
        <v>0</v>
      </c>
      <c r="U59" s="16">
        <f t="shared" si="17"/>
        <v>0</v>
      </c>
      <c r="V59" s="16">
        <f t="shared" si="17"/>
        <v>0</v>
      </c>
      <c r="W59" s="16">
        <f t="shared" si="17"/>
        <v>0</v>
      </c>
      <c r="X59" s="16">
        <f t="shared" si="17"/>
        <v>0</v>
      </c>
      <c r="Y59" s="16">
        <f t="shared" si="17"/>
        <v>0</v>
      </c>
      <c r="Z59" s="16">
        <f t="shared" si="16"/>
        <v>0</v>
      </c>
      <c r="AA59" s="16">
        <f t="shared" si="16"/>
        <v>0</v>
      </c>
      <c r="AB59" s="16">
        <f t="shared" si="16"/>
        <v>0</v>
      </c>
      <c r="AC59" s="16">
        <f t="shared" si="16"/>
        <v>0</v>
      </c>
      <c r="AD59" s="16">
        <f t="shared" si="16"/>
        <v>0</v>
      </c>
      <c r="AE59" s="16">
        <f t="shared" si="16"/>
        <v>0</v>
      </c>
      <c r="AF59" s="16">
        <f t="shared" si="16"/>
        <v>0</v>
      </c>
      <c r="AG59" s="16">
        <f t="shared" si="16"/>
        <v>0</v>
      </c>
      <c r="AH59" s="16">
        <f t="shared" si="16"/>
        <v>0</v>
      </c>
      <c r="AI59" s="16">
        <f t="shared" si="16"/>
        <v>0</v>
      </c>
      <c r="AJ59" s="16">
        <f t="shared" si="16"/>
        <v>0</v>
      </c>
      <c r="AK59" s="16">
        <f t="shared" si="16"/>
        <v>0</v>
      </c>
      <c r="AL59" s="16">
        <f t="shared" si="16"/>
        <v>0</v>
      </c>
      <c r="AM59" s="16">
        <f t="shared" si="16"/>
        <v>0</v>
      </c>
      <c r="AN59" s="16">
        <f t="shared" si="16"/>
        <v>0</v>
      </c>
      <c r="AO59" s="16">
        <f t="shared" si="16"/>
        <v>0</v>
      </c>
      <c r="AP59" s="16">
        <f t="shared" si="16"/>
        <v>0</v>
      </c>
      <c r="AQ59" s="16">
        <f t="shared" si="16"/>
        <v>0</v>
      </c>
      <c r="AR59" s="16">
        <f t="shared" si="3"/>
        <v>0</v>
      </c>
      <c r="AS59" s="16">
        <f t="shared" si="3"/>
        <v>0</v>
      </c>
      <c r="AT59" s="16">
        <f t="shared" si="3"/>
        <v>0</v>
      </c>
      <c r="AU59" s="16">
        <f t="shared" si="3"/>
        <v>0</v>
      </c>
      <c r="AV59" s="29">
        <f t="shared" si="4"/>
        <v>0</v>
      </c>
      <c r="AW59" s="16">
        <f t="shared" si="5"/>
        <v>57</v>
      </c>
    </row>
    <row r="60" spans="1:49">
      <c r="A60" s="21" t="s">
        <v>215</v>
      </c>
      <c r="B60" s="21">
        <v>3</v>
      </c>
      <c r="C60" s="21">
        <v>22</v>
      </c>
      <c r="D60" s="21"/>
      <c r="E60" t="s">
        <v>386</v>
      </c>
      <c r="F60" s="15">
        <v>6293.73</v>
      </c>
      <c r="I60">
        <v>58</v>
      </c>
      <c r="J60" s="16">
        <f t="shared" si="17"/>
        <v>0</v>
      </c>
      <c r="K60" s="16">
        <f t="shared" si="17"/>
        <v>0</v>
      </c>
      <c r="L60" s="16">
        <f t="shared" si="17"/>
        <v>0</v>
      </c>
      <c r="M60" s="16">
        <f t="shared" si="17"/>
        <v>0</v>
      </c>
      <c r="N60" s="16">
        <f t="shared" si="17"/>
        <v>0</v>
      </c>
      <c r="O60" s="16">
        <f t="shared" si="17"/>
        <v>0</v>
      </c>
      <c r="P60" s="16">
        <f t="shared" si="17"/>
        <v>0</v>
      </c>
      <c r="Q60" s="16">
        <f t="shared" si="17"/>
        <v>0</v>
      </c>
      <c r="R60" s="16">
        <f t="shared" si="17"/>
        <v>0</v>
      </c>
      <c r="S60" s="16">
        <f t="shared" si="17"/>
        <v>0</v>
      </c>
      <c r="T60" s="16">
        <f t="shared" si="17"/>
        <v>0</v>
      </c>
      <c r="U60" s="16">
        <f t="shared" si="17"/>
        <v>0</v>
      </c>
      <c r="V60" s="16">
        <f t="shared" si="17"/>
        <v>0</v>
      </c>
      <c r="W60" s="16">
        <f t="shared" si="17"/>
        <v>0</v>
      </c>
      <c r="X60" s="16">
        <f t="shared" si="17"/>
        <v>0</v>
      </c>
      <c r="Y60" s="16">
        <f t="shared" si="17"/>
        <v>0</v>
      </c>
      <c r="Z60" s="16">
        <f t="shared" si="16"/>
        <v>0</v>
      </c>
      <c r="AA60" s="16">
        <f t="shared" si="16"/>
        <v>0</v>
      </c>
      <c r="AB60" s="16">
        <f t="shared" si="16"/>
        <v>0</v>
      </c>
      <c r="AC60" s="16">
        <f t="shared" si="16"/>
        <v>0</v>
      </c>
      <c r="AD60" s="16">
        <f t="shared" si="16"/>
        <v>0</v>
      </c>
      <c r="AE60" s="16">
        <f t="shared" si="16"/>
        <v>0</v>
      </c>
      <c r="AF60" s="16">
        <f t="shared" si="16"/>
        <v>0</v>
      </c>
      <c r="AG60" s="16">
        <f t="shared" si="16"/>
        <v>0</v>
      </c>
      <c r="AH60" s="16">
        <f t="shared" si="16"/>
        <v>0</v>
      </c>
      <c r="AI60" s="16">
        <f t="shared" si="16"/>
        <v>0</v>
      </c>
      <c r="AJ60" s="16">
        <f t="shared" si="16"/>
        <v>0</v>
      </c>
      <c r="AK60" s="16">
        <f t="shared" si="16"/>
        <v>0</v>
      </c>
      <c r="AL60" s="16">
        <f t="shared" si="16"/>
        <v>0</v>
      </c>
      <c r="AM60" s="16">
        <f t="shared" si="16"/>
        <v>0</v>
      </c>
      <c r="AN60" s="16">
        <f t="shared" si="16"/>
        <v>0</v>
      </c>
      <c r="AO60" s="16">
        <f t="shared" si="16"/>
        <v>0</v>
      </c>
      <c r="AP60" s="16">
        <f t="shared" si="16"/>
        <v>0</v>
      </c>
      <c r="AQ60" s="16">
        <f t="shared" si="16"/>
        <v>0</v>
      </c>
      <c r="AR60" s="16">
        <f t="shared" si="3"/>
        <v>0</v>
      </c>
      <c r="AS60" s="16">
        <f t="shared" si="3"/>
        <v>0</v>
      </c>
      <c r="AT60" s="16">
        <f t="shared" si="3"/>
        <v>0</v>
      </c>
      <c r="AU60" s="16">
        <f t="shared" si="3"/>
        <v>0</v>
      </c>
      <c r="AV60" s="29">
        <f t="shared" si="4"/>
        <v>0</v>
      </c>
      <c r="AW60" s="16">
        <f t="shared" si="5"/>
        <v>58</v>
      </c>
    </row>
    <row r="61" spans="1:49">
      <c r="A61" s="21" t="s">
        <v>215</v>
      </c>
      <c r="B61" s="21">
        <v>10</v>
      </c>
      <c r="C61" s="21">
        <v>91</v>
      </c>
      <c r="D61" s="21"/>
      <c r="E61" t="s">
        <v>387</v>
      </c>
      <c r="F61" s="15">
        <v>252640.08000000002</v>
      </c>
      <c r="I61">
        <v>59</v>
      </c>
      <c r="J61" s="16">
        <f t="shared" si="17"/>
        <v>0</v>
      </c>
      <c r="K61" s="16">
        <f t="shared" si="17"/>
        <v>0</v>
      </c>
      <c r="L61" s="16">
        <f t="shared" si="17"/>
        <v>0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>
        <f t="shared" si="17"/>
        <v>0</v>
      </c>
      <c r="T61" s="16">
        <f t="shared" si="17"/>
        <v>0</v>
      </c>
      <c r="U61" s="16">
        <f t="shared" si="17"/>
        <v>0</v>
      </c>
      <c r="V61" s="16">
        <f t="shared" si="17"/>
        <v>0</v>
      </c>
      <c r="W61" s="16">
        <f t="shared" si="17"/>
        <v>0</v>
      </c>
      <c r="X61" s="16">
        <f t="shared" si="17"/>
        <v>0</v>
      </c>
      <c r="Y61" s="16">
        <f t="shared" si="17"/>
        <v>0</v>
      </c>
      <c r="Z61" s="16">
        <f t="shared" si="16"/>
        <v>0</v>
      </c>
      <c r="AA61" s="16">
        <f t="shared" si="16"/>
        <v>0</v>
      </c>
      <c r="AB61" s="16">
        <f t="shared" si="16"/>
        <v>0</v>
      </c>
      <c r="AC61" s="16">
        <f t="shared" si="16"/>
        <v>0</v>
      </c>
      <c r="AD61" s="16">
        <f t="shared" si="16"/>
        <v>0</v>
      </c>
      <c r="AE61" s="16">
        <f t="shared" si="16"/>
        <v>0</v>
      </c>
      <c r="AF61" s="16">
        <f t="shared" si="16"/>
        <v>0</v>
      </c>
      <c r="AG61" s="16">
        <f t="shared" si="16"/>
        <v>0</v>
      </c>
      <c r="AH61" s="16">
        <f t="shared" si="16"/>
        <v>0</v>
      </c>
      <c r="AI61" s="16">
        <f t="shared" si="16"/>
        <v>0</v>
      </c>
      <c r="AJ61" s="16">
        <f t="shared" si="16"/>
        <v>0</v>
      </c>
      <c r="AK61" s="16">
        <f t="shared" si="16"/>
        <v>0</v>
      </c>
      <c r="AL61" s="16">
        <f t="shared" si="16"/>
        <v>0</v>
      </c>
      <c r="AM61" s="16">
        <f t="shared" si="16"/>
        <v>0</v>
      </c>
      <c r="AN61" s="16">
        <f t="shared" si="16"/>
        <v>0</v>
      </c>
      <c r="AO61" s="16">
        <f t="shared" si="16"/>
        <v>0</v>
      </c>
      <c r="AP61" s="16">
        <f t="shared" si="16"/>
        <v>0</v>
      </c>
      <c r="AQ61" s="16">
        <f t="shared" si="16"/>
        <v>0</v>
      </c>
      <c r="AR61" s="16">
        <f t="shared" si="3"/>
        <v>0</v>
      </c>
      <c r="AS61" s="16">
        <f t="shared" si="3"/>
        <v>0</v>
      </c>
      <c r="AT61" s="16">
        <f t="shared" si="3"/>
        <v>0</v>
      </c>
      <c r="AU61" s="16">
        <f t="shared" si="3"/>
        <v>0</v>
      </c>
      <c r="AV61" s="29">
        <f t="shared" si="4"/>
        <v>0</v>
      </c>
      <c r="AW61" s="16">
        <f t="shared" si="5"/>
        <v>59</v>
      </c>
    </row>
    <row r="62" spans="1:49">
      <c r="A62" s="21" t="s">
        <v>215</v>
      </c>
      <c r="B62" s="21">
        <v>45</v>
      </c>
      <c r="C62" s="21">
        <v>31</v>
      </c>
      <c r="D62" s="21"/>
      <c r="E62" t="s">
        <v>389</v>
      </c>
      <c r="F62" s="15">
        <v>82241.789999999994</v>
      </c>
      <c r="I62">
        <v>60</v>
      </c>
      <c r="J62" s="16">
        <f t="shared" si="17"/>
        <v>0</v>
      </c>
      <c r="K62" s="16">
        <f t="shared" si="17"/>
        <v>0</v>
      </c>
      <c r="L62" s="16">
        <f t="shared" si="17"/>
        <v>0</v>
      </c>
      <c r="M62" s="16">
        <f t="shared" si="17"/>
        <v>0</v>
      </c>
      <c r="N62" s="16">
        <f t="shared" si="17"/>
        <v>0</v>
      </c>
      <c r="O62" s="16">
        <f t="shared" si="17"/>
        <v>0</v>
      </c>
      <c r="P62" s="16">
        <f t="shared" si="17"/>
        <v>0</v>
      </c>
      <c r="Q62" s="16">
        <f t="shared" si="17"/>
        <v>0</v>
      </c>
      <c r="R62" s="16">
        <f t="shared" si="17"/>
        <v>0</v>
      </c>
      <c r="S62" s="16">
        <f t="shared" si="17"/>
        <v>0</v>
      </c>
      <c r="T62" s="16">
        <f t="shared" si="17"/>
        <v>0</v>
      </c>
      <c r="U62" s="16">
        <f t="shared" si="17"/>
        <v>0</v>
      </c>
      <c r="V62" s="16">
        <f t="shared" si="17"/>
        <v>0</v>
      </c>
      <c r="W62" s="16">
        <f t="shared" si="17"/>
        <v>0</v>
      </c>
      <c r="X62" s="16">
        <f t="shared" si="17"/>
        <v>0</v>
      </c>
      <c r="Y62" s="16">
        <f t="shared" si="17"/>
        <v>0</v>
      </c>
      <c r="Z62" s="16">
        <f t="shared" si="16"/>
        <v>0</v>
      </c>
      <c r="AA62" s="16">
        <f t="shared" si="16"/>
        <v>0</v>
      </c>
      <c r="AB62" s="16">
        <f t="shared" si="16"/>
        <v>0</v>
      </c>
      <c r="AC62" s="16">
        <f t="shared" si="16"/>
        <v>0</v>
      </c>
      <c r="AD62" s="16">
        <f t="shared" si="16"/>
        <v>0</v>
      </c>
      <c r="AE62" s="16">
        <f t="shared" si="16"/>
        <v>0</v>
      </c>
      <c r="AF62" s="16">
        <f t="shared" si="16"/>
        <v>0</v>
      </c>
      <c r="AG62" s="16">
        <f t="shared" si="16"/>
        <v>0</v>
      </c>
      <c r="AH62" s="16">
        <f t="shared" si="16"/>
        <v>0</v>
      </c>
      <c r="AI62" s="16">
        <f t="shared" si="16"/>
        <v>0</v>
      </c>
      <c r="AJ62" s="16">
        <f t="shared" si="16"/>
        <v>0</v>
      </c>
      <c r="AK62" s="16">
        <f t="shared" si="16"/>
        <v>0</v>
      </c>
      <c r="AL62" s="16">
        <f t="shared" si="16"/>
        <v>0</v>
      </c>
      <c r="AM62" s="16">
        <f t="shared" si="16"/>
        <v>0</v>
      </c>
      <c r="AN62" s="16">
        <f t="shared" si="16"/>
        <v>0</v>
      </c>
      <c r="AO62" s="16">
        <f t="shared" si="16"/>
        <v>0</v>
      </c>
      <c r="AP62" s="16">
        <f t="shared" si="16"/>
        <v>0</v>
      </c>
      <c r="AQ62" s="16">
        <f t="shared" si="16"/>
        <v>0</v>
      </c>
      <c r="AR62" s="16">
        <f t="shared" si="3"/>
        <v>0</v>
      </c>
      <c r="AS62" s="16">
        <f t="shared" si="3"/>
        <v>0</v>
      </c>
      <c r="AT62" s="16">
        <f t="shared" si="3"/>
        <v>0</v>
      </c>
      <c r="AU62" s="16">
        <f t="shared" si="3"/>
        <v>0</v>
      </c>
      <c r="AV62" s="29">
        <f t="shared" si="4"/>
        <v>0</v>
      </c>
      <c r="AW62" s="16">
        <f t="shared" si="5"/>
        <v>60</v>
      </c>
    </row>
    <row r="63" spans="1:49">
      <c r="A63" s="21" t="s">
        <v>215</v>
      </c>
      <c r="B63" s="21">
        <v>84</v>
      </c>
      <c r="C63" s="21">
        <v>11</v>
      </c>
      <c r="D63" s="21"/>
      <c r="E63" t="s">
        <v>325</v>
      </c>
      <c r="F63" s="15">
        <v>64892.229999999996</v>
      </c>
      <c r="I63">
        <v>61</v>
      </c>
      <c r="J63" s="16">
        <f t="shared" si="17"/>
        <v>0</v>
      </c>
      <c r="K63" s="16">
        <f t="shared" si="17"/>
        <v>0</v>
      </c>
      <c r="L63" s="16">
        <f t="shared" si="17"/>
        <v>0</v>
      </c>
      <c r="M63" s="16">
        <f t="shared" si="17"/>
        <v>0</v>
      </c>
      <c r="N63" s="16">
        <f t="shared" si="17"/>
        <v>0</v>
      </c>
      <c r="O63" s="16">
        <f t="shared" si="17"/>
        <v>0</v>
      </c>
      <c r="P63" s="16">
        <f t="shared" si="17"/>
        <v>0</v>
      </c>
      <c r="Q63" s="16">
        <f t="shared" si="17"/>
        <v>0</v>
      </c>
      <c r="R63" s="16">
        <f t="shared" si="17"/>
        <v>0</v>
      </c>
      <c r="S63" s="16">
        <f t="shared" si="17"/>
        <v>0</v>
      </c>
      <c r="T63" s="16">
        <f t="shared" si="17"/>
        <v>0</v>
      </c>
      <c r="U63" s="16">
        <f t="shared" si="17"/>
        <v>0</v>
      </c>
      <c r="V63" s="16">
        <f t="shared" si="17"/>
        <v>0</v>
      </c>
      <c r="W63" s="16">
        <f t="shared" si="17"/>
        <v>0</v>
      </c>
      <c r="X63" s="16">
        <f t="shared" si="17"/>
        <v>0</v>
      </c>
      <c r="Y63" s="16">
        <f t="shared" si="17"/>
        <v>0</v>
      </c>
      <c r="Z63" s="16">
        <f t="shared" si="16"/>
        <v>0</v>
      </c>
      <c r="AA63" s="16">
        <f t="shared" si="16"/>
        <v>0</v>
      </c>
      <c r="AB63" s="16">
        <f t="shared" si="16"/>
        <v>0</v>
      </c>
      <c r="AC63" s="16">
        <f t="shared" si="16"/>
        <v>0</v>
      </c>
      <c r="AD63" s="16">
        <f t="shared" si="16"/>
        <v>0</v>
      </c>
      <c r="AE63" s="16">
        <f t="shared" si="16"/>
        <v>0</v>
      </c>
      <c r="AF63" s="16">
        <f t="shared" si="16"/>
        <v>0</v>
      </c>
      <c r="AG63" s="16">
        <f t="shared" si="16"/>
        <v>0</v>
      </c>
      <c r="AH63" s="16">
        <f t="shared" si="16"/>
        <v>0</v>
      </c>
      <c r="AI63" s="16">
        <f t="shared" si="16"/>
        <v>0</v>
      </c>
      <c r="AJ63" s="16">
        <f t="shared" si="16"/>
        <v>0</v>
      </c>
      <c r="AK63" s="16">
        <f t="shared" si="16"/>
        <v>0</v>
      </c>
      <c r="AL63" s="16">
        <f t="shared" si="16"/>
        <v>0</v>
      </c>
      <c r="AM63" s="16">
        <f t="shared" si="16"/>
        <v>0</v>
      </c>
      <c r="AN63" s="16">
        <f t="shared" si="16"/>
        <v>0</v>
      </c>
      <c r="AO63" s="16">
        <f t="shared" si="16"/>
        <v>0</v>
      </c>
      <c r="AP63" s="16">
        <f t="shared" si="16"/>
        <v>0</v>
      </c>
      <c r="AQ63" s="16">
        <f t="shared" si="16"/>
        <v>0</v>
      </c>
      <c r="AR63" s="16">
        <f t="shared" si="3"/>
        <v>0</v>
      </c>
      <c r="AS63" s="16">
        <f t="shared" si="3"/>
        <v>0</v>
      </c>
      <c r="AT63" s="16">
        <f t="shared" si="3"/>
        <v>0</v>
      </c>
      <c r="AU63" s="16">
        <f t="shared" si="3"/>
        <v>0</v>
      </c>
      <c r="AV63" s="29">
        <f t="shared" si="4"/>
        <v>0</v>
      </c>
      <c r="AW63" s="16">
        <f t="shared" si="5"/>
        <v>61</v>
      </c>
    </row>
    <row r="64" spans="1:49">
      <c r="A64" s="21" t="s">
        <v>215</v>
      </c>
      <c r="B64" s="21">
        <v>85</v>
      </c>
      <c r="C64" s="21">
        <v>31</v>
      </c>
      <c r="D64" s="21">
        <v>1</v>
      </c>
      <c r="E64" t="s">
        <v>357</v>
      </c>
      <c r="F64" s="15">
        <v>113735.33</v>
      </c>
      <c r="I64">
        <v>62</v>
      </c>
      <c r="J64" s="16">
        <f t="shared" si="17"/>
        <v>0</v>
      </c>
      <c r="K64" s="16">
        <f t="shared" si="17"/>
        <v>0</v>
      </c>
      <c r="L64" s="16">
        <f t="shared" si="17"/>
        <v>0</v>
      </c>
      <c r="M64" s="16">
        <f t="shared" si="17"/>
        <v>0</v>
      </c>
      <c r="N64" s="16">
        <f t="shared" si="17"/>
        <v>0</v>
      </c>
      <c r="O64" s="16">
        <f t="shared" si="17"/>
        <v>0</v>
      </c>
      <c r="P64" s="16">
        <f t="shared" si="17"/>
        <v>0</v>
      </c>
      <c r="Q64" s="16">
        <f t="shared" si="17"/>
        <v>0</v>
      </c>
      <c r="R64" s="16">
        <f t="shared" si="17"/>
        <v>0</v>
      </c>
      <c r="S64" s="16">
        <f t="shared" si="17"/>
        <v>0</v>
      </c>
      <c r="T64" s="16">
        <f t="shared" si="17"/>
        <v>0</v>
      </c>
      <c r="U64" s="16">
        <f t="shared" si="17"/>
        <v>0</v>
      </c>
      <c r="V64" s="16">
        <f t="shared" si="17"/>
        <v>0</v>
      </c>
      <c r="W64" s="16">
        <f t="shared" si="17"/>
        <v>0</v>
      </c>
      <c r="X64" s="16">
        <f t="shared" si="17"/>
        <v>0</v>
      </c>
      <c r="Y64" s="16">
        <f t="shared" si="17"/>
        <v>0</v>
      </c>
      <c r="Z64" s="16">
        <f t="shared" si="16"/>
        <v>0</v>
      </c>
      <c r="AA64" s="16">
        <f t="shared" si="16"/>
        <v>0</v>
      </c>
      <c r="AB64" s="16">
        <f t="shared" si="16"/>
        <v>0</v>
      </c>
      <c r="AC64" s="16">
        <f t="shared" si="16"/>
        <v>0</v>
      </c>
      <c r="AD64" s="16">
        <f t="shared" si="16"/>
        <v>0</v>
      </c>
      <c r="AE64" s="16">
        <f t="shared" si="16"/>
        <v>0</v>
      </c>
      <c r="AF64" s="16">
        <f t="shared" si="16"/>
        <v>0</v>
      </c>
      <c r="AG64" s="16">
        <f t="shared" si="16"/>
        <v>0</v>
      </c>
      <c r="AH64" s="16">
        <f t="shared" si="16"/>
        <v>0</v>
      </c>
      <c r="AI64" s="16">
        <f t="shared" si="16"/>
        <v>0</v>
      </c>
      <c r="AJ64" s="16">
        <f t="shared" si="16"/>
        <v>0</v>
      </c>
      <c r="AK64" s="16">
        <f t="shared" si="16"/>
        <v>0</v>
      </c>
      <c r="AL64" s="16">
        <f t="shared" si="16"/>
        <v>0</v>
      </c>
      <c r="AM64" s="16">
        <f t="shared" si="16"/>
        <v>0</v>
      </c>
      <c r="AN64" s="16">
        <f t="shared" si="16"/>
        <v>0</v>
      </c>
      <c r="AO64" s="16">
        <f t="shared" si="16"/>
        <v>0</v>
      </c>
      <c r="AP64" s="16">
        <f t="shared" si="16"/>
        <v>0</v>
      </c>
      <c r="AQ64" s="16">
        <f t="shared" si="16"/>
        <v>0</v>
      </c>
      <c r="AR64" s="16">
        <f t="shared" si="3"/>
        <v>0</v>
      </c>
      <c r="AS64" s="16">
        <f t="shared" si="3"/>
        <v>0</v>
      </c>
      <c r="AT64" s="16">
        <f t="shared" si="3"/>
        <v>0</v>
      </c>
      <c r="AU64" s="16">
        <f t="shared" si="3"/>
        <v>0</v>
      </c>
      <c r="AV64" s="29">
        <f t="shared" si="4"/>
        <v>0</v>
      </c>
      <c r="AW64" s="16">
        <f t="shared" si="5"/>
        <v>62</v>
      </c>
    </row>
    <row r="65" spans="1:49">
      <c r="A65" s="31" t="s">
        <v>215</v>
      </c>
      <c r="B65" s="21">
        <v>87</v>
      </c>
      <c r="C65" s="21">
        <v>30</v>
      </c>
      <c r="D65" s="21">
        <v>1</v>
      </c>
      <c r="E65" t="s">
        <v>467</v>
      </c>
      <c r="F65" s="15">
        <v>39844.71</v>
      </c>
      <c r="I65">
        <v>63</v>
      </c>
      <c r="J65" s="16">
        <f t="shared" si="17"/>
        <v>0</v>
      </c>
      <c r="K65" s="16">
        <f t="shared" si="17"/>
        <v>0</v>
      </c>
      <c r="L65" s="16">
        <f t="shared" si="17"/>
        <v>0</v>
      </c>
      <c r="M65" s="16">
        <f t="shared" si="17"/>
        <v>0</v>
      </c>
      <c r="N65" s="16">
        <f t="shared" si="17"/>
        <v>0</v>
      </c>
      <c r="O65" s="16">
        <f t="shared" si="17"/>
        <v>0</v>
      </c>
      <c r="P65" s="16">
        <f t="shared" si="17"/>
        <v>0</v>
      </c>
      <c r="Q65" s="16">
        <f t="shared" si="17"/>
        <v>0</v>
      </c>
      <c r="R65" s="16">
        <f t="shared" si="17"/>
        <v>0</v>
      </c>
      <c r="S65" s="16">
        <f t="shared" si="17"/>
        <v>0</v>
      </c>
      <c r="T65" s="16">
        <f t="shared" si="17"/>
        <v>0</v>
      </c>
      <c r="U65" s="16">
        <f t="shared" si="17"/>
        <v>0</v>
      </c>
      <c r="V65" s="16">
        <f t="shared" si="17"/>
        <v>0</v>
      </c>
      <c r="W65" s="16">
        <f t="shared" si="17"/>
        <v>0</v>
      </c>
      <c r="X65" s="16">
        <f t="shared" si="17"/>
        <v>0</v>
      </c>
      <c r="Y65" s="16">
        <f t="shared" si="17"/>
        <v>0</v>
      </c>
      <c r="Z65" s="16">
        <f t="shared" si="16"/>
        <v>0</v>
      </c>
      <c r="AA65" s="16">
        <f t="shared" si="16"/>
        <v>0</v>
      </c>
      <c r="AB65" s="16">
        <f t="shared" si="16"/>
        <v>0</v>
      </c>
      <c r="AC65" s="16">
        <f t="shared" si="16"/>
        <v>0</v>
      </c>
      <c r="AD65" s="16">
        <f t="shared" si="16"/>
        <v>0</v>
      </c>
      <c r="AE65" s="16">
        <f t="shared" si="16"/>
        <v>0</v>
      </c>
      <c r="AF65" s="16">
        <f t="shared" si="16"/>
        <v>0</v>
      </c>
      <c r="AG65" s="16">
        <f t="shared" si="16"/>
        <v>0</v>
      </c>
      <c r="AH65" s="16">
        <f t="shared" si="16"/>
        <v>0</v>
      </c>
      <c r="AI65" s="16">
        <f t="shared" si="16"/>
        <v>0</v>
      </c>
      <c r="AJ65" s="16">
        <f t="shared" si="16"/>
        <v>0</v>
      </c>
      <c r="AK65" s="16">
        <f t="shared" si="16"/>
        <v>0</v>
      </c>
      <c r="AL65" s="16">
        <f t="shared" si="16"/>
        <v>0</v>
      </c>
      <c r="AM65" s="16">
        <f t="shared" si="16"/>
        <v>0</v>
      </c>
      <c r="AN65" s="16">
        <f t="shared" si="16"/>
        <v>0</v>
      </c>
      <c r="AO65" s="16">
        <f t="shared" si="16"/>
        <v>0</v>
      </c>
      <c r="AP65" s="16">
        <f t="shared" si="16"/>
        <v>0</v>
      </c>
      <c r="AQ65" s="16">
        <f t="shared" si="16"/>
        <v>0</v>
      </c>
      <c r="AR65" s="16">
        <f t="shared" si="3"/>
        <v>0</v>
      </c>
      <c r="AS65" s="16">
        <f t="shared" si="3"/>
        <v>0</v>
      </c>
      <c r="AT65" s="16">
        <f t="shared" si="3"/>
        <v>0</v>
      </c>
      <c r="AU65" s="16">
        <f t="shared" si="3"/>
        <v>0</v>
      </c>
      <c r="AV65" s="29">
        <f t="shared" si="4"/>
        <v>0</v>
      </c>
      <c r="AW65" s="16">
        <f t="shared" si="5"/>
        <v>63</v>
      </c>
    </row>
    <row r="66" spans="1:49">
      <c r="A66" s="32" t="s">
        <v>390</v>
      </c>
      <c r="B66" s="32"/>
      <c r="C66" s="32"/>
      <c r="D66" s="32"/>
      <c r="E66" s="32"/>
      <c r="F66" s="33">
        <v>2617677</v>
      </c>
      <c r="I66">
        <v>64</v>
      </c>
      <c r="J66" s="16">
        <f t="shared" si="17"/>
        <v>0</v>
      </c>
      <c r="K66" s="16">
        <f t="shared" si="17"/>
        <v>0</v>
      </c>
      <c r="L66" s="16">
        <f t="shared" si="17"/>
        <v>0</v>
      </c>
      <c r="M66" s="16">
        <f t="shared" si="17"/>
        <v>0</v>
      </c>
      <c r="N66" s="16">
        <f t="shared" si="17"/>
        <v>0</v>
      </c>
      <c r="O66" s="16">
        <f t="shared" si="17"/>
        <v>0</v>
      </c>
      <c r="P66" s="16">
        <f t="shared" si="17"/>
        <v>0</v>
      </c>
      <c r="Q66" s="16">
        <f t="shared" si="17"/>
        <v>0</v>
      </c>
      <c r="R66" s="16">
        <f t="shared" si="17"/>
        <v>0</v>
      </c>
      <c r="S66" s="16">
        <f t="shared" si="17"/>
        <v>0</v>
      </c>
      <c r="T66" s="16">
        <f t="shared" si="17"/>
        <v>0</v>
      </c>
      <c r="U66" s="16">
        <f t="shared" si="17"/>
        <v>0</v>
      </c>
      <c r="V66" s="16">
        <f t="shared" si="17"/>
        <v>0</v>
      </c>
      <c r="W66" s="16">
        <f t="shared" si="17"/>
        <v>0</v>
      </c>
      <c r="X66" s="16">
        <f t="shared" si="17"/>
        <v>0</v>
      </c>
      <c r="Y66" s="16">
        <f t="shared" si="17"/>
        <v>0</v>
      </c>
      <c r="Z66" s="16">
        <f t="shared" si="16"/>
        <v>0</v>
      </c>
      <c r="AA66" s="16">
        <f t="shared" si="16"/>
        <v>0</v>
      </c>
      <c r="AB66" s="16">
        <f t="shared" si="16"/>
        <v>0</v>
      </c>
      <c r="AC66" s="16">
        <f t="shared" si="16"/>
        <v>0</v>
      </c>
      <c r="AD66" s="16">
        <f t="shared" si="16"/>
        <v>0</v>
      </c>
      <c r="AE66" s="16">
        <f t="shared" si="16"/>
        <v>0</v>
      </c>
      <c r="AF66" s="16">
        <f t="shared" si="16"/>
        <v>0</v>
      </c>
      <c r="AG66" s="16">
        <f t="shared" si="16"/>
        <v>0</v>
      </c>
      <c r="AH66" s="16">
        <f t="shared" si="16"/>
        <v>0</v>
      </c>
      <c r="AI66" s="16">
        <f t="shared" si="16"/>
        <v>0</v>
      </c>
      <c r="AJ66" s="16">
        <f t="shared" si="16"/>
        <v>0</v>
      </c>
      <c r="AK66" s="16">
        <f t="shared" si="16"/>
        <v>0</v>
      </c>
      <c r="AL66" s="16">
        <f t="shared" si="16"/>
        <v>0</v>
      </c>
      <c r="AM66" s="16">
        <f t="shared" si="16"/>
        <v>0</v>
      </c>
      <c r="AN66" s="16">
        <f t="shared" si="16"/>
        <v>0</v>
      </c>
      <c r="AO66" s="16">
        <f t="shared" si="16"/>
        <v>0</v>
      </c>
      <c r="AP66" s="16">
        <f t="shared" si="16"/>
        <v>0</v>
      </c>
      <c r="AQ66" s="16">
        <f t="shared" si="16"/>
        <v>0</v>
      </c>
      <c r="AR66" s="16">
        <f t="shared" si="3"/>
        <v>0</v>
      </c>
      <c r="AS66" s="16">
        <f t="shared" si="3"/>
        <v>0</v>
      </c>
      <c r="AT66" s="16">
        <f t="shared" si="3"/>
        <v>0</v>
      </c>
      <c r="AU66" s="16">
        <f t="shared" si="3"/>
        <v>0</v>
      </c>
      <c r="AV66" s="29">
        <f t="shared" si="4"/>
        <v>0</v>
      </c>
      <c r="AW66" s="16">
        <f t="shared" si="5"/>
        <v>64</v>
      </c>
    </row>
    <row r="67" spans="1:49">
      <c r="A67" s="21" t="s">
        <v>216</v>
      </c>
      <c r="B67" s="21" t="s">
        <v>319</v>
      </c>
      <c r="C67" s="21"/>
      <c r="D67" s="21"/>
      <c r="E67" t="s">
        <v>320</v>
      </c>
      <c r="F67" s="15">
        <v>1127289.08</v>
      </c>
      <c r="I67">
        <v>65</v>
      </c>
      <c r="J67" s="16">
        <f t="shared" si="17"/>
        <v>0</v>
      </c>
      <c r="K67" s="16">
        <f t="shared" si="17"/>
        <v>0</v>
      </c>
      <c r="L67" s="16">
        <f t="shared" si="17"/>
        <v>0</v>
      </c>
      <c r="M67" s="16">
        <f t="shared" si="17"/>
        <v>0</v>
      </c>
      <c r="N67" s="16">
        <f t="shared" si="17"/>
        <v>0</v>
      </c>
      <c r="O67" s="16">
        <f t="shared" si="17"/>
        <v>0</v>
      </c>
      <c r="P67" s="16">
        <f t="shared" si="17"/>
        <v>0</v>
      </c>
      <c r="Q67" s="16">
        <f t="shared" si="17"/>
        <v>0</v>
      </c>
      <c r="R67" s="16">
        <f t="shared" si="17"/>
        <v>0</v>
      </c>
      <c r="S67" s="16">
        <f t="shared" si="17"/>
        <v>0</v>
      </c>
      <c r="T67" s="16">
        <f t="shared" si="17"/>
        <v>0</v>
      </c>
      <c r="U67" s="16">
        <f t="shared" si="17"/>
        <v>0</v>
      </c>
      <c r="V67" s="16">
        <f t="shared" si="17"/>
        <v>0</v>
      </c>
      <c r="W67" s="16">
        <f t="shared" si="17"/>
        <v>0</v>
      </c>
      <c r="X67" s="16">
        <f t="shared" si="17"/>
        <v>0</v>
      </c>
      <c r="Y67" s="16">
        <f t="shared" si="17"/>
        <v>0</v>
      </c>
      <c r="Z67" s="16">
        <f t="shared" si="16"/>
        <v>0</v>
      </c>
      <c r="AA67" s="16">
        <f t="shared" si="16"/>
        <v>0</v>
      </c>
      <c r="AB67" s="16">
        <f t="shared" si="16"/>
        <v>0</v>
      </c>
      <c r="AC67" s="16">
        <f t="shared" si="16"/>
        <v>0</v>
      </c>
      <c r="AD67" s="16">
        <f t="shared" si="16"/>
        <v>0</v>
      </c>
      <c r="AE67" s="16">
        <f t="shared" si="16"/>
        <v>0</v>
      </c>
      <c r="AF67" s="16">
        <f t="shared" si="16"/>
        <v>0</v>
      </c>
      <c r="AG67" s="16">
        <f t="shared" si="16"/>
        <v>0</v>
      </c>
      <c r="AH67" s="16">
        <f t="shared" si="16"/>
        <v>0</v>
      </c>
      <c r="AI67" s="16">
        <f t="shared" si="16"/>
        <v>0</v>
      </c>
      <c r="AJ67" s="16">
        <f t="shared" si="16"/>
        <v>0</v>
      </c>
      <c r="AK67" s="16">
        <f t="shared" si="16"/>
        <v>0</v>
      </c>
      <c r="AL67" s="16">
        <f t="shared" si="16"/>
        <v>0</v>
      </c>
      <c r="AM67" s="16">
        <f t="shared" si="16"/>
        <v>0</v>
      </c>
      <c r="AN67" s="16">
        <f t="shared" si="16"/>
        <v>0</v>
      </c>
      <c r="AO67" s="16">
        <f t="shared" si="16"/>
        <v>0</v>
      </c>
      <c r="AP67" s="16">
        <f t="shared" si="16"/>
        <v>0</v>
      </c>
      <c r="AQ67" s="16">
        <f t="shared" si="16"/>
        <v>0</v>
      </c>
      <c r="AR67" s="16">
        <f t="shared" si="16"/>
        <v>0</v>
      </c>
      <c r="AS67" s="16">
        <f t="shared" si="16"/>
        <v>0</v>
      </c>
      <c r="AT67" s="16">
        <f t="shared" si="16"/>
        <v>0</v>
      </c>
      <c r="AU67" s="16">
        <f t="shared" si="16"/>
        <v>0</v>
      </c>
      <c r="AV67" s="29">
        <f t="shared" ref="AV67:AV103" si="18">SUM(J67:AU67)</f>
        <v>0</v>
      </c>
      <c r="AW67" s="16">
        <f t="shared" ref="AW67:AW103" si="19">I67</f>
        <v>65</v>
      </c>
    </row>
    <row r="68" spans="1:49">
      <c r="A68" s="21" t="s">
        <v>216</v>
      </c>
      <c r="B68" s="21">
        <v>46</v>
      </c>
      <c r="C68" s="21">
        <v>1</v>
      </c>
      <c r="D68" s="21"/>
      <c r="E68" t="s">
        <v>468</v>
      </c>
      <c r="F68" s="15">
        <v>2697.76</v>
      </c>
      <c r="I68">
        <v>66</v>
      </c>
      <c r="J68" s="16">
        <f t="shared" si="17"/>
        <v>0</v>
      </c>
      <c r="K68" s="16">
        <f t="shared" si="17"/>
        <v>0</v>
      </c>
      <c r="L68" s="16">
        <f t="shared" si="17"/>
        <v>0</v>
      </c>
      <c r="M68" s="16">
        <f t="shared" si="17"/>
        <v>0</v>
      </c>
      <c r="N68" s="16">
        <f t="shared" si="17"/>
        <v>0</v>
      </c>
      <c r="O68" s="16">
        <f t="shared" si="17"/>
        <v>0</v>
      </c>
      <c r="P68" s="16">
        <f t="shared" si="17"/>
        <v>0</v>
      </c>
      <c r="Q68" s="16">
        <f t="shared" si="17"/>
        <v>0</v>
      </c>
      <c r="R68" s="16">
        <f t="shared" si="17"/>
        <v>0</v>
      </c>
      <c r="S68" s="16">
        <f t="shared" si="17"/>
        <v>0</v>
      </c>
      <c r="T68" s="16">
        <f t="shared" si="17"/>
        <v>0</v>
      </c>
      <c r="U68" s="16">
        <f t="shared" si="17"/>
        <v>0</v>
      </c>
      <c r="V68" s="16">
        <f t="shared" si="17"/>
        <v>0</v>
      </c>
      <c r="W68" s="16">
        <f t="shared" si="17"/>
        <v>0</v>
      </c>
      <c r="X68" s="16">
        <f t="shared" si="17"/>
        <v>0</v>
      </c>
      <c r="Y68" s="16">
        <f t="shared" si="17"/>
        <v>0</v>
      </c>
      <c r="Z68" s="16">
        <f t="shared" si="16"/>
        <v>0</v>
      </c>
      <c r="AA68" s="16">
        <f t="shared" si="16"/>
        <v>0</v>
      </c>
      <c r="AB68" s="16">
        <f t="shared" si="16"/>
        <v>0</v>
      </c>
      <c r="AC68" s="16">
        <f t="shared" si="16"/>
        <v>0</v>
      </c>
      <c r="AD68" s="16">
        <f t="shared" si="16"/>
        <v>0</v>
      </c>
      <c r="AE68" s="16">
        <f t="shared" si="16"/>
        <v>0</v>
      </c>
      <c r="AF68" s="16">
        <f t="shared" si="16"/>
        <v>0</v>
      </c>
      <c r="AG68" s="16">
        <f t="shared" si="16"/>
        <v>0</v>
      </c>
      <c r="AH68" s="16">
        <f t="shared" si="16"/>
        <v>0</v>
      </c>
      <c r="AI68" s="16">
        <f t="shared" si="16"/>
        <v>0</v>
      </c>
      <c r="AJ68" s="16">
        <f t="shared" si="16"/>
        <v>0</v>
      </c>
      <c r="AK68" s="16">
        <f t="shared" si="16"/>
        <v>0</v>
      </c>
      <c r="AL68" s="16">
        <f t="shared" si="16"/>
        <v>0</v>
      </c>
      <c r="AM68" s="16">
        <f t="shared" si="16"/>
        <v>0</v>
      </c>
      <c r="AN68" s="16">
        <f t="shared" si="16"/>
        <v>0</v>
      </c>
      <c r="AO68" s="16">
        <f t="shared" si="16"/>
        <v>0</v>
      </c>
      <c r="AP68" s="16">
        <f t="shared" si="16"/>
        <v>0</v>
      </c>
      <c r="AQ68" s="16">
        <f t="shared" si="16"/>
        <v>0</v>
      </c>
      <c r="AR68" s="16">
        <f t="shared" si="16"/>
        <v>0</v>
      </c>
      <c r="AS68" s="16">
        <f t="shared" si="16"/>
        <v>0</v>
      </c>
      <c r="AT68" s="16">
        <f t="shared" si="16"/>
        <v>0</v>
      </c>
      <c r="AU68" s="16">
        <f t="shared" si="16"/>
        <v>0</v>
      </c>
      <c r="AV68" s="29">
        <f t="shared" si="18"/>
        <v>0</v>
      </c>
      <c r="AW68" s="16">
        <f t="shared" si="19"/>
        <v>66</v>
      </c>
    </row>
    <row r="69" spans="1:49">
      <c r="A69" s="31" t="s">
        <v>216</v>
      </c>
      <c r="B69" s="21">
        <v>84</v>
      </c>
      <c r="C69" s="21">
        <v>11</v>
      </c>
      <c r="D69" s="21"/>
      <c r="E69" t="s">
        <v>325</v>
      </c>
      <c r="F69" s="15">
        <v>17951.3</v>
      </c>
      <c r="I69">
        <v>67</v>
      </c>
      <c r="J69" s="16">
        <f t="shared" si="17"/>
        <v>0</v>
      </c>
      <c r="K69" s="16">
        <f t="shared" si="17"/>
        <v>0</v>
      </c>
      <c r="L69" s="16">
        <f t="shared" si="17"/>
        <v>0</v>
      </c>
      <c r="M69" s="16">
        <f t="shared" si="17"/>
        <v>0</v>
      </c>
      <c r="N69" s="16">
        <f t="shared" si="17"/>
        <v>0</v>
      </c>
      <c r="O69" s="16">
        <f t="shared" si="17"/>
        <v>0</v>
      </c>
      <c r="P69" s="16">
        <f t="shared" si="17"/>
        <v>0</v>
      </c>
      <c r="Q69" s="16">
        <f t="shared" si="17"/>
        <v>0</v>
      </c>
      <c r="R69" s="16">
        <f t="shared" si="17"/>
        <v>0</v>
      </c>
      <c r="S69" s="16">
        <f t="shared" si="17"/>
        <v>0</v>
      </c>
      <c r="T69" s="16">
        <f t="shared" si="17"/>
        <v>0</v>
      </c>
      <c r="U69" s="16">
        <f t="shared" si="17"/>
        <v>0</v>
      </c>
      <c r="V69" s="16">
        <f t="shared" si="17"/>
        <v>0</v>
      </c>
      <c r="W69" s="16">
        <f t="shared" si="17"/>
        <v>0</v>
      </c>
      <c r="X69" s="16">
        <f t="shared" si="17"/>
        <v>0</v>
      </c>
      <c r="Y69" s="16">
        <f t="shared" si="17"/>
        <v>0</v>
      </c>
      <c r="Z69" s="16">
        <f t="shared" si="16"/>
        <v>0</v>
      </c>
      <c r="AA69" s="16">
        <f t="shared" si="16"/>
        <v>0</v>
      </c>
      <c r="AB69" s="16">
        <f t="shared" si="16"/>
        <v>0</v>
      </c>
      <c r="AC69" s="16">
        <f t="shared" si="16"/>
        <v>0</v>
      </c>
      <c r="AD69" s="16">
        <f t="shared" si="16"/>
        <v>0</v>
      </c>
      <c r="AE69" s="16">
        <f t="shared" si="16"/>
        <v>0</v>
      </c>
      <c r="AF69" s="16">
        <f t="shared" si="16"/>
        <v>0</v>
      </c>
      <c r="AG69" s="16">
        <f t="shared" si="16"/>
        <v>0</v>
      </c>
      <c r="AH69" s="16">
        <f t="shared" si="16"/>
        <v>0</v>
      </c>
      <c r="AI69" s="16">
        <f t="shared" si="16"/>
        <v>0</v>
      </c>
      <c r="AJ69" s="16">
        <f t="shared" si="16"/>
        <v>0</v>
      </c>
      <c r="AK69" s="16">
        <f t="shared" si="16"/>
        <v>0</v>
      </c>
      <c r="AL69" s="16">
        <f t="shared" si="16"/>
        <v>0</v>
      </c>
      <c r="AM69" s="16">
        <f t="shared" si="16"/>
        <v>0</v>
      </c>
      <c r="AN69" s="16">
        <f t="shared" si="16"/>
        <v>0</v>
      </c>
      <c r="AO69" s="16">
        <f t="shared" si="16"/>
        <v>0</v>
      </c>
      <c r="AP69" s="16">
        <f t="shared" si="16"/>
        <v>0</v>
      </c>
      <c r="AQ69" s="16">
        <f t="shared" si="16"/>
        <v>0</v>
      </c>
      <c r="AR69" s="16">
        <f t="shared" si="16"/>
        <v>0</v>
      </c>
      <c r="AS69" s="16">
        <f t="shared" si="16"/>
        <v>0</v>
      </c>
      <c r="AT69" s="16">
        <f t="shared" si="16"/>
        <v>0</v>
      </c>
      <c r="AU69" s="16">
        <f t="shared" si="16"/>
        <v>0</v>
      </c>
      <c r="AV69" s="29">
        <f t="shared" si="18"/>
        <v>0</v>
      </c>
      <c r="AW69" s="16">
        <f t="shared" si="19"/>
        <v>67</v>
      </c>
    </row>
    <row r="70" spans="1:49">
      <c r="A70" s="32" t="s">
        <v>391</v>
      </c>
      <c r="B70" s="32"/>
      <c r="C70" s="32"/>
      <c r="D70" s="32"/>
      <c r="E70" s="32"/>
      <c r="F70" s="33">
        <v>1147938.1400000001</v>
      </c>
      <c r="I70">
        <v>68</v>
      </c>
      <c r="J70" s="16">
        <f t="shared" si="17"/>
        <v>0</v>
      </c>
      <c r="K70" s="16">
        <f t="shared" si="17"/>
        <v>0</v>
      </c>
      <c r="L70" s="16">
        <f t="shared" si="17"/>
        <v>0</v>
      </c>
      <c r="M70" s="16">
        <f t="shared" si="17"/>
        <v>178140.28999999998</v>
      </c>
      <c r="N70" s="16">
        <f t="shared" si="17"/>
        <v>0</v>
      </c>
      <c r="O70" s="16">
        <f t="shared" si="17"/>
        <v>0</v>
      </c>
      <c r="P70" s="16">
        <f t="shared" si="17"/>
        <v>0</v>
      </c>
      <c r="Q70" s="16">
        <f t="shared" si="17"/>
        <v>0</v>
      </c>
      <c r="R70" s="16">
        <f t="shared" si="17"/>
        <v>0</v>
      </c>
      <c r="S70" s="16">
        <f t="shared" si="17"/>
        <v>0</v>
      </c>
      <c r="T70" s="16">
        <f t="shared" si="17"/>
        <v>0</v>
      </c>
      <c r="U70" s="16">
        <f t="shared" si="17"/>
        <v>0</v>
      </c>
      <c r="V70" s="16">
        <f t="shared" si="17"/>
        <v>0</v>
      </c>
      <c r="W70" s="16">
        <f t="shared" si="17"/>
        <v>0</v>
      </c>
      <c r="X70" s="16">
        <f t="shared" si="17"/>
        <v>0</v>
      </c>
      <c r="Y70" s="16">
        <f t="shared" si="17"/>
        <v>0</v>
      </c>
      <c r="Z70" s="16">
        <f t="shared" si="16"/>
        <v>4013.92</v>
      </c>
      <c r="AA70" s="16">
        <f t="shared" si="16"/>
        <v>4808</v>
      </c>
      <c r="AB70" s="16">
        <f t="shared" si="16"/>
        <v>0</v>
      </c>
      <c r="AC70" s="16">
        <f t="shared" si="16"/>
        <v>70173.13</v>
      </c>
      <c r="AD70" s="16">
        <f t="shared" si="16"/>
        <v>0</v>
      </c>
      <c r="AE70" s="16">
        <f t="shared" si="16"/>
        <v>4745.29</v>
      </c>
      <c r="AF70" s="16">
        <f t="shared" si="16"/>
        <v>52085.919999999998</v>
      </c>
      <c r="AG70" s="16">
        <f t="shared" si="16"/>
        <v>163740.91999999998</v>
      </c>
      <c r="AH70" s="16">
        <f t="shared" ref="AH70:AU70" si="20">SUMIFS($F$3:$F$261,$A$3:$A$261,AH$1,$B$3:$B$261,$I70)</f>
        <v>0</v>
      </c>
      <c r="AI70" s="16">
        <f t="shared" si="20"/>
        <v>0</v>
      </c>
      <c r="AJ70" s="16">
        <f t="shared" si="20"/>
        <v>0</v>
      </c>
      <c r="AK70" s="16">
        <f t="shared" si="20"/>
        <v>0</v>
      </c>
      <c r="AL70" s="16">
        <f t="shared" si="20"/>
        <v>0</v>
      </c>
      <c r="AM70" s="16">
        <f t="shared" si="20"/>
        <v>0</v>
      </c>
      <c r="AN70" s="16">
        <f t="shared" si="20"/>
        <v>0</v>
      </c>
      <c r="AO70" s="16">
        <f t="shared" si="20"/>
        <v>0</v>
      </c>
      <c r="AP70" s="16">
        <f t="shared" si="20"/>
        <v>451824.65</v>
      </c>
      <c r="AQ70" s="16">
        <f t="shared" si="20"/>
        <v>0</v>
      </c>
      <c r="AR70" s="16">
        <f t="shared" si="20"/>
        <v>4806.59</v>
      </c>
      <c r="AS70" s="16">
        <f t="shared" si="20"/>
        <v>0</v>
      </c>
      <c r="AT70" s="16">
        <f t="shared" si="20"/>
        <v>0</v>
      </c>
      <c r="AU70" s="16">
        <f t="shared" si="20"/>
        <v>0</v>
      </c>
      <c r="AV70" s="29">
        <f t="shared" si="18"/>
        <v>934338.71</v>
      </c>
      <c r="AW70" s="16">
        <f t="shared" si="19"/>
        <v>68</v>
      </c>
    </row>
    <row r="71" spans="1:49">
      <c r="A71" s="21" t="s">
        <v>217</v>
      </c>
      <c r="B71" s="21" t="s">
        <v>319</v>
      </c>
      <c r="C71" s="21"/>
      <c r="D71" s="21"/>
      <c r="E71" t="s">
        <v>320</v>
      </c>
      <c r="F71" s="15">
        <v>147721.48000000001</v>
      </c>
      <c r="I71">
        <v>69</v>
      </c>
      <c r="J71" s="16">
        <f t="shared" si="17"/>
        <v>0</v>
      </c>
      <c r="K71" s="16">
        <f t="shared" si="17"/>
        <v>0</v>
      </c>
      <c r="L71" s="16">
        <f t="shared" si="17"/>
        <v>0</v>
      </c>
      <c r="M71" s="16">
        <f t="shared" si="17"/>
        <v>0</v>
      </c>
      <c r="N71" s="16">
        <f t="shared" si="17"/>
        <v>0</v>
      </c>
      <c r="O71" s="16">
        <f t="shared" si="17"/>
        <v>0</v>
      </c>
      <c r="P71" s="16">
        <f t="shared" si="17"/>
        <v>0</v>
      </c>
      <c r="Q71" s="16">
        <f t="shared" si="17"/>
        <v>0</v>
      </c>
      <c r="R71" s="16">
        <f t="shared" si="17"/>
        <v>0</v>
      </c>
      <c r="S71" s="16">
        <f t="shared" si="17"/>
        <v>0</v>
      </c>
      <c r="T71" s="16">
        <f t="shared" si="17"/>
        <v>0</v>
      </c>
      <c r="U71" s="16">
        <f t="shared" si="17"/>
        <v>0</v>
      </c>
      <c r="V71" s="16">
        <f t="shared" si="17"/>
        <v>0</v>
      </c>
      <c r="W71" s="16">
        <f t="shared" si="17"/>
        <v>0</v>
      </c>
      <c r="X71" s="16">
        <f t="shared" si="17"/>
        <v>0</v>
      </c>
      <c r="Y71" s="16">
        <f t="shared" si="17"/>
        <v>0</v>
      </c>
      <c r="Z71" s="16">
        <f t="shared" ref="Z71:AQ72" si="21">SUMIFS($F$3:$F$261,$A$3:$A$261,Z$1,$B$3:$B$261,$I71)</f>
        <v>0</v>
      </c>
      <c r="AA71" s="16">
        <f t="shared" si="21"/>
        <v>0</v>
      </c>
      <c r="AB71" s="16">
        <f t="shared" si="21"/>
        <v>0</v>
      </c>
      <c r="AC71" s="16">
        <f t="shared" si="21"/>
        <v>0</v>
      </c>
      <c r="AD71" s="16">
        <f t="shared" si="21"/>
        <v>0</v>
      </c>
      <c r="AE71" s="16">
        <f t="shared" si="21"/>
        <v>0</v>
      </c>
      <c r="AF71" s="16">
        <f t="shared" si="21"/>
        <v>0</v>
      </c>
      <c r="AG71" s="16">
        <f t="shared" si="21"/>
        <v>0</v>
      </c>
      <c r="AH71" s="16">
        <f t="shared" si="21"/>
        <v>0</v>
      </c>
      <c r="AI71" s="16">
        <f t="shared" si="21"/>
        <v>0</v>
      </c>
      <c r="AJ71" s="16">
        <f t="shared" si="21"/>
        <v>0</v>
      </c>
      <c r="AK71" s="16">
        <f t="shared" si="21"/>
        <v>0</v>
      </c>
      <c r="AL71" s="16">
        <f t="shared" si="21"/>
        <v>0</v>
      </c>
      <c r="AM71" s="16">
        <f t="shared" si="21"/>
        <v>0</v>
      </c>
      <c r="AN71" s="16">
        <f t="shared" si="21"/>
        <v>0</v>
      </c>
      <c r="AO71" s="16">
        <f t="shared" si="21"/>
        <v>0</v>
      </c>
      <c r="AP71" s="16">
        <f t="shared" si="21"/>
        <v>0</v>
      </c>
      <c r="AQ71" s="16">
        <f t="shared" si="21"/>
        <v>0</v>
      </c>
      <c r="AR71" s="16">
        <f t="shared" ref="AR71:AU85" si="22">SUMIFS($F$3:$F$261,$A$3:$A$261,AR$1,$B$3:$B$261,$I71)</f>
        <v>0</v>
      </c>
      <c r="AS71" s="16">
        <f t="shared" si="22"/>
        <v>0</v>
      </c>
      <c r="AT71" s="16">
        <f t="shared" si="22"/>
        <v>0</v>
      </c>
      <c r="AU71" s="16">
        <f t="shared" si="22"/>
        <v>11350.33</v>
      </c>
      <c r="AV71" s="29">
        <f t="shared" si="18"/>
        <v>11350.33</v>
      </c>
      <c r="AW71" s="16">
        <f t="shared" si="19"/>
        <v>69</v>
      </c>
    </row>
    <row r="72" spans="1:49">
      <c r="A72" s="31" t="s">
        <v>217</v>
      </c>
      <c r="B72" s="21">
        <v>84</v>
      </c>
      <c r="C72" s="21">
        <v>11</v>
      </c>
      <c r="D72" s="21"/>
      <c r="E72" t="s">
        <v>325</v>
      </c>
      <c r="F72" s="15">
        <v>51563.7</v>
      </c>
      <c r="I72">
        <v>70</v>
      </c>
      <c r="J72" s="16">
        <f t="shared" si="17"/>
        <v>0</v>
      </c>
      <c r="K72" s="16">
        <f t="shared" si="17"/>
        <v>0</v>
      </c>
      <c r="L72" s="16">
        <f t="shared" si="17"/>
        <v>0</v>
      </c>
      <c r="M72" s="16">
        <f t="shared" si="17"/>
        <v>0</v>
      </c>
      <c r="N72" s="16">
        <f t="shared" si="17"/>
        <v>0</v>
      </c>
      <c r="O72" s="16">
        <f t="shared" si="17"/>
        <v>0</v>
      </c>
      <c r="P72" s="16">
        <f t="shared" si="17"/>
        <v>0</v>
      </c>
      <c r="Q72" s="16">
        <f t="shared" si="17"/>
        <v>0</v>
      </c>
      <c r="R72" s="16">
        <f t="shared" si="17"/>
        <v>0</v>
      </c>
      <c r="S72" s="16">
        <f t="shared" si="17"/>
        <v>0</v>
      </c>
      <c r="T72" s="16">
        <f t="shared" si="17"/>
        <v>0</v>
      </c>
      <c r="U72" s="16">
        <f t="shared" si="17"/>
        <v>0</v>
      </c>
      <c r="V72" s="16">
        <f t="shared" si="17"/>
        <v>0</v>
      </c>
      <c r="W72" s="16">
        <f t="shared" si="17"/>
        <v>0</v>
      </c>
      <c r="X72" s="16">
        <f t="shared" si="17"/>
        <v>0</v>
      </c>
      <c r="Y72" s="16">
        <f t="shared" si="17"/>
        <v>0</v>
      </c>
      <c r="Z72" s="16">
        <f t="shared" si="21"/>
        <v>0</v>
      </c>
      <c r="AA72" s="16">
        <f t="shared" si="21"/>
        <v>0</v>
      </c>
      <c r="AB72" s="16">
        <f t="shared" si="21"/>
        <v>0</v>
      </c>
      <c r="AC72" s="16">
        <f t="shared" si="21"/>
        <v>0</v>
      </c>
      <c r="AD72" s="16">
        <f t="shared" si="21"/>
        <v>0</v>
      </c>
      <c r="AE72" s="16">
        <f t="shared" si="21"/>
        <v>0</v>
      </c>
      <c r="AF72" s="16">
        <f t="shared" si="21"/>
        <v>0</v>
      </c>
      <c r="AG72" s="16">
        <f t="shared" si="21"/>
        <v>0</v>
      </c>
      <c r="AH72" s="16">
        <f t="shared" si="21"/>
        <v>0</v>
      </c>
      <c r="AI72" s="16">
        <f t="shared" si="21"/>
        <v>0</v>
      </c>
      <c r="AJ72" s="16">
        <f t="shared" si="21"/>
        <v>0</v>
      </c>
      <c r="AK72" s="16">
        <f t="shared" si="21"/>
        <v>0</v>
      </c>
      <c r="AL72" s="16">
        <f t="shared" si="21"/>
        <v>0</v>
      </c>
      <c r="AM72" s="16">
        <f t="shared" si="21"/>
        <v>0</v>
      </c>
      <c r="AN72" s="16">
        <f t="shared" si="21"/>
        <v>0</v>
      </c>
      <c r="AO72" s="16">
        <f t="shared" si="21"/>
        <v>0</v>
      </c>
      <c r="AP72" s="16">
        <f t="shared" si="21"/>
        <v>0</v>
      </c>
      <c r="AQ72" s="16">
        <f t="shared" si="21"/>
        <v>0</v>
      </c>
      <c r="AR72" s="16">
        <f t="shared" si="22"/>
        <v>0</v>
      </c>
      <c r="AS72" s="16">
        <f t="shared" si="22"/>
        <v>0</v>
      </c>
      <c r="AT72" s="16">
        <f t="shared" si="22"/>
        <v>0</v>
      </c>
      <c r="AU72" s="16">
        <f t="shared" si="22"/>
        <v>0</v>
      </c>
      <c r="AV72" s="29">
        <f t="shared" si="18"/>
        <v>0</v>
      </c>
      <c r="AW72" s="16">
        <f t="shared" si="19"/>
        <v>70</v>
      </c>
    </row>
    <row r="73" spans="1:49">
      <c r="A73" s="32" t="s">
        <v>392</v>
      </c>
      <c r="B73" s="32"/>
      <c r="C73" s="32"/>
      <c r="D73" s="32"/>
      <c r="E73" s="32"/>
      <c r="F73" s="33">
        <v>199285.18</v>
      </c>
      <c r="I73">
        <v>71</v>
      </c>
      <c r="J73" s="16">
        <f t="shared" si="17"/>
        <v>0</v>
      </c>
      <c r="K73" s="16">
        <f t="shared" si="17"/>
        <v>0</v>
      </c>
      <c r="L73" s="16">
        <f t="shared" si="17"/>
        <v>0</v>
      </c>
      <c r="M73" s="16">
        <f t="shared" si="17"/>
        <v>0</v>
      </c>
      <c r="N73" s="16">
        <f t="shared" si="17"/>
        <v>0</v>
      </c>
      <c r="O73" s="16">
        <f t="shared" si="17"/>
        <v>0</v>
      </c>
      <c r="P73" s="16">
        <f t="shared" si="17"/>
        <v>0</v>
      </c>
      <c r="Q73" s="16">
        <f t="shared" si="17"/>
        <v>0</v>
      </c>
      <c r="R73" s="16">
        <f t="shared" si="17"/>
        <v>0</v>
      </c>
      <c r="S73" s="16">
        <f t="shared" si="17"/>
        <v>0</v>
      </c>
      <c r="T73" s="16">
        <f t="shared" si="17"/>
        <v>0</v>
      </c>
      <c r="U73" s="16">
        <f t="shared" si="17"/>
        <v>0</v>
      </c>
      <c r="V73" s="16">
        <f t="shared" si="17"/>
        <v>0</v>
      </c>
      <c r="W73" s="16">
        <f t="shared" si="17"/>
        <v>0</v>
      </c>
      <c r="X73" s="16">
        <f t="shared" si="17"/>
        <v>0</v>
      </c>
      <c r="Y73" s="16">
        <f t="shared" ref="Y73:AS86" si="23">SUMIFS($F$3:$F$261,$A$3:$A$261,Y$1,$B$3:$B$261,$I73)</f>
        <v>0</v>
      </c>
      <c r="Z73" s="16">
        <f t="shared" si="23"/>
        <v>0</v>
      </c>
      <c r="AA73" s="16">
        <f t="shared" si="23"/>
        <v>0</v>
      </c>
      <c r="AB73" s="16">
        <f t="shared" si="23"/>
        <v>0</v>
      </c>
      <c r="AC73" s="16">
        <f t="shared" si="23"/>
        <v>0</v>
      </c>
      <c r="AD73" s="16">
        <f t="shared" si="23"/>
        <v>0</v>
      </c>
      <c r="AE73" s="16">
        <f t="shared" si="23"/>
        <v>0</v>
      </c>
      <c r="AF73" s="16">
        <f t="shared" si="23"/>
        <v>0</v>
      </c>
      <c r="AG73" s="16">
        <f t="shared" si="23"/>
        <v>17594.86</v>
      </c>
      <c r="AH73" s="16">
        <f t="shared" si="23"/>
        <v>0</v>
      </c>
      <c r="AI73" s="16">
        <f t="shared" si="23"/>
        <v>0</v>
      </c>
      <c r="AJ73" s="16">
        <f t="shared" si="23"/>
        <v>0</v>
      </c>
      <c r="AK73" s="16">
        <f t="shared" si="23"/>
        <v>0</v>
      </c>
      <c r="AL73" s="16">
        <f t="shared" si="23"/>
        <v>0</v>
      </c>
      <c r="AM73" s="16">
        <f t="shared" si="23"/>
        <v>0</v>
      </c>
      <c r="AN73" s="16">
        <f t="shared" si="23"/>
        <v>0</v>
      </c>
      <c r="AO73" s="16">
        <f t="shared" si="23"/>
        <v>23069.18</v>
      </c>
      <c r="AP73" s="16">
        <f t="shared" si="23"/>
        <v>0</v>
      </c>
      <c r="AQ73" s="16">
        <f t="shared" si="23"/>
        <v>0</v>
      </c>
      <c r="AR73" s="16">
        <f t="shared" si="22"/>
        <v>0</v>
      </c>
      <c r="AS73" s="16">
        <f t="shared" si="22"/>
        <v>0</v>
      </c>
      <c r="AT73" s="16">
        <f t="shared" si="22"/>
        <v>0</v>
      </c>
      <c r="AU73" s="16">
        <f t="shared" si="22"/>
        <v>0</v>
      </c>
      <c r="AV73" s="29">
        <f t="shared" si="18"/>
        <v>40664.04</v>
      </c>
      <c r="AW73" s="16">
        <f t="shared" si="19"/>
        <v>71</v>
      </c>
    </row>
    <row r="74" spans="1:49">
      <c r="A74" s="21" t="s">
        <v>218</v>
      </c>
      <c r="B74" s="21" t="s">
        <v>319</v>
      </c>
      <c r="C74" s="21"/>
      <c r="D74" s="21"/>
      <c r="E74" t="s">
        <v>320</v>
      </c>
      <c r="F74" s="15">
        <v>2145616.73</v>
      </c>
      <c r="I74">
        <v>72</v>
      </c>
      <c r="J74" s="16">
        <f t="shared" ref="J74:Y89" si="24">SUMIFS($F$3:$F$261,$A$3:$A$261,J$1,$B$3:$B$261,$I74)</f>
        <v>0</v>
      </c>
      <c r="K74" s="16">
        <f t="shared" si="24"/>
        <v>0</v>
      </c>
      <c r="L74" s="16">
        <f t="shared" si="24"/>
        <v>0</v>
      </c>
      <c r="M74" s="16">
        <f t="shared" si="24"/>
        <v>0</v>
      </c>
      <c r="N74" s="16">
        <f t="shared" si="24"/>
        <v>0</v>
      </c>
      <c r="O74" s="16">
        <f t="shared" si="24"/>
        <v>0</v>
      </c>
      <c r="P74" s="16">
        <f t="shared" si="24"/>
        <v>0</v>
      </c>
      <c r="Q74" s="16">
        <f t="shared" si="24"/>
        <v>0</v>
      </c>
      <c r="R74" s="16">
        <f t="shared" si="24"/>
        <v>0</v>
      </c>
      <c r="S74" s="16">
        <f t="shared" si="24"/>
        <v>0</v>
      </c>
      <c r="T74" s="16">
        <f t="shared" si="24"/>
        <v>0</v>
      </c>
      <c r="U74" s="16">
        <f t="shared" si="24"/>
        <v>0</v>
      </c>
      <c r="V74" s="16">
        <f t="shared" si="24"/>
        <v>0</v>
      </c>
      <c r="W74" s="16">
        <f t="shared" si="24"/>
        <v>0</v>
      </c>
      <c r="X74" s="16">
        <f t="shared" si="24"/>
        <v>0</v>
      </c>
      <c r="Y74" s="16">
        <f t="shared" si="24"/>
        <v>0</v>
      </c>
      <c r="Z74" s="16">
        <f t="shared" si="23"/>
        <v>0</v>
      </c>
      <c r="AA74" s="16">
        <f t="shared" si="23"/>
        <v>0</v>
      </c>
      <c r="AB74" s="16">
        <f t="shared" si="23"/>
        <v>0</v>
      </c>
      <c r="AC74" s="16">
        <f t="shared" si="23"/>
        <v>0</v>
      </c>
      <c r="AD74" s="16">
        <f t="shared" si="23"/>
        <v>0</v>
      </c>
      <c r="AE74" s="16">
        <f t="shared" si="23"/>
        <v>0</v>
      </c>
      <c r="AF74" s="16">
        <f t="shared" si="23"/>
        <v>0</v>
      </c>
      <c r="AG74" s="16">
        <f t="shared" si="23"/>
        <v>0</v>
      </c>
      <c r="AH74" s="16">
        <f t="shared" si="23"/>
        <v>0</v>
      </c>
      <c r="AI74" s="16">
        <f t="shared" si="23"/>
        <v>0</v>
      </c>
      <c r="AJ74" s="16">
        <f t="shared" si="23"/>
        <v>0</v>
      </c>
      <c r="AK74" s="16">
        <f t="shared" si="23"/>
        <v>0</v>
      </c>
      <c r="AL74" s="16">
        <f t="shared" si="23"/>
        <v>0</v>
      </c>
      <c r="AM74" s="16">
        <f t="shared" si="23"/>
        <v>0</v>
      </c>
      <c r="AN74" s="16">
        <f t="shared" si="23"/>
        <v>0</v>
      </c>
      <c r="AO74" s="16">
        <f t="shared" si="23"/>
        <v>0</v>
      </c>
      <c r="AP74" s="16">
        <f t="shared" si="23"/>
        <v>0</v>
      </c>
      <c r="AQ74" s="16">
        <f t="shared" si="23"/>
        <v>0</v>
      </c>
      <c r="AR74" s="16">
        <f t="shared" si="22"/>
        <v>0</v>
      </c>
      <c r="AS74" s="16">
        <f t="shared" si="22"/>
        <v>0</v>
      </c>
      <c r="AT74" s="16">
        <f t="shared" si="22"/>
        <v>0</v>
      </c>
      <c r="AU74" s="16">
        <f t="shared" si="22"/>
        <v>0</v>
      </c>
      <c r="AV74" s="29">
        <f t="shared" si="18"/>
        <v>0</v>
      </c>
      <c r="AW74" s="16">
        <f t="shared" si="19"/>
        <v>72</v>
      </c>
    </row>
    <row r="75" spans="1:49">
      <c r="A75" s="21" t="s">
        <v>218</v>
      </c>
      <c r="B75" s="21">
        <v>10</v>
      </c>
      <c r="C75" s="21">
        <v>1</v>
      </c>
      <c r="D75" s="21"/>
      <c r="E75" t="s">
        <v>349</v>
      </c>
      <c r="F75" s="15">
        <v>26485.93</v>
      </c>
      <c r="I75">
        <v>73</v>
      </c>
      <c r="J75" s="16">
        <f t="shared" si="24"/>
        <v>0</v>
      </c>
      <c r="K75" s="16">
        <f t="shared" si="24"/>
        <v>0</v>
      </c>
      <c r="L75" s="16">
        <f t="shared" si="24"/>
        <v>0</v>
      </c>
      <c r="M75" s="16">
        <f t="shared" si="24"/>
        <v>0</v>
      </c>
      <c r="N75" s="16">
        <f t="shared" si="24"/>
        <v>0</v>
      </c>
      <c r="O75" s="16">
        <f t="shared" si="24"/>
        <v>0</v>
      </c>
      <c r="P75" s="16">
        <f t="shared" si="24"/>
        <v>0</v>
      </c>
      <c r="Q75" s="16">
        <f t="shared" si="24"/>
        <v>0</v>
      </c>
      <c r="R75" s="16">
        <f t="shared" si="24"/>
        <v>0</v>
      </c>
      <c r="S75" s="16">
        <f t="shared" si="24"/>
        <v>0</v>
      </c>
      <c r="T75" s="16">
        <f t="shared" si="24"/>
        <v>0</v>
      </c>
      <c r="U75" s="16">
        <f t="shared" si="24"/>
        <v>0</v>
      </c>
      <c r="V75" s="16">
        <f t="shared" si="24"/>
        <v>0</v>
      </c>
      <c r="W75" s="16">
        <f t="shared" si="24"/>
        <v>0</v>
      </c>
      <c r="X75" s="16">
        <f t="shared" si="24"/>
        <v>0</v>
      </c>
      <c r="Y75" s="16">
        <f t="shared" si="24"/>
        <v>0</v>
      </c>
      <c r="Z75" s="16">
        <f t="shared" si="23"/>
        <v>0</v>
      </c>
      <c r="AA75" s="16">
        <f t="shared" si="23"/>
        <v>0</v>
      </c>
      <c r="AB75" s="16">
        <f t="shared" si="23"/>
        <v>0</v>
      </c>
      <c r="AC75" s="16">
        <f t="shared" si="23"/>
        <v>0</v>
      </c>
      <c r="AD75" s="16">
        <f t="shared" si="23"/>
        <v>0</v>
      </c>
      <c r="AE75" s="16">
        <f t="shared" si="23"/>
        <v>0</v>
      </c>
      <c r="AF75" s="16">
        <f t="shared" si="23"/>
        <v>0</v>
      </c>
      <c r="AG75" s="16">
        <f t="shared" si="23"/>
        <v>0</v>
      </c>
      <c r="AH75" s="16">
        <f t="shared" si="23"/>
        <v>0</v>
      </c>
      <c r="AI75" s="16">
        <f t="shared" si="23"/>
        <v>0</v>
      </c>
      <c r="AJ75" s="16">
        <f t="shared" si="23"/>
        <v>0</v>
      </c>
      <c r="AK75" s="16">
        <f t="shared" si="23"/>
        <v>0</v>
      </c>
      <c r="AL75" s="16">
        <f t="shared" si="23"/>
        <v>0</v>
      </c>
      <c r="AM75" s="16">
        <f t="shared" si="23"/>
        <v>0</v>
      </c>
      <c r="AN75" s="16">
        <f t="shared" si="23"/>
        <v>0</v>
      </c>
      <c r="AO75" s="16">
        <f t="shared" si="23"/>
        <v>0</v>
      </c>
      <c r="AP75" s="16">
        <f t="shared" si="23"/>
        <v>0</v>
      </c>
      <c r="AQ75" s="16">
        <f t="shared" si="23"/>
        <v>0</v>
      </c>
      <c r="AR75" s="16">
        <f t="shared" si="22"/>
        <v>0</v>
      </c>
      <c r="AS75" s="16">
        <f t="shared" si="22"/>
        <v>0</v>
      </c>
      <c r="AT75" s="16">
        <f t="shared" si="22"/>
        <v>0</v>
      </c>
      <c r="AU75" s="16">
        <f t="shared" si="22"/>
        <v>0</v>
      </c>
      <c r="AV75" s="29">
        <f t="shared" si="18"/>
        <v>0</v>
      </c>
      <c r="AW75" s="16">
        <f t="shared" si="19"/>
        <v>73</v>
      </c>
    </row>
    <row r="76" spans="1:49">
      <c r="A76" s="21" t="s">
        <v>218</v>
      </c>
      <c r="B76" s="21">
        <v>25</v>
      </c>
      <c r="C76" s="21">
        <v>72</v>
      </c>
      <c r="D76" s="21"/>
      <c r="E76" t="s">
        <v>379</v>
      </c>
      <c r="F76" s="15">
        <v>74509.17</v>
      </c>
      <c r="I76">
        <v>74</v>
      </c>
      <c r="J76" s="16">
        <f t="shared" si="24"/>
        <v>0</v>
      </c>
      <c r="K76" s="16">
        <f t="shared" si="24"/>
        <v>0</v>
      </c>
      <c r="L76" s="16">
        <f t="shared" si="24"/>
        <v>0</v>
      </c>
      <c r="M76" s="16">
        <f t="shared" si="24"/>
        <v>0</v>
      </c>
      <c r="N76" s="16">
        <f t="shared" si="24"/>
        <v>0</v>
      </c>
      <c r="O76" s="16">
        <f t="shared" si="24"/>
        <v>0</v>
      </c>
      <c r="P76" s="16">
        <f t="shared" si="24"/>
        <v>0</v>
      </c>
      <c r="Q76" s="16">
        <f t="shared" si="24"/>
        <v>0</v>
      </c>
      <c r="R76" s="16">
        <f t="shared" si="24"/>
        <v>0</v>
      </c>
      <c r="S76" s="16">
        <f t="shared" si="24"/>
        <v>0</v>
      </c>
      <c r="T76" s="16">
        <f t="shared" si="24"/>
        <v>0</v>
      </c>
      <c r="U76" s="16">
        <f t="shared" si="24"/>
        <v>0</v>
      </c>
      <c r="V76" s="16">
        <f t="shared" si="24"/>
        <v>0</v>
      </c>
      <c r="W76" s="16">
        <f t="shared" si="24"/>
        <v>0</v>
      </c>
      <c r="X76" s="16">
        <f t="shared" si="24"/>
        <v>0</v>
      </c>
      <c r="Y76" s="16">
        <f t="shared" si="24"/>
        <v>0</v>
      </c>
      <c r="Z76" s="16">
        <f t="shared" si="23"/>
        <v>0</v>
      </c>
      <c r="AA76" s="16">
        <f t="shared" si="23"/>
        <v>0</v>
      </c>
      <c r="AB76" s="16">
        <f t="shared" si="23"/>
        <v>0</v>
      </c>
      <c r="AC76" s="16">
        <f t="shared" si="23"/>
        <v>0</v>
      </c>
      <c r="AD76" s="16">
        <f t="shared" si="23"/>
        <v>0</v>
      </c>
      <c r="AE76" s="16">
        <f t="shared" si="23"/>
        <v>0</v>
      </c>
      <c r="AF76" s="16">
        <f t="shared" si="23"/>
        <v>0</v>
      </c>
      <c r="AG76" s="16">
        <f t="shared" si="23"/>
        <v>0</v>
      </c>
      <c r="AH76" s="16">
        <f t="shared" si="23"/>
        <v>0</v>
      </c>
      <c r="AI76" s="16">
        <f t="shared" si="23"/>
        <v>0</v>
      </c>
      <c r="AJ76" s="16">
        <f t="shared" si="23"/>
        <v>0</v>
      </c>
      <c r="AK76" s="16">
        <f t="shared" si="23"/>
        <v>0</v>
      </c>
      <c r="AL76" s="16">
        <f t="shared" si="23"/>
        <v>0</v>
      </c>
      <c r="AM76" s="16">
        <f t="shared" si="23"/>
        <v>0</v>
      </c>
      <c r="AN76" s="16">
        <f t="shared" si="23"/>
        <v>0</v>
      </c>
      <c r="AO76" s="16">
        <f t="shared" si="23"/>
        <v>0</v>
      </c>
      <c r="AP76" s="16">
        <f t="shared" si="23"/>
        <v>0</v>
      </c>
      <c r="AQ76" s="16">
        <f t="shared" si="23"/>
        <v>0</v>
      </c>
      <c r="AR76" s="16">
        <f t="shared" si="22"/>
        <v>0</v>
      </c>
      <c r="AS76" s="16">
        <f t="shared" si="22"/>
        <v>0</v>
      </c>
      <c r="AT76" s="16">
        <f t="shared" si="22"/>
        <v>0</v>
      </c>
      <c r="AU76" s="16">
        <f t="shared" si="22"/>
        <v>0</v>
      </c>
      <c r="AV76" s="29">
        <f t="shared" si="18"/>
        <v>0</v>
      </c>
      <c r="AW76" s="16">
        <f t="shared" si="19"/>
        <v>74</v>
      </c>
    </row>
    <row r="77" spans="1:49">
      <c r="A77" s="21" t="s">
        <v>218</v>
      </c>
      <c r="B77" s="21">
        <v>35</v>
      </c>
      <c r="C77" s="21">
        <v>11</v>
      </c>
      <c r="D77" s="21"/>
      <c r="E77" t="s">
        <v>12</v>
      </c>
      <c r="F77" s="15">
        <v>8296.6200000000008</v>
      </c>
      <c r="I77">
        <v>75</v>
      </c>
      <c r="J77" s="16">
        <f t="shared" si="24"/>
        <v>0</v>
      </c>
      <c r="K77" s="16">
        <f t="shared" si="24"/>
        <v>0</v>
      </c>
      <c r="L77" s="16">
        <f t="shared" si="24"/>
        <v>0</v>
      </c>
      <c r="M77" s="16">
        <f t="shared" si="24"/>
        <v>0</v>
      </c>
      <c r="N77" s="16">
        <f t="shared" si="24"/>
        <v>0</v>
      </c>
      <c r="O77" s="16">
        <f t="shared" si="24"/>
        <v>0</v>
      </c>
      <c r="P77" s="16">
        <f t="shared" si="24"/>
        <v>0</v>
      </c>
      <c r="Q77" s="16">
        <f t="shared" si="24"/>
        <v>0</v>
      </c>
      <c r="R77" s="16">
        <f t="shared" si="24"/>
        <v>0</v>
      </c>
      <c r="S77" s="16">
        <f t="shared" si="24"/>
        <v>0</v>
      </c>
      <c r="T77" s="16">
        <f t="shared" si="24"/>
        <v>0</v>
      </c>
      <c r="U77" s="16">
        <f t="shared" si="24"/>
        <v>0</v>
      </c>
      <c r="V77" s="16">
        <f t="shared" si="24"/>
        <v>0</v>
      </c>
      <c r="W77" s="16">
        <f t="shared" si="24"/>
        <v>0</v>
      </c>
      <c r="X77" s="16">
        <f t="shared" si="24"/>
        <v>0</v>
      </c>
      <c r="Y77" s="16">
        <f t="shared" si="24"/>
        <v>0</v>
      </c>
      <c r="Z77" s="16">
        <f t="shared" si="23"/>
        <v>0</v>
      </c>
      <c r="AA77" s="16">
        <f t="shared" si="23"/>
        <v>0</v>
      </c>
      <c r="AB77" s="16">
        <f t="shared" si="23"/>
        <v>0</v>
      </c>
      <c r="AC77" s="16">
        <f t="shared" si="23"/>
        <v>0</v>
      </c>
      <c r="AD77" s="16">
        <f t="shared" si="23"/>
        <v>0</v>
      </c>
      <c r="AE77" s="16">
        <f t="shared" si="23"/>
        <v>0</v>
      </c>
      <c r="AF77" s="16">
        <f t="shared" si="23"/>
        <v>0</v>
      </c>
      <c r="AG77" s="16">
        <f t="shared" si="23"/>
        <v>0</v>
      </c>
      <c r="AH77" s="16">
        <f t="shared" si="23"/>
        <v>0</v>
      </c>
      <c r="AI77" s="16">
        <f t="shared" si="23"/>
        <v>0</v>
      </c>
      <c r="AJ77" s="16">
        <f t="shared" si="23"/>
        <v>0</v>
      </c>
      <c r="AK77" s="16">
        <f t="shared" si="23"/>
        <v>0</v>
      </c>
      <c r="AL77" s="16">
        <f t="shared" si="23"/>
        <v>0</v>
      </c>
      <c r="AM77" s="16">
        <f t="shared" si="23"/>
        <v>0</v>
      </c>
      <c r="AN77" s="16">
        <f t="shared" si="23"/>
        <v>0</v>
      </c>
      <c r="AO77" s="16">
        <f t="shared" si="23"/>
        <v>0</v>
      </c>
      <c r="AP77" s="16">
        <f t="shared" si="23"/>
        <v>0</v>
      </c>
      <c r="AQ77" s="16">
        <f t="shared" si="23"/>
        <v>0</v>
      </c>
      <c r="AR77" s="16">
        <f t="shared" si="22"/>
        <v>0</v>
      </c>
      <c r="AS77" s="16">
        <f t="shared" si="22"/>
        <v>0</v>
      </c>
      <c r="AT77" s="16">
        <f t="shared" si="22"/>
        <v>0</v>
      </c>
      <c r="AU77" s="16">
        <f t="shared" si="22"/>
        <v>0</v>
      </c>
      <c r="AV77" s="29">
        <f t="shared" si="18"/>
        <v>0</v>
      </c>
      <c r="AW77" s="16">
        <f t="shared" si="19"/>
        <v>75</v>
      </c>
    </row>
    <row r="78" spans="1:49">
      <c r="A78" s="21" t="s">
        <v>218</v>
      </c>
      <c r="B78" s="21">
        <v>41</v>
      </c>
      <c r="C78" s="21">
        <v>20</v>
      </c>
      <c r="D78" s="21"/>
      <c r="E78" t="s">
        <v>393</v>
      </c>
      <c r="F78" s="15">
        <v>2163.9899999999998</v>
      </c>
      <c r="I78">
        <v>76</v>
      </c>
      <c r="J78" s="16">
        <f t="shared" si="24"/>
        <v>0</v>
      </c>
      <c r="K78" s="16">
        <f t="shared" si="24"/>
        <v>0</v>
      </c>
      <c r="L78" s="16">
        <f t="shared" si="24"/>
        <v>0</v>
      </c>
      <c r="M78" s="16">
        <f t="shared" si="24"/>
        <v>0</v>
      </c>
      <c r="N78" s="16">
        <f t="shared" si="24"/>
        <v>0</v>
      </c>
      <c r="O78" s="16">
        <f t="shared" si="24"/>
        <v>0</v>
      </c>
      <c r="P78" s="16">
        <f t="shared" si="24"/>
        <v>0</v>
      </c>
      <c r="Q78" s="16">
        <f t="shared" si="24"/>
        <v>0</v>
      </c>
      <c r="R78" s="16">
        <f t="shared" si="24"/>
        <v>0</v>
      </c>
      <c r="S78" s="16">
        <f t="shared" si="24"/>
        <v>0</v>
      </c>
      <c r="T78" s="16">
        <f t="shared" si="24"/>
        <v>0</v>
      </c>
      <c r="U78" s="16">
        <f t="shared" si="24"/>
        <v>0</v>
      </c>
      <c r="V78" s="16">
        <f t="shared" si="24"/>
        <v>0</v>
      </c>
      <c r="W78" s="16">
        <f t="shared" si="24"/>
        <v>0</v>
      </c>
      <c r="X78" s="16">
        <f t="shared" si="24"/>
        <v>0</v>
      </c>
      <c r="Y78" s="16">
        <f t="shared" si="24"/>
        <v>0</v>
      </c>
      <c r="Z78" s="16">
        <f t="shared" si="23"/>
        <v>0</v>
      </c>
      <c r="AA78" s="16">
        <f t="shared" si="23"/>
        <v>0</v>
      </c>
      <c r="AB78" s="16">
        <f t="shared" si="23"/>
        <v>0</v>
      </c>
      <c r="AC78" s="16">
        <f t="shared" si="23"/>
        <v>0</v>
      </c>
      <c r="AD78" s="16">
        <f t="shared" si="23"/>
        <v>0</v>
      </c>
      <c r="AE78" s="16">
        <f t="shared" si="23"/>
        <v>0</v>
      </c>
      <c r="AF78" s="16">
        <f t="shared" si="23"/>
        <v>0</v>
      </c>
      <c r="AG78" s="16">
        <f t="shared" si="23"/>
        <v>0</v>
      </c>
      <c r="AH78" s="16">
        <f t="shared" si="23"/>
        <v>0</v>
      </c>
      <c r="AI78" s="16">
        <f t="shared" si="23"/>
        <v>0</v>
      </c>
      <c r="AJ78" s="16">
        <f t="shared" si="23"/>
        <v>0</v>
      </c>
      <c r="AK78" s="16">
        <f t="shared" si="23"/>
        <v>0</v>
      </c>
      <c r="AL78" s="16">
        <f t="shared" si="23"/>
        <v>0</v>
      </c>
      <c r="AM78" s="16">
        <f t="shared" si="23"/>
        <v>0</v>
      </c>
      <c r="AN78" s="16">
        <f t="shared" si="23"/>
        <v>0</v>
      </c>
      <c r="AO78" s="16">
        <f t="shared" si="23"/>
        <v>0</v>
      </c>
      <c r="AP78" s="16">
        <f t="shared" si="23"/>
        <v>0</v>
      </c>
      <c r="AQ78" s="16">
        <f t="shared" si="23"/>
        <v>0</v>
      </c>
      <c r="AR78" s="16">
        <f t="shared" si="22"/>
        <v>0</v>
      </c>
      <c r="AS78" s="16">
        <f t="shared" si="22"/>
        <v>0</v>
      </c>
      <c r="AT78" s="16">
        <f t="shared" si="22"/>
        <v>0</v>
      </c>
      <c r="AU78" s="16">
        <f t="shared" si="22"/>
        <v>0</v>
      </c>
      <c r="AV78" s="29">
        <f t="shared" si="18"/>
        <v>0</v>
      </c>
      <c r="AW78" s="16">
        <f t="shared" si="19"/>
        <v>76</v>
      </c>
    </row>
    <row r="79" spans="1:49">
      <c r="A79" s="21" t="s">
        <v>218</v>
      </c>
      <c r="B79" s="21">
        <v>45</v>
      </c>
      <c r="C79" s="21">
        <v>11</v>
      </c>
      <c r="D79" s="21"/>
      <c r="E79" t="s">
        <v>394</v>
      </c>
      <c r="F79" s="15">
        <v>33077.449999999997</v>
      </c>
      <c r="I79">
        <v>77</v>
      </c>
      <c r="J79" s="16">
        <f t="shared" si="24"/>
        <v>0</v>
      </c>
      <c r="K79" s="16">
        <f t="shared" si="24"/>
        <v>0</v>
      </c>
      <c r="L79" s="16">
        <f t="shared" si="24"/>
        <v>0</v>
      </c>
      <c r="M79" s="16">
        <f t="shared" si="24"/>
        <v>0</v>
      </c>
      <c r="N79" s="16">
        <f t="shared" si="24"/>
        <v>0</v>
      </c>
      <c r="O79" s="16">
        <f t="shared" si="24"/>
        <v>0</v>
      </c>
      <c r="P79" s="16">
        <f t="shared" si="24"/>
        <v>0</v>
      </c>
      <c r="Q79" s="16">
        <f t="shared" si="24"/>
        <v>0</v>
      </c>
      <c r="R79" s="16">
        <f t="shared" si="24"/>
        <v>0</v>
      </c>
      <c r="S79" s="16">
        <f t="shared" si="24"/>
        <v>0</v>
      </c>
      <c r="T79" s="16">
        <f t="shared" si="24"/>
        <v>0</v>
      </c>
      <c r="U79" s="16">
        <f t="shared" si="24"/>
        <v>0</v>
      </c>
      <c r="V79" s="16">
        <f t="shared" si="24"/>
        <v>0</v>
      </c>
      <c r="W79" s="16">
        <f t="shared" si="24"/>
        <v>0</v>
      </c>
      <c r="X79" s="16">
        <f t="shared" si="24"/>
        <v>0</v>
      </c>
      <c r="Y79" s="16">
        <f t="shared" si="24"/>
        <v>0</v>
      </c>
      <c r="Z79" s="16">
        <f t="shared" si="23"/>
        <v>0</v>
      </c>
      <c r="AA79" s="16">
        <f t="shared" si="23"/>
        <v>0</v>
      </c>
      <c r="AB79" s="16">
        <f t="shared" si="23"/>
        <v>0</v>
      </c>
      <c r="AC79" s="16">
        <f t="shared" si="23"/>
        <v>0</v>
      </c>
      <c r="AD79" s="16">
        <f t="shared" si="23"/>
        <v>0</v>
      </c>
      <c r="AE79" s="16">
        <f t="shared" si="23"/>
        <v>0</v>
      </c>
      <c r="AF79" s="16">
        <f t="shared" si="23"/>
        <v>0</v>
      </c>
      <c r="AG79" s="16">
        <f t="shared" si="23"/>
        <v>0</v>
      </c>
      <c r="AH79" s="16">
        <f t="shared" si="23"/>
        <v>0</v>
      </c>
      <c r="AI79" s="16">
        <f t="shared" si="23"/>
        <v>0</v>
      </c>
      <c r="AJ79" s="16">
        <f t="shared" si="23"/>
        <v>0</v>
      </c>
      <c r="AK79" s="16">
        <f t="shared" si="23"/>
        <v>0</v>
      </c>
      <c r="AL79" s="16">
        <f t="shared" si="23"/>
        <v>0</v>
      </c>
      <c r="AM79" s="16">
        <f t="shared" si="23"/>
        <v>0</v>
      </c>
      <c r="AN79" s="16">
        <f t="shared" si="23"/>
        <v>0</v>
      </c>
      <c r="AO79" s="16">
        <f t="shared" si="23"/>
        <v>0</v>
      </c>
      <c r="AP79" s="16">
        <f t="shared" si="23"/>
        <v>0</v>
      </c>
      <c r="AQ79" s="16">
        <f t="shared" si="23"/>
        <v>0</v>
      </c>
      <c r="AR79" s="16">
        <f t="shared" si="22"/>
        <v>0</v>
      </c>
      <c r="AS79" s="16">
        <f t="shared" si="22"/>
        <v>0</v>
      </c>
      <c r="AT79" s="16">
        <f t="shared" si="22"/>
        <v>0</v>
      </c>
      <c r="AU79" s="16">
        <f t="shared" si="22"/>
        <v>0</v>
      </c>
      <c r="AV79" s="29">
        <f t="shared" si="18"/>
        <v>0</v>
      </c>
      <c r="AW79" s="16">
        <f t="shared" si="19"/>
        <v>77</v>
      </c>
    </row>
    <row r="80" spans="1:49">
      <c r="A80" s="21" t="s">
        <v>218</v>
      </c>
      <c r="B80" s="21">
        <v>45</v>
      </c>
      <c r="C80" s="21">
        <v>31</v>
      </c>
      <c r="D80" s="21"/>
      <c r="E80" t="s">
        <v>389</v>
      </c>
      <c r="F80" s="15">
        <v>52378.73</v>
      </c>
      <c r="I80">
        <v>78</v>
      </c>
      <c r="J80" s="16">
        <f t="shared" si="24"/>
        <v>0</v>
      </c>
      <c r="K80" s="16">
        <f t="shared" si="24"/>
        <v>0</v>
      </c>
      <c r="L80" s="16">
        <f t="shared" si="24"/>
        <v>0</v>
      </c>
      <c r="M80" s="16">
        <f t="shared" si="24"/>
        <v>0</v>
      </c>
      <c r="N80" s="16">
        <f t="shared" si="24"/>
        <v>0</v>
      </c>
      <c r="O80" s="16">
        <f t="shared" si="24"/>
        <v>0</v>
      </c>
      <c r="P80" s="16">
        <f t="shared" si="24"/>
        <v>0</v>
      </c>
      <c r="Q80" s="16">
        <f t="shared" si="24"/>
        <v>0</v>
      </c>
      <c r="R80" s="16">
        <f t="shared" si="24"/>
        <v>0</v>
      </c>
      <c r="S80" s="16">
        <f t="shared" si="24"/>
        <v>0</v>
      </c>
      <c r="T80" s="16">
        <f t="shared" si="24"/>
        <v>0</v>
      </c>
      <c r="U80" s="16">
        <f t="shared" si="24"/>
        <v>0</v>
      </c>
      <c r="V80" s="16">
        <f t="shared" si="24"/>
        <v>0</v>
      </c>
      <c r="W80" s="16">
        <f t="shared" si="24"/>
        <v>0</v>
      </c>
      <c r="X80" s="16">
        <f t="shared" si="24"/>
        <v>0</v>
      </c>
      <c r="Y80" s="16">
        <f t="shared" si="24"/>
        <v>0</v>
      </c>
      <c r="Z80" s="16">
        <f t="shared" si="23"/>
        <v>0</v>
      </c>
      <c r="AA80" s="16">
        <f t="shared" si="23"/>
        <v>0</v>
      </c>
      <c r="AB80" s="16">
        <f t="shared" si="23"/>
        <v>0</v>
      </c>
      <c r="AC80" s="16">
        <f t="shared" si="23"/>
        <v>0</v>
      </c>
      <c r="AD80" s="16">
        <f t="shared" si="23"/>
        <v>0</v>
      </c>
      <c r="AE80" s="16">
        <f t="shared" si="23"/>
        <v>0</v>
      </c>
      <c r="AF80" s="16">
        <f t="shared" si="23"/>
        <v>0</v>
      </c>
      <c r="AG80" s="16">
        <f t="shared" si="23"/>
        <v>0</v>
      </c>
      <c r="AH80" s="16">
        <f t="shared" si="23"/>
        <v>0</v>
      </c>
      <c r="AI80" s="16">
        <f t="shared" si="23"/>
        <v>0</v>
      </c>
      <c r="AJ80" s="16">
        <f t="shared" si="23"/>
        <v>0</v>
      </c>
      <c r="AK80" s="16">
        <f t="shared" si="23"/>
        <v>0</v>
      </c>
      <c r="AL80" s="16">
        <f t="shared" si="23"/>
        <v>0</v>
      </c>
      <c r="AM80" s="16">
        <f t="shared" si="23"/>
        <v>0</v>
      </c>
      <c r="AN80" s="16">
        <f t="shared" si="23"/>
        <v>0</v>
      </c>
      <c r="AO80" s="16">
        <f t="shared" si="23"/>
        <v>0</v>
      </c>
      <c r="AP80" s="16">
        <f t="shared" si="23"/>
        <v>0</v>
      </c>
      <c r="AQ80" s="16">
        <f t="shared" si="23"/>
        <v>0</v>
      </c>
      <c r="AR80" s="16">
        <f t="shared" si="22"/>
        <v>0</v>
      </c>
      <c r="AS80" s="16">
        <f t="shared" si="22"/>
        <v>0</v>
      </c>
      <c r="AT80" s="16">
        <f t="shared" si="22"/>
        <v>0</v>
      </c>
      <c r="AU80" s="16">
        <f t="shared" si="22"/>
        <v>0</v>
      </c>
      <c r="AV80" s="29">
        <f t="shared" si="18"/>
        <v>0</v>
      </c>
      <c r="AW80" s="16">
        <f t="shared" si="19"/>
        <v>78</v>
      </c>
    </row>
    <row r="81" spans="1:49">
      <c r="A81" s="21" t="s">
        <v>218</v>
      </c>
      <c r="B81" s="21">
        <v>47</v>
      </c>
      <c r="C81" s="21">
        <v>11</v>
      </c>
      <c r="D81" s="21"/>
      <c r="E81" t="s">
        <v>402</v>
      </c>
      <c r="F81" s="15">
        <v>26954.87</v>
      </c>
      <c r="I81">
        <v>79</v>
      </c>
      <c r="J81" s="16">
        <f t="shared" si="24"/>
        <v>0</v>
      </c>
      <c r="K81" s="16">
        <f t="shared" si="24"/>
        <v>0</v>
      </c>
      <c r="L81" s="16">
        <f t="shared" si="24"/>
        <v>0</v>
      </c>
      <c r="M81" s="16">
        <f t="shared" si="24"/>
        <v>0</v>
      </c>
      <c r="N81" s="16">
        <f t="shared" si="24"/>
        <v>0</v>
      </c>
      <c r="O81" s="16">
        <f t="shared" si="24"/>
        <v>0</v>
      </c>
      <c r="P81" s="16">
        <f t="shared" si="24"/>
        <v>0</v>
      </c>
      <c r="Q81" s="16">
        <f t="shared" si="24"/>
        <v>0</v>
      </c>
      <c r="R81" s="16">
        <f t="shared" si="24"/>
        <v>0</v>
      </c>
      <c r="S81" s="16">
        <f t="shared" si="24"/>
        <v>0</v>
      </c>
      <c r="T81" s="16">
        <f t="shared" si="24"/>
        <v>0</v>
      </c>
      <c r="U81" s="16">
        <f t="shared" si="24"/>
        <v>0</v>
      </c>
      <c r="V81" s="16">
        <f t="shared" si="24"/>
        <v>0</v>
      </c>
      <c r="W81" s="16">
        <f t="shared" si="24"/>
        <v>0</v>
      </c>
      <c r="X81" s="16">
        <f t="shared" si="24"/>
        <v>0</v>
      </c>
      <c r="Y81" s="16">
        <f t="shared" si="24"/>
        <v>0</v>
      </c>
      <c r="Z81" s="16">
        <f t="shared" si="23"/>
        <v>0</v>
      </c>
      <c r="AA81" s="16">
        <f t="shared" si="23"/>
        <v>0</v>
      </c>
      <c r="AB81" s="16">
        <f t="shared" si="23"/>
        <v>0</v>
      </c>
      <c r="AC81" s="16">
        <f t="shared" si="23"/>
        <v>0</v>
      </c>
      <c r="AD81" s="16">
        <f t="shared" si="23"/>
        <v>0</v>
      </c>
      <c r="AE81" s="16">
        <f t="shared" si="23"/>
        <v>0</v>
      </c>
      <c r="AF81" s="16">
        <f t="shared" si="23"/>
        <v>0</v>
      </c>
      <c r="AG81" s="16">
        <f t="shared" si="23"/>
        <v>0</v>
      </c>
      <c r="AH81" s="16">
        <f t="shared" si="23"/>
        <v>0</v>
      </c>
      <c r="AI81" s="16">
        <f t="shared" si="23"/>
        <v>0</v>
      </c>
      <c r="AJ81" s="16">
        <f t="shared" si="23"/>
        <v>0</v>
      </c>
      <c r="AK81" s="16">
        <f t="shared" si="23"/>
        <v>0</v>
      </c>
      <c r="AL81" s="16">
        <f t="shared" si="23"/>
        <v>0</v>
      </c>
      <c r="AM81" s="16">
        <f t="shared" si="23"/>
        <v>0</v>
      </c>
      <c r="AN81" s="16">
        <f t="shared" si="23"/>
        <v>0</v>
      </c>
      <c r="AO81" s="16">
        <f t="shared" si="23"/>
        <v>0</v>
      </c>
      <c r="AP81" s="16">
        <f t="shared" si="23"/>
        <v>0</v>
      </c>
      <c r="AQ81" s="16">
        <f t="shared" si="23"/>
        <v>0</v>
      </c>
      <c r="AR81" s="16">
        <f t="shared" si="22"/>
        <v>0</v>
      </c>
      <c r="AS81" s="16">
        <f t="shared" si="22"/>
        <v>0</v>
      </c>
      <c r="AT81" s="16">
        <f t="shared" si="22"/>
        <v>0</v>
      </c>
      <c r="AU81" s="16">
        <f t="shared" si="22"/>
        <v>0</v>
      </c>
      <c r="AV81" s="29">
        <f t="shared" si="18"/>
        <v>0</v>
      </c>
      <c r="AW81" s="16">
        <f t="shared" si="19"/>
        <v>79</v>
      </c>
    </row>
    <row r="82" spans="1:49">
      <c r="A82" s="21" t="s">
        <v>218</v>
      </c>
      <c r="B82" s="21">
        <v>56</v>
      </c>
      <c r="C82" s="21">
        <v>10</v>
      </c>
      <c r="D82" s="21"/>
      <c r="E82" t="s">
        <v>352</v>
      </c>
      <c r="F82" s="15">
        <v>10061.120000000001</v>
      </c>
      <c r="I82">
        <v>80</v>
      </c>
      <c r="J82" s="16">
        <f t="shared" si="24"/>
        <v>0</v>
      </c>
      <c r="K82" s="16">
        <f t="shared" si="24"/>
        <v>0</v>
      </c>
      <c r="L82" s="16">
        <f t="shared" si="24"/>
        <v>0</v>
      </c>
      <c r="M82" s="16">
        <f t="shared" si="24"/>
        <v>0</v>
      </c>
      <c r="N82" s="16">
        <f t="shared" si="24"/>
        <v>0</v>
      </c>
      <c r="O82" s="16">
        <f t="shared" si="24"/>
        <v>0</v>
      </c>
      <c r="P82" s="16">
        <f t="shared" si="24"/>
        <v>0</v>
      </c>
      <c r="Q82" s="16">
        <f t="shared" si="24"/>
        <v>0</v>
      </c>
      <c r="R82" s="16">
        <f t="shared" si="24"/>
        <v>0</v>
      </c>
      <c r="S82" s="16">
        <f t="shared" si="24"/>
        <v>0</v>
      </c>
      <c r="T82" s="16">
        <f t="shared" si="24"/>
        <v>0</v>
      </c>
      <c r="U82" s="16">
        <f t="shared" si="24"/>
        <v>0</v>
      </c>
      <c r="V82" s="16">
        <f t="shared" si="24"/>
        <v>0</v>
      </c>
      <c r="W82" s="16">
        <f t="shared" si="24"/>
        <v>0</v>
      </c>
      <c r="X82" s="16">
        <f t="shared" si="24"/>
        <v>0</v>
      </c>
      <c r="Y82" s="16">
        <f t="shared" si="24"/>
        <v>0</v>
      </c>
      <c r="Z82" s="16">
        <f t="shared" si="23"/>
        <v>0</v>
      </c>
      <c r="AA82" s="16">
        <f t="shared" si="23"/>
        <v>0</v>
      </c>
      <c r="AB82" s="16">
        <f t="shared" si="23"/>
        <v>0</v>
      </c>
      <c r="AC82" s="16">
        <f t="shared" si="23"/>
        <v>0</v>
      </c>
      <c r="AD82" s="16">
        <f t="shared" si="23"/>
        <v>0</v>
      </c>
      <c r="AE82" s="16">
        <f t="shared" si="23"/>
        <v>0</v>
      </c>
      <c r="AF82" s="16">
        <f t="shared" si="23"/>
        <v>0</v>
      </c>
      <c r="AG82" s="16">
        <f t="shared" si="23"/>
        <v>0</v>
      </c>
      <c r="AH82" s="16">
        <f t="shared" si="23"/>
        <v>0</v>
      </c>
      <c r="AI82" s="16">
        <f t="shared" si="23"/>
        <v>0</v>
      </c>
      <c r="AJ82" s="16">
        <f t="shared" si="23"/>
        <v>0</v>
      </c>
      <c r="AK82" s="16">
        <f t="shared" si="23"/>
        <v>0</v>
      </c>
      <c r="AL82" s="16">
        <f t="shared" si="23"/>
        <v>0</v>
      </c>
      <c r="AM82" s="16">
        <f t="shared" si="23"/>
        <v>0</v>
      </c>
      <c r="AN82" s="16">
        <f t="shared" si="23"/>
        <v>0</v>
      </c>
      <c r="AO82" s="16">
        <f t="shared" si="23"/>
        <v>0</v>
      </c>
      <c r="AP82" s="16">
        <f t="shared" si="23"/>
        <v>0</v>
      </c>
      <c r="AQ82" s="16">
        <f t="shared" si="23"/>
        <v>0</v>
      </c>
      <c r="AR82" s="16">
        <f t="shared" si="22"/>
        <v>0</v>
      </c>
      <c r="AS82" s="16">
        <f t="shared" si="22"/>
        <v>0</v>
      </c>
      <c r="AT82" s="16">
        <f t="shared" si="22"/>
        <v>0</v>
      </c>
      <c r="AU82" s="16">
        <f t="shared" si="22"/>
        <v>0</v>
      </c>
      <c r="AV82" s="29">
        <f t="shared" si="18"/>
        <v>0</v>
      </c>
      <c r="AW82" s="16">
        <f t="shared" si="19"/>
        <v>80</v>
      </c>
    </row>
    <row r="83" spans="1:49">
      <c r="A83" s="21" t="s">
        <v>218</v>
      </c>
      <c r="B83" s="21">
        <v>56</v>
      </c>
      <c r="C83" s="21">
        <v>29</v>
      </c>
      <c r="D83" s="21">
        <v>2</v>
      </c>
      <c r="E83" t="s">
        <v>395</v>
      </c>
      <c r="F83" s="15">
        <v>139875.32</v>
      </c>
      <c r="I83">
        <v>81</v>
      </c>
      <c r="J83" s="16">
        <f t="shared" si="24"/>
        <v>0</v>
      </c>
      <c r="K83" s="16">
        <f t="shared" si="24"/>
        <v>0</v>
      </c>
      <c r="L83" s="16">
        <f t="shared" si="24"/>
        <v>0</v>
      </c>
      <c r="M83" s="16">
        <f t="shared" si="24"/>
        <v>0</v>
      </c>
      <c r="N83" s="16">
        <f t="shared" si="24"/>
        <v>0</v>
      </c>
      <c r="O83" s="16">
        <f t="shared" si="24"/>
        <v>0</v>
      </c>
      <c r="P83" s="16">
        <f t="shared" si="24"/>
        <v>0</v>
      </c>
      <c r="Q83" s="16">
        <f t="shared" si="24"/>
        <v>0</v>
      </c>
      <c r="R83" s="16">
        <f t="shared" si="24"/>
        <v>0</v>
      </c>
      <c r="S83" s="16">
        <f t="shared" si="24"/>
        <v>0</v>
      </c>
      <c r="T83" s="16">
        <f t="shared" si="24"/>
        <v>0</v>
      </c>
      <c r="U83" s="16">
        <f t="shared" si="24"/>
        <v>0</v>
      </c>
      <c r="V83" s="16">
        <f t="shared" si="24"/>
        <v>0</v>
      </c>
      <c r="W83" s="16">
        <f t="shared" si="24"/>
        <v>0</v>
      </c>
      <c r="X83" s="16">
        <f t="shared" si="24"/>
        <v>0</v>
      </c>
      <c r="Y83" s="16">
        <f t="shared" si="24"/>
        <v>0</v>
      </c>
      <c r="Z83" s="16">
        <f t="shared" si="23"/>
        <v>0</v>
      </c>
      <c r="AA83" s="16">
        <f t="shared" si="23"/>
        <v>0</v>
      </c>
      <c r="AB83" s="16">
        <f t="shared" si="23"/>
        <v>0</v>
      </c>
      <c r="AC83" s="16">
        <f t="shared" si="23"/>
        <v>0</v>
      </c>
      <c r="AD83" s="16">
        <f t="shared" si="23"/>
        <v>0</v>
      </c>
      <c r="AE83" s="16">
        <f t="shared" si="23"/>
        <v>0</v>
      </c>
      <c r="AF83" s="16">
        <f t="shared" si="23"/>
        <v>0</v>
      </c>
      <c r="AG83" s="16">
        <f t="shared" si="23"/>
        <v>0</v>
      </c>
      <c r="AH83" s="16">
        <f t="shared" si="23"/>
        <v>0</v>
      </c>
      <c r="AI83" s="16">
        <f t="shared" si="23"/>
        <v>0</v>
      </c>
      <c r="AJ83" s="16">
        <f t="shared" si="23"/>
        <v>0</v>
      </c>
      <c r="AK83" s="16">
        <f t="shared" si="23"/>
        <v>0</v>
      </c>
      <c r="AL83" s="16">
        <f t="shared" si="23"/>
        <v>0</v>
      </c>
      <c r="AM83" s="16">
        <f t="shared" si="23"/>
        <v>0</v>
      </c>
      <c r="AN83" s="16">
        <f t="shared" si="23"/>
        <v>0</v>
      </c>
      <c r="AO83" s="16">
        <f t="shared" si="23"/>
        <v>0</v>
      </c>
      <c r="AP83" s="16">
        <f t="shared" si="23"/>
        <v>0</v>
      </c>
      <c r="AQ83" s="16">
        <f t="shared" si="23"/>
        <v>0</v>
      </c>
      <c r="AR83" s="16">
        <f t="shared" si="22"/>
        <v>0</v>
      </c>
      <c r="AS83" s="16">
        <f t="shared" si="22"/>
        <v>0</v>
      </c>
      <c r="AT83" s="16">
        <f t="shared" si="22"/>
        <v>0</v>
      </c>
      <c r="AU83" s="16">
        <f t="shared" si="22"/>
        <v>0</v>
      </c>
      <c r="AV83" s="29">
        <f t="shared" si="18"/>
        <v>0</v>
      </c>
      <c r="AW83" s="16">
        <f t="shared" si="19"/>
        <v>81</v>
      </c>
    </row>
    <row r="84" spans="1:49">
      <c r="A84" s="31" t="s">
        <v>218</v>
      </c>
      <c r="B84" s="21">
        <v>84</v>
      </c>
      <c r="C84" s="21">
        <v>11</v>
      </c>
      <c r="D84" s="21"/>
      <c r="E84" t="s">
        <v>325</v>
      </c>
      <c r="F84" s="15">
        <v>27532.400000000001</v>
      </c>
      <c r="I84">
        <v>82</v>
      </c>
      <c r="J84" s="16">
        <f t="shared" si="24"/>
        <v>0</v>
      </c>
      <c r="K84" s="16">
        <f t="shared" si="24"/>
        <v>0</v>
      </c>
      <c r="L84" s="16">
        <f t="shared" si="24"/>
        <v>0</v>
      </c>
      <c r="M84" s="16">
        <f t="shared" si="24"/>
        <v>0</v>
      </c>
      <c r="N84" s="16">
        <f t="shared" si="24"/>
        <v>0</v>
      </c>
      <c r="O84" s="16">
        <f t="shared" si="24"/>
        <v>0</v>
      </c>
      <c r="P84" s="16">
        <f t="shared" si="24"/>
        <v>0</v>
      </c>
      <c r="Q84" s="16">
        <f t="shared" si="24"/>
        <v>0</v>
      </c>
      <c r="R84" s="16">
        <f t="shared" si="24"/>
        <v>0</v>
      </c>
      <c r="S84" s="16">
        <f t="shared" si="24"/>
        <v>0</v>
      </c>
      <c r="T84" s="16">
        <f t="shared" si="24"/>
        <v>0</v>
      </c>
      <c r="U84" s="16">
        <f t="shared" si="24"/>
        <v>0</v>
      </c>
      <c r="V84" s="16">
        <f t="shared" si="24"/>
        <v>0</v>
      </c>
      <c r="W84" s="16">
        <f t="shared" si="24"/>
        <v>0</v>
      </c>
      <c r="X84" s="16">
        <f t="shared" si="24"/>
        <v>0</v>
      </c>
      <c r="Y84" s="16">
        <f t="shared" si="24"/>
        <v>0</v>
      </c>
      <c r="Z84" s="16">
        <f t="shared" si="23"/>
        <v>0</v>
      </c>
      <c r="AA84" s="16">
        <f t="shared" si="23"/>
        <v>0</v>
      </c>
      <c r="AB84" s="16">
        <f t="shared" si="23"/>
        <v>0</v>
      </c>
      <c r="AC84" s="16">
        <f t="shared" si="23"/>
        <v>0</v>
      </c>
      <c r="AD84" s="16">
        <f t="shared" si="23"/>
        <v>0</v>
      </c>
      <c r="AE84" s="16">
        <f t="shared" si="23"/>
        <v>0</v>
      </c>
      <c r="AF84" s="16">
        <f t="shared" si="23"/>
        <v>0</v>
      </c>
      <c r="AG84" s="16">
        <f t="shared" si="23"/>
        <v>0</v>
      </c>
      <c r="AH84" s="16">
        <f t="shared" si="23"/>
        <v>0</v>
      </c>
      <c r="AI84" s="16">
        <f t="shared" si="23"/>
        <v>0</v>
      </c>
      <c r="AJ84" s="16">
        <f t="shared" si="23"/>
        <v>0</v>
      </c>
      <c r="AK84" s="16">
        <f t="shared" si="23"/>
        <v>0</v>
      </c>
      <c r="AL84" s="16">
        <f t="shared" si="23"/>
        <v>0</v>
      </c>
      <c r="AM84" s="16">
        <f t="shared" si="23"/>
        <v>0</v>
      </c>
      <c r="AN84" s="16">
        <f t="shared" si="23"/>
        <v>0</v>
      </c>
      <c r="AO84" s="16">
        <f t="shared" si="23"/>
        <v>0</v>
      </c>
      <c r="AP84" s="16">
        <f t="shared" si="23"/>
        <v>0</v>
      </c>
      <c r="AQ84" s="16">
        <f t="shared" si="23"/>
        <v>0</v>
      </c>
      <c r="AR84" s="16">
        <f t="shared" si="22"/>
        <v>0</v>
      </c>
      <c r="AS84" s="16">
        <f t="shared" si="22"/>
        <v>0</v>
      </c>
      <c r="AT84" s="16">
        <f t="shared" si="22"/>
        <v>0</v>
      </c>
      <c r="AU84" s="16">
        <f t="shared" si="22"/>
        <v>0</v>
      </c>
      <c r="AV84" s="29">
        <f t="shared" si="18"/>
        <v>0</v>
      </c>
      <c r="AW84" s="16">
        <f t="shared" si="19"/>
        <v>82</v>
      </c>
    </row>
    <row r="85" spans="1:49">
      <c r="A85" s="32" t="s">
        <v>397</v>
      </c>
      <c r="B85" s="32"/>
      <c r="C85" s="32"/>
      <c r="D85" s="32"/>
      <c r="E85" s="32"/>
      <c r="F85" s="33">
        <v>2546952.3300000005</v>
      </c>
      <c r="I85">
        <v>83</v>
      </c>
      <c r="J85" s="16">
        <f t="shared" si="24"/>
        <v>0</v>
      </c>
      <c r="K85" s="16">
        <f t="shared" si="24"/>
        <v>0</v>
      </c>
      <c r="L85" s="16">
        <f t="shared" si="24"/>
        <v>0</v>
      </c>
      <c r="M85" s="16">
        <f t="shared" si="24"/>
        <v>0</v>
      </c>
      <c r="N85" s="16">
        <f t="shared" si="24"/>
        <v>0</v>
      </c>
      <c r="O85" s="16">
        <f t="shared" si="24"/>
        <v>0</v>
      </c>
      <c r="P85" s="16">
        <f t="shared" si="24"/>
        <v>0</v>
      </c>
      <c r="Q85" s="16">
        <f t="shared" si="24"/>
        <v>0</v>
      </c>
      <c r="R85" s="16">
        <f t="shared" si="24"/>
        <v>0</v>
      </c>
      <c r="S85" s="16">
        <f t="shared" si="24"/>
        <v>0</v>
      </c>
      <c r="T85" s="16">
        <f t="shared" si="24"/>
        <v>0</v>
      </c>
      <c r="U85" s="16">
        <f t="shared" si="24"/>
        <v>0</v>
      </c>
      <c r="V85" s="16">
        <f t="shared" si="24"/>
        <v>0</v>
      </c>
      <c r="W85" s="16">
        <f t="shared" si="24"/>
        <v>0</v>
      </c>
      <c r="X85" s="16">
        <f t="shared" si="24"/>
        <v>0</v>
      </c>
      <c r="Y85" s="16">
        <f t="shared" si="24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 t="shared" si="23"/>
        <v>0</v>
      </c>
      <c r="AF85" s="16">
        <f t="shared" si="23"/>
        <v>0</v>
      </c>
      <c r="AG85" s="16">
        <f t="shared" si="23"/>
        <v>0</v>
      </c>
      <c r="AH85" s="16">
        <f t="shared" si="23"/>
        <v>0</v>
      </c>
      <c r="AI85" s="16">
        <f t="shared" si="23"/>
        <v>0</v>
      </c>
      <c r="AJ85" s="16">
        <f t="shared" si="23"/>
        <v>0</v>
      </c>
      <c r="AK85" s="16">
        <f t="shared" si="23"/>
        <v>0</v>
      </c>
      <c r="AL85" s="16">
        <f t="shared" si="23"/>
        <v>0</v>
      </c>
      <c r="AM85" s="16">
        <f t="shared" si="23"/>
        <v>0</v>
      </c>
      <c r="AN85" s="16">
        <f t="shared" si="23"/>
        <v>0</v>
      </c>
      <c r="AO85" s="16">
        <f t="shared" si="23"/>
        <v>0</v>
      </c>
      <c r="AP85" s="16">
        <f t="shared" si="23"/>
        <v>0</v>
      </c>
      <c r="AQ85" s="16">
        <f t="shared" si="23"/>
        <v>0</v>
      </c>
      <c r="AR85" s="16">
        <f t="shared" si="22"/>
        <v>0</v>
      </c>
      <c r="AS85" s="16">
        <f t="shared" si="22"/>
        <v>0</v>
      </c>
      <c r="AT85" s="16">
        <f t="shared" si="22"/>
        <v>0</v>
      </c>
      <c r="AU85" s="16">
        <f t="shared" si="22"/>
        <v>0</v>
      </c>
      <c r="AV85" s="29">
        <f t="shared" si="18"/>
        <v>0</v>
      </c>
      <c r="AW85" s="16">
        <f t="shared" si="19"/>
        <v>83</v>
      </c>
    </row>
    <row r="86" spans="1:49">
      <c r="A86" s="21" t="s">
        <v>222</v>
      </c>
      <c r="B86" s="21" t="s">
        <v>319</v>
      </c>
      <c r="C86" s="21"/>
      <c r="D86" s="21"/>
      <c r="E86" t="s">
        <v>320</v>
      </c>
      <c r="F86" s="15">
        <v>2853447.6799999997</v>
      </c>
      <c r="I86">
        <v>84</v>
      </c>
      <c r="J86" s="16">
        <f t="shared" si="24"/>
        <v>15354.07</v>
      </c>
      <c r="K86" s="16">
        <f t="shared" si="24"/>
        <v>15784.72</v>
      </c>
      <c r="L86" s="16">
        <f t="shared" si="24"/>
        <v>14771.22</v>
      </c>
      <c r="M86" s="16">
        <f t="shared" si="24"/>
        <v>26960.019999999997</v>
      </c>
      <c r="N86" s="16">
        <f t="shared" si="24"/>
        <v>21603.42</v>
      </c>
      <c r="O86" s="16">
        <f t="shared" si="24"/>
        <v>8256.0499999999993</v>
      </c>
      <c r="P86" s="16">
        <f t="shared" si="24"/>
        <v>33568.65</v>
      </c>
      <c r="Q86" s="16">
        <f t="shared" si="24"/>
        <v>838854.28099999996</v>
      </c>
      <c r="R86" s="16">
        <f t="shared" si="24"/>
        <v>6713.18</v>
      </c>
      <c r="S86" s="16">
        <f t="shared" si="24"/>
        <v>28728.959999999999</v>
      </c>
      <c r="T86" s="16">
        <f t="shared" si="24"/>
        <v>64892.229999999996</v>
      </c>
      <c r="U86" s="16">
        <f t="shared" si="24"/>
        <v>17951.3</v>
      </c>
      <c r="V86" s="16">
        <f t="shared" si="24"/>
        <v>51563.7</v>
      </c>
      <c r="W86" s="16">
        <f t="shared" si="24"/>
        <v>27532.400000000001</v>
      </c>
      <c r="X86" s="16">
        <f t="shared" si="24"/>
        <v>0</v>
      </c>
      <c r="Y86" s="16">
        <f t="shared" si="24"/>
        <v>0</v>
      </c>
      <c r="Z86" s="16">
        <f t="shared" si="23"/>
        <v>67743.260000000009</v>
      </c>
      <c r="AA86" s="16">
        <f t="shared" si="23"/>
        <v>0</v>
      </c>
      <c r="AB86" s="16">
        <f t="shared" si="23"/>
        <v>290730.05</v>
      </c>
      <c r="AC86" s="16">
        <f t="shared" si="23"/>
        <v>163096</v>
      </c>
      <c r="AD86" s="16">
        <f t="shared" si="23"/>
        <v>38727.480000000003</v>
      </c>
      <c r="AE86" s="16">
        <f t="shared" si="23"/>
        <v>34473.199999999997</v>
      </c>
      <c r="AF86" s="16">
        <f t="shared" si="23"/>
        <v>46757.24</v>
      </c>
      <c r="AG86" s="16">
        <f t="shared" si="23"/>
        <v>76713.399999999994</v>
      </c>
      <c r="AH86" s="16">
        <f t="shared" si="23"/>
        <v>4188.82</v>
      </c>
      <c r="AI86" s="16">
        <f t="shared" si="23"/>
        <v>4159.96</v>
      </c>
      <c r="AJ86" s="16">
        <f t="shared" si="23"/>
        <v>45903.6</v>
      </c>
      <c r="AK86" s="16">
        <f t="shared" si="23"/>
        <v>12140.91</v>
      </c>
      <c r="AL86" s="16">
        <f t="shared" si="23"/>
        <v>33547.769999999997</v>
      </c>
      <c r="AM86" s="16">
        <f t="shared" si="23"/>
        <v>10587.18</v>
      </c>
      <c r="AN86" s="16">
        <f t="shared" si="23"/>
        <v>0</v>
      </c>
      <c r="AO86" s="16">
        <f t="shared" si="23"/>
        <v>59120.329999999994</v>
      </c>
      <c r="AP86" s="16">
        <f t="shared" si="23"/>
        <v>356027.79000000004</v>
      </c>
      <c r="AQ86" s="16">
        <f t="shared" si="23"/>
        <v>19838.54</v>
      </c>
      <c r="AR86" s="16">
        <f t="shared" si="23"/>
        <v>32524.219999999998</v>
      </c>
      <c r="AS86" s="16">
        <f t="shared" si="23"/>
        <v>21245.769999999997</v>
      </c>
      <c r="AT86" s="16">
        <f t="shared" ref="AR86:AU102" si="25">SUMIFS($F$3:$F$261,$A$3:$A$261,AT$1,$B$3:$B$261,$I86)</f>
        <v>139527.08000000002</v>
      </c>
      <c r="AU86" s="16">
        <f t="shared" si="25"/>
        <v>9145.67</v>
      </c>
      <c r="AV86" s="29">
        <f t="shared" si="18"/>
        <v>2638732.4709999999</v>
      </c>
      <c r="AW86" s="16">
        <f t="shared" si="19"/>
        <v>84</v>
      </c>
    </row>
    <row r="87" spans="1:49">
      <c r="A87" s="21" t="s">
        <v>222</v>
      </c>
      <c r="B87" s="21">
        <v>1</v>
      </c>
      <c r="C87" s="21">
        <v>1</v>
      </c>
      <c r="D87" s="21"/>
      <c r="E87" t="s">
        <v>398</v>
      </c>
      <c r="F87" s="15">
        <v>18024.55</v>
      </c>
      <c r="I87">
        <v>85</v>
      </c>
      <c r="J87" s="16">
        <f t="shared" si="24"/>
        <v>0</v>
      </c>
      <c r="K87" s="16">
        <f t="shared" si="24"/>
        <v>0</v>
      </c>
      <c r="L87" s="16">
        <f t="shared" si="24"/>
        <v>89326.13</v>
      </c>
      <c r="M87" s="16">
        <f>SUMIFS($F$3:$F$261,$A$3:$A$261,M$1,$B$3:$B$261,$I87)</f>
        <v>24926.100000000002</v>
      </c>
      <c r="N87" s="16">
        <f t="shared" si="24"/>
        <v>0</v>
      </c>
      <c r="O87" s="16">
        <f t="shared" si="24"/>
        <v>73445.09</v>
      </c>
      <c r="P87" s="16">
        <f t="shared" si="24"/>
        <v>0</v>
      </c>
      <c r="Q87" s="16">
        <f t="shared" si="24"/>
        <v>0</v>
      </c>
      <c r="R87" s="16">
        <f t="shared" si="24"/>
        <v>0</v>
      </c>
      <c r="S87" s="16">
        <f t="shared" si="24"/>
        <v>0</v>
      </c>
      <c r="T87" s="16">
        <f t="shared" si="24"/>
        <v>113735.33</v>
      </c>
      <c r="U87" s="16">
        <f t="shared" si="24"/>
        <v>0</v>
      </c>
      <c r="V87" s="16">
        <f t="shared" si="24"/>
        <v>0</v>
      </c>
      <c r="W87" s="16">
        <f t="shared" si="24"/>
        <v>0</v>
      </c>
      <c r="X87" s="16">
        <f t="shared" si="24"/>
        <v>0</v>
      </c>
      <c r="Y87" s="16">
        <f t="shared" si="24"/>
        <v>0</v>
      </c>
      <c r="Z87" s="16">
        <f t="shared" ref="Z87:AQ88" si="26">SUMIFS($F$3:$F$261,$A$3:$A$261,Z$1,$B$3:$B$261,$I87)</f>
        <v>0</v>
      </c>
      <c r="AA87" s="16">
        <f t="shared" si="26"/>
        <v>0</v>
      </c>
      <c r="AB87" s="16">
        <f t="shared" si="26"/>
        <v>0</v>
      </c>
      <c r="AC87" s="16">
        <f t="shared" si="26"/>
        <v>173652.76</v>
      </c>
      <c r="AD87" s="16">
        <f t="shared" si="26"/>
        <v>0</v>
      </c>
      <c r="AE87" s="16">
        <f t="shared" si="26"/>
        <v>0</v>
      </c>
      <c r="AF87" s="16">
        <f t="shared" si="26"/>
        <v>0</v>
      </c>
      <c r="AG87" s="16">
        <f t="shared" si="26"/>
        <v>0</v>
      </c>
      <c r="AH87" s="16">
        <f t="shared" si="26"/>
        <v>0</v>
      </c>
      <c r="AI87" s="16">
        <f t="shared" si="26"/>
        <v>0</v>
      </c>
      <c r="AJ87" s="16">
        <f t="shared" si="26"/>
        <v>0</v>
      </c>
      <c r="AK87" s="16">
        <f t="shared" si="26"/>
        <v>0</v>
      </c>
      <c r="AL87" s="16">
        <f t="shared" si="26"/>
        <v>0</v>
      </c>
      <c r="AM87" s="16">
        <f t="shared" si="26"/>
        <v>0</v>
      </c>
      <c r="AN87" s="16">
        <f t="shared" si="26"/>
        <v>0</v>
      </c>
      <c r="AO87" s="16">
        <f t="shared" si="26"/>
        <v>0</v>
      </c>
      <c r="AP87" s="16">
        <f t="shared" si="26"/>
        <v>362378.41000000003</v>
      </c>
      <c r="AQ87" s="16">
        <f t="shared" si="26"/>
        <v>34181.67</v>
      </c>
      <c r="AR87" s="16">
        <f t="shared" si="25"/>
        <v>49881.91</v>
      </c>
      <c r="AS87" s="16">
        <f t="shared" si="25"/>
        <v>0</v>
      </c>
      <c r="AT87" s="16">
        <f t="shared" si="25"/>
        <v>126488.02</v>
      </c>
      <c r="AU87" s="16">
        <f t="shared" si="25"/>
        <v>0</v>
      </c>
      <c r="AV87" s="29">
        <f t="shared" si="18"/>
        <v>1048015.4200000002</v>
      </c>
      <c r="AW87" s="16">
        <f t="shared" si="19"/>
        <v>85</v>
      </c>
    </row>
    <row r="88" spans="1:49">
      <c r="A88" s="21" t="s">
        <v>222</v>
      </c>
      <c r="B88" s="21">
        <v>26</v>
      </c>
      <c r="C88" s="21">
        <v>40</v>
      </c>
      <c r="D88" s="21"/>
      <c r="E88" t="s">
        <v>469</v>
      </c>
      <c r="F88" s="15">
        <v>9443.8799999999992</v>
      </c>
      <c r="I88">
        <v>86</v>
      </c>
      <c r="J88" s="16">
        <f t="shared" si="24"/>
        <v>0</v>
      </c>
      <c r="K88" s="16">
        <f t="shared" si="24"/>
        <v>0</v>
      </c>
      <c r="L88" s="16">
        <f t="shared" si="24"/>
        <v>0</v>
      </c>
      <c r="M88" s="16">
        <f t="shared" si="24"/>
        <v>0</v>
      </c>
      <c r="N88" s="16">
        <f t="shared" si="24"/>
        <v>0</v>
      </c>
      <c r="O88" s="16">
        <f t="shared" si="24"/>
        <v>0</v>
      </c>
      <c r="P88" s="16">
        <f t="shared" si="24"/>
        <v>0</v>
      </c>
      <c r="Q88" s="16">
        <f t="shared" si="24"/>
        <v>0</v>
      </c>
      <c r="R88" s="16">
        <f t="shared" si="24"/>
        <v>0</v>
      </c>
      <c r="S88" s="16">
        <f t="shared" si="24"/>
        <v>0</v>
      </c>
      <c r="T88" s="16">
        <f t="shared" si="24"/>
        <v>0</v>
      </c>
      <c r="U88" s="16">
        <f t="shared" si="24"/>
        <v>0</v>
      </c>
      <c r="V88" s="16">
        <f t="shared" si="24"/>
        <v>0</v>
      </c>
      <c r="W88" s="16">
        <f t="shared" si="24"/>
        <v>0</v>
      </c>
      <c r="X88" s="16">
        <f t="shared" si="24"/>
        <v>0</v>
      </c>
      <c r="Y88" s="16">
        <f t="shared" si="24"/>
        <v>0</v>
      </c>
      <c r="Z88" s="16">
        <f t="shared" si="26"/>
        <v>0</v>
      </c>
      <c r="AA88" s="16">
        <f t="shared" si="26"/>
        <v>0</v>
      </c>
      <c r="AB88" s="16">
        <f t="shared" si="26"/>
        <v>0</v>
      </c>
      <c r="AC88" s="16">
        <f t="shared" si="26"/>
        <v>659770.49</v>
      </c>
      <c r="AD88" s="16">
        <f t="shared" si="26"/>
        <v>0</v>
      </c>
      <c r="AE88" s="16">
        <f t="shared" si="26"/>
        <v>0</v>
      </c>
      <c r="AF88" s="16">
        <f t="shared" si="26"/>
        <v>0</v>
      </c>
      <c r="AG88" s="16">
        <f t="shared" si="26"/>
        <v>0</v>
      </c>
      <c r="AH88" s="16">
        <f t="shared" si="26"/>
        <v>0</v>
      </c>
      <c r="AI88" s="16">
        <f t="shared" si="26"/>
        <v>0</v>
      </c>
      <c r="AJ88" s="16">
        <f t="shared" si="26"/>
        <v>0</v>
      </c>
      <c r="AK88" s="16">
        <f t="shared" si="26"/>
        <v>0</v>
      </c>
      <c r="AL88" s="16">
        <f t="shared" si="26"/>
        <v>0</v>
      </c>
      <c r="AM88" s="16">
        <f t="shared" si="26"/>
        <v>0</v>
      </c>
      <c r="AN88" s="16">
        <f t="shared" si="26"/>
        <v>0</v>
      </c>
      <c r="AO88" s="16">
        <f t="shared" si="26"/>
        <v>0</v>
      </c>
      <c r="AP88" s="16">
        <f t="shared" si="26"/>
        <v>0</v>
      </c>
      <c r="AQ88" s="16">
        <f t="shared" si="26"/>
        <v>0</v>
      </c>
      <c r="AR88" s="16">
        <f t="shared" si="25"/>
        <v>0</v>
      </c>
      <c r="AS88" s="16">
        <f t="shared" si="25"/>
        <v>0</v>
      </c>
      <c r="AT88" s="16">
        <f t="shared" si="25"/>
        <v>0</v>
      </c>
      <c r="AU88" s="16">
        <f t="shared" si="25"/>
        <v>0</v>
      </c>
      <c r="AV88" s="29">
        <f t="shared" si="18"/>
        <v>659770.49</v>
      </c>
      <c r="AW88" s="16">
        <f t="shared" si="19"/>
        <v>86</v>
      </c>
    </row>
    <row r="89" spans="1:49">
      <c r="A89" s="21" t="s">
        <v>222</v>
      </c>
      <c r="B89" s="21">
        <v>68</v>
      </c>
      <c r="C89" s="21">
        <v>20</v>
      </c>
      <c r="D89" s="21"/>
      <c r="E89" t="s">
        <v>367</v>
      </c>
      <c r="F89" s="15">
        <v>4013.92</v>
      </c>
      <c r="I89">
        <v>87</v>
      </c>
      <c r="J89" s="16">
        <f t="shared" si="24"/>
        <v>0</v>
      </c>
      <c r="K89" s="16">
        <f t="shared" si="24"/>
        <v>0</v>
      </c>
      <c r="L89" s="16">
        <f t="shared" si="24"/>
        <v>0</v>
      </c>
      <c r="M89" s="16">
        <f t="shared" si="24"/>
        <v>0</v>
      </c>
      <c r="N89" s="16">
        <f t="shared" si="24"/>
        <v>0</v>
      </c>
      <c r="O89" s="16">
        <f t="shared" si="24"/>
        <v>0</v>
      </c>
      <c r="P89" s="16">
        <f t="shared" si="24"/>
        <v>0</v>
      </c>
      <c r="Q89" s="16">
        <f t="shared" si="24"/>
        <v>0</v>
      </c>
      <c r="R89" s="16">
        <f t="shared" si="24"/>
        <v>0</v>
      </c>
      <c r="S89" s="16">
        <f t="shared" si="24"/>
        <v>0</v>
      </c>
      <c r="T89" s="16">
        <f t="shared" si="24"/>
        <v>39844.71</v>
      </c>
      <c r="U89" s="16">
        <f t="shared" si="24"/>
        <v>0</v>
      </c>
      <c r="V89" s="16">
        <f t="shared" si="24"/>
        <v>0</v>
      </c>
      <c r="W89" s="16">
        <f t="shared" si="24"/>
        <v>0</v>
      </c>
      <c r="X89" s="16">
        <f t="shared" si="24"/>
        <v>0</v>
      </c>
      <c r="Y89" s="16">
        <f t="shared" ref="Y89:AS103" si="27">SUMIFS($F$3:$F$261,$A$3:$A$261,Y$1,$B$3:$B$261,$I89)</f>
        <v>0</v>
      </c>
      <c r="Z89" s="16">
        <f t="shared" si="27"/>
        <v>0</v>
      </c>
      <c r="AA89" s="16">
        <f t="shared" si="27"/>
        <v>0</v>
      </c>
      <c r="AB89" s="16">
        <f t="shared" si="27"/>
        <v>0</v>
      </c>
      <c r="AC89" s="16">
        <f t="shared" si="27"/>
        <v>143119.79</v>
      </c>
      <c r="AD89" s="16">
        <f t="shared" si="27"/>
        <v>0</v>
      </c>
      <c r="AE89" s="16">
        <f t="shared" si="27"/>
        <v>0</v>
      </c>
      <c r="AF89" s="16">
        <f t="shared" si="27"/>
        <v>0</v>
      </c>
      <c r="AG89" s="16">
        <f t="shared" si="27"/>
        <v>0</v>
      </c>
      <c r="AH89" s="16">
        <f t="shared" si="27"/>
        <v>0</v>
      </c>
      <c r="AI89" s="16">
        <f t="shared" si="27"/>
        <v>0</v>
      </c>
      <c r="AJ89" s="16">
        <f t="shared" si="27"/>
        <v>0</v>
      </c>
      <c r="AK89" s="16">
        <f t="shared" si="27"/>
        <v>0</v>
      </c>
      <c r="AL89" s="16">
        <f t="shared" si="27"/>
        <v>0</v>
      </c>
      <c r="AM89" s="16">
        <f t="shared" si="27"/>
        <v>0</v>
      </c>
      <c r="AN89" s="16">
        <f t="shared" si="27"/>
        <v>0</v>
      </c>
      <c r="AO89" s="16">
        <f t="shared" si="27"/>
        <v>0</v>
      </c>
      <c r="AP89" s="16">
        <f t="shared" si="27"/>
        <v>0</v>
      </c>
      <c r="AQ89" s="16">
        <f t="shared" si="27"/>
        <v>0</v>
      </c>
      <c r="AR89" s="16">
        <f t="shared" si="25"/>
        <v>0</v>
      </c>
      <c r="AS89" s="16">
        <f t="shared" si="25"/>
        <v>0</v>
      </c>
      <c r="AT89" s="16">
        <f t="shared" si="25"/>
        <v>0</v>
      </c>
      <c r="AU89" s="16">
        <f t="shared" si="25"/>
        <v>13517.51</v>
      </c>
      <c r="AV89" s="29">
        <f t="shared" si="18"/>
        <v>196482.01</v>
      </c>
      <c r="AW89" s="16">
        <f t="shared" si="19"/>
        <v>87</v>
      </c>
    </row>
    <row r="90" spans="1:49">
      <c r="A90" s="21" t="s">
        <v>222</v>
      </c>
      <c r="B90" s="21">
        <v>84</v>
      </c>
      <c r="C90" s="21">
        <v>11</v>
      </c>
      <c r="D90" s="21"/>
      <c r="E90" t="s">
        <v>325</v>
      </c>
      <c r="F90" s="15">
        <v>67743.260000000009</v>
      </c>
      <c r="I90">
        <v>88</v>
      </c>
      <c r="J90" s="16">
        <f t="shared" ref="J90:Y103" si="28">SUMIFS($F$3:$F$261,$A$3:$A$261,J$1,$B$3:$B$261,$I90)</f>
        <v>0</v>
      </c>
      <c r="K90" s="16">
        <f t="shared" si="28"/>
        <v>0</v>
      </c>
      <c r="L90" s="16">
        <f t="shared" si="28"/>
        <v>0</v>
      </c>
      <c r="M90" s="16">
        <f t="shared" si="28"/>
        <v>0</v>
      </c>
      <c r="N90" s="16">
        <f t="shared" si="28"/>
        <v>0</v>
      </c>
      <c r="O90" s="16">
        <f t="shared" si="28"/>
        <v>0</v>
      </c>
      <c r="P90" s="16">
        <f t="shared" si="28"/>
        <v>0</v>
      </c>
      <c r="Q90" s="16">
        <f t="shared" si="28"/>
        <v>0</v>
      </c>
      <c r="R90" s="16">
        <f t="shared" si="28"/>
        <v>0</v>
      </c>
      <c r="S90" s="16">
        <f t="shared" si="28"/>
        <v>0</v>
      </c>
      <c r="T90" s="16">
        <f t="shared" si="28"/>
        <v>0</v>
      </c>
      <c r="U90" s="16">
        <f t="shared" si="28"/>
        <v>0</v>
      </c>
      <c r="V90" s="16">
        <f t="shared" si="28"/>
        <v>0</v>
      </c>
      <c r="W90" s="16">
        <f t="shared" si="28"/>
        <v>0</v>
      </c>
      <c r="X90" s="16">
        <f t="shared" si="28"/>
        <v>0</v>
      </c>
      <c r="Y90" s="16">
        <f t="shared" si="28"/>
        <v>0</v>
      </c>
      <c r="Z90" s="16">
        <f t="shared" si="27"/>
        <v>0</v>
      </c>
      <c r="AA90" s="16">
        <f t="shared" si="27"/>
        <v>0</v>
      </c>
      <c r="AB90" s="16">
        <f t="shared" si="27"/>
        <v>0</v>
      </c>
      <c r="AC90" s="16">
        <f t="shared" si="27"/>
        <v>0</v>
      </c>
      <c r="AD90" s="16">
        <f t="shared" si="27"/>
        <v>0</v>
      </c>
      <c r="AE90" s="16">
        <f t="shared" si="27"/>
        <v>0</v>
      </c>
      <c r="AF90" s="16">
        <f t="shared" si="27"/>
        <v>0</v>
      </c>
      <c r="AG90" s="16">
        <f t="shared" si="27"/>
        <v>0</v>
      </c>
      <c r="AH90" s="16">
        <f t="shared" si="27"/>
        <v>0</v>
      </c>
      <c r="AI90" s="16">
        <f t="shared" si="27"/>
        <v>0</v>
      </c>
      <c r="AJ90" s="16">
        <f t="shared" si="27"/>
        <v>0</v>
      </c>
      <c r="AK90" s="16">
        <f t="shared" si="27"/>
        <v>0</v>
      </c>
      <c r="AL90" s="16">
        <f t="shared" si="27"/>
        <v>0</v>
      </c>
      <c r="AM90" s="16">
        <f t="shared" si="27"/>
        <v>0</v>
      </c>
      <c r="AN90" s="16">
        <f t="shared" si="27"/>
        <v>0</v>
      </c>
      <c r="AO90" s="16">
        <f t="shared" si="27"/>
        <v>0</v>
      </c>
      <c r="AP90" s="16">
        <f t="shared" si="27"/>
        <v>0</v>
      </c>
      <c r="AQ90" s="16">
        <f t="shared" si="27"/>
        <v>0</v>
      </c>
      <c r="AR90" s="16">
        <f t="shared" si="25"/>
        <v>0</v>
      </c>
      <c r="AS90" s="16">
        <f t="shared" si="25"/>
        <v>0</v>
      </c>
      <c r="AT90" s="16">
        <f t="shared" si="25"/>
        <v>0</v>
      </c>
      <c r="AU90" s="16">
        <f t="shared" si="25"/>
        <v>0</v>
      </c>
      <c r="AV90" s="29">
        <f t="shared" si="18"/>
        <v>0</v>
      </c>
      <c r="AW90" s="16">
        <f t="shared" si="19"/>
        <v>88</v>
      </c>
    </row>
    <row r="91" spans="1:49">
      <c r="A91" s="31" t="s">
        <v>222</v>
      </c>
      <c r="B91" s="21">
        <v>95</v>
      </c>
      <c r="C91" s="21">
        <v>2</v>
      </c>
      <c r="D91" s="21"/>
      <c r="E91" t="s">
        <v>396</v>
      </c>
      <c r="F91" s="15">
        <v>17280.53</v>
      </c>
      <c r="I91">
        <v>89</v>
      </c>
      <c r="J91" s="16">
        <f t="shared" si="28"/>
        <v>0</v>
      </c>
      <c r="K91" s="16">
        <f t="shared" si="28"/>
        <v>0</v>
      </c>
      <c r="L91" s="16">
        <f t="shared" si="28"/>
        <v>0</v>
      </c>
      <c r="M91" s="16">
        <f t="shared" si="28"/>
        <v>0</v>
      </c>
      <c r="N91" s="16">
        <f t="shared" si="28"/>
        <v>0</v>
      </c>
      <c r="O91" s="16">
        <f t="shared" si="28"/>
        <v>0</v>
      </c>
      <c r="P91" s="16">
        <f t="shared" si="28"/>
        <v>0</v>
      </c>
      <c r="Q91" s="16">
        <f t="shared" si="28"/>
        <v>0</v>
      </c>
      <c r="R91" s="16">
        <f t="shared" si="28"/>
        <v>0</v>
      </c>
      <c r="S91" s="16">
        <f t="shared" si="28"/>
        <v>0</v>
      </c>
      <c r="T91" s="16">
        <f t="shared" si="28"/>
        <v>0</v>
      </c>
      <c r="U91" s="16">
        <f t="shared" si="28"/>
        <v>0</v>
      </c>
      <c r="V91" s="16">
        <f t="shared" si="28"/>
        <v>0</v>
      </c>
      <c r="W91" s="16">
        <f t="shared" si="28"/>
        <v>0</v>
      </c>
      <c r="X91" s="16">
        <f t="shared" si="28"/>
        <v>0</v>
      </c>
      <c r="Y91" s="16">
        <f t="shared" si="28"/>
        <v>0</v>
      </c>
      <c r="Z91" s="16">
        <f t="shared" si="27"/>
        <v>0</v>
      </c>
      <c r="AA91" s="16">
        <f t="shared" si="27"/>
        <v>0</v>
      </c>
      <c r="AB91" s="16">
        <f t="shared" si="27"/>
        <v>0</v>
      </c>
      <c r="AC91" s="16">
        <f t="shared" si="27"/>
        <v>0</v>
      </c>
      <c r="AD91" s="16">
        <f t="shared" si="27"/>
        <v>0</v>
      </c>
      <c r="AE91" s="16">
        <f t="shared" si="27"/>
        <v>0</v>
      </c>
      <c r="AF91" s="16">
        <f t="shared" si="27"/>
        <v>0</v>
      </c>
      <c r="AG91" s="16">
        <f t="shared" si="27"/>
        <v>0</v>
      </c>
      <c r="AH91" s="16">
        <f t="shared" si="27"/>
        <v>0</v>
      </c>
      <c r="AI91" s="16">
        <f t="shared" si="27"/>
        <v>0</v>
      </c>
      <c r="AJ91" s="16">
        <f t="shared" si="27"/>
        <v>0</v>
      </c>
      <c r="AK91" s="16">
        <f t="shared" si="27"/>
        <v>0</v>
      </c>
      <c r="AL91" s="16">
        <f t="shared" si="27"/>
        <v>0</v>
      </c>
      <c r="AM91" s="16">
        <f t="shared" si="27"/>
        <v>0</v>
      </c>
      <c r="AN91" s="16">
        <f t="shared" si="27"/>
        <v>0</v>
      </c>
      <c r="AO91" s="16">
        <f t="shared" si="27"/>
        <v>0</v>
      </c>
      <c r="AP91" s="16">
        <f t="shared" si="27"/>
        <v>0</v>
      </c>
      <c r="AQ91" s="16">
        <f t="shared" si="27"/>
        <v>0</v>
      </c>
      <c r="AR91" s="16">
        <f t="shared" si="25"/>
        <v>0</v>
      </c>
      <c r="AS91" s="16">
        <f t="shared" si="25"/>
        <v>0</v>
      </c>
      <c r="AT91" s="16">
        <f t="shared" si="25"/>
        <v>0</v>
      </c>
      <c r="AU91" s="16">
        <f t="shared" si="25"/>
        <v>0</v>
      </c>
      <c r="AV91" s="29">
        <f t="shared" si="18"/>
        <v>0</v>
      </c>
      <c r="AW91" s="16">
        <f t="shared" si="19"/>
        <v>89</v>
      </c>
    </row>
    <row r="92" spans="1:49">
      <c r="A92" s="32" t="s">
        <v>399</v>
      </c>
      <c r="B92" s="32"/>
      <c r="C92" s="32"/>
      <c r="D92" s="32"/>
      <c r="E92" s="32"/>
      <c r="F92" s="33">
        <v>2969953.8199999989</v>
      </c>
      <c r="I92">
        <v>90</v>
      </c>
      <c r="J92" s="16">
        <f t="shared" si="28"/>
        <v>0</v>
      </c>
      <c r="K92" s="16">
        <f t="shared" si="28"/>
        <v>0</v>
      </c>
      <c r="L92" s="16">
        <f t="shared" si="28"/>
        <v>0</v>
      </c>
      <c r="M92" s="16">
        <f t="shared" si="28"/>
        <v>0</v>
      </c>
      <c r="N92" s="16">
        <f t="shared" si="28"/>
        <v>0</v>
      </c>
      <c r="O92" s="16">
        <f t="shared" si="28"/>
        <v>0</v>
      </c>
      <c r="P92" s="16">
        <f t="shared" si="28"/>
        <v>0</v>
      </c>
      <c r="Q92" s="16">
        <f t="shared" si="28"/>
        <v>0</v>
      </c>
      <c r="R92" s="16">
        <f t="shared" si="28"/>
        <v>0</v>
      </c>
      <c r="S92" s="16">
        <f t="shared" si="28"/>
        <v>0</v>
      </c>
      <c r="T92" s="16">
        <f t="shared" si="28"/>
        <v>0</v>
      </c>
      <c r="U92" s="16">
        <f t="shared" si="28"/>
        <v>0</v>
      </c>
      <c r="V92" s="16">
        <f t="shared" si="28"/>
        <v>0</v>
      </c>
      <c r="W92" s="16">
        <f t="shared" si="28"/>
        <v>0</v>
      </c>
      <c r="X92" s="16">
        <f t="shared" si="28"/>
        <v>0</v>
      </c>
      <c r="Y92" s="16">
        <f t="shared" si="28"/>
        <v>0</v>
      </c>
      <c r="Z92" s="16">
        <f t="shared" si="27"/>
        <v>0</v>
      </c>
      <c r="AA92" s="16">
        <f t="shared" si="27"/>
        <v>0</v>
      </c>
      <c r="AB92" s="16">
        <f t="shared" si="27"/>
        <v>0</v>
      </c>
      <c r="AC92" s="16">
        <f t="shared" si="27"/>
        <v>0</v>
      </c>
      <c r="AD92" s="16">
        <f t="shared" si="27"/>
        <v>0</v>
      </c>
      <c r="AE92" s="16">
        <f t="shared" si="27"/>
        <v>0</v>
      </c>
      <c r="AF92" s="16">
        <f t="shared" si="27"/>
        <v>0</v>
      </c>
      <c r="AG92" s="16">
        <f t="shared" si="27"/>
        <v>0</v>
      </c>
      <c r="AH92" s="16">
        <f t="shared" si="27"/>
        <v>0</v>
      </c>
      <c r="AI92" s="16">
        <f t="shared" si="27"/>
        <v>0</v>
      </c>
      <c r="AJ92" s="16">
        <f t="shared" si="27"/>
        <v>0</v>
      </c>
      <c r="AK92" s="16">
        <f t="shared" si="27"/>
        <v>0</v>
      </c>
      <c r="AL92" s="16">
        <f t="shared" si="27"/>
        <v>0</v>
      </c>
      <c r="AM92" s="16">
        <f t="shared" si="27"/>
        <v>0</v>
      </c>
      <c r="AN92" s="16">
        <f t="shared" si="27"/>
        <v>0</v>
      </c>
      <c r="AO92" s="16">
        <f t="shared" si="27"/>
        <v>0</v>
      </c>
      <c r="AP92" s="16">
        <f t="shared" si="27"/>
        <v>0</v>
      </c>
      <c r="AQ92" s="16">
        <f t="shared" si="27"/>
        <v>0</v>
      </c>
      <c r="AR92" s="16">
        <f t="shared" si="25"/>
        <v>0</v>
      </c>
      <c r="AS92" s="16">
        <f t="shared" si="25"/>
        <v>0</v>
      </c>
      <c r="AT92" s="16">
        <f t="shared" si="25"/>
        <v>0</v>
      </c>
      <c r="AU92" s="16">
        <f t="shared" si="25"/>
        <v>0</v>
      </c>
      <c r="AV92" s="29">
        <f t="shared" si="18"/>
        <v>0</v>
      </c>
      <c r="AW92" s="16">
        <f t="shared" si="19"/>
        <v>90</v>
      </c>
    </row>
    <row r="93" spans="1:49">
      <c r="A93" s="21" t="s">
        <v>223</v>
      </c>
      <c r="B93" s="21" t="s">
        <v>319</v>
      </c>
      <c r="C93" s="21"/>
      <c r="D93" s="21"/>
      <c r="E93" t="s">
        <v>320</v>
      </c>
      <c r="F93" s="15">
        <v>1011002.9099999999</v>
      </c>
      <c r="I93">
        <v>91</v>
      </c>
      <c r="J93" s="16">
        <f t="shared" si="28"/>
        <v>0</v>
      </c>
      <c r="K93" s="16">
        <f t="shared" si="28"/>
        <v>0</v>
      </c>
      <c r="L93" s="16">
        <f t="shared" si="28"/>
        <v>0</v>
      </c>
      <c r="M93" s="16">
        <f t="shared" si="28"/>
        <v>0</v>
      </c>
      <c r="N93" s="16">
        <f t="shared" si="28"/>
        <v>0</v>
      </c>
      <c r="O93" s="16">
        <f t="shared" si="28"/>
        <v>0</v>
      </c>
      <c r="P93" s="16">
        <f t="shared" si="28"/>
        <v>0</v>
      </c>
      <c r="Q93" s="16">
        <f t="shared" si="28"/>
        <v>0</v>
      </c>
      <c r="R93" s="16">
        <f t="shared" si="28"/>
        <v>0</v>
      </c>
      <c r="S93" s="16">
        <f t="shared" si="28"/>
        <v>0</v>
      </c>
      <c r="T93" s="16">
        <f t="shared" si="28"/>
        <v>0</v>
      </c>
      <c r="U93" s="16">
        <f t="shared" si="28"/>
        <v>0</v>
      </c>
      <c r="V93" s="16">
        <f t="shared" si="28"/>
        <v>0</v>
      </c>
      <c r="W93" s="16">
        <f t="shared" si="28"/>
        <v>0</v>
      </c>
      <c r="X93" s="16">
        <f t="shared" si="28"/>
        <v>0</v>
      </c>
      <c r="Y93" s="16">
        <f t="shared" si="28"/>
        <v>0</v>
      </c>
      <c r="Z93" s="16">
        <f t="shared" si="27"/>
        <v>0</v>
      </c>
      <c r="AA93" s="16">
        <f t="shared" si="27"/>
        <v>0</v>
      </c>
      <c r="AB93" s="16">
        <f t="shared" si="27"/>
        <v>0</v>
      </c>
      <c r="AC93" s="16">
        <f t="shared" si="27"/>
        <v>0</v>
      </c>
      <c r="AD93" s="16">
        <f t="shared" si="27"/>
        <v>0</v>
      </c>
      <c r="AE93" s="16">
        <f t="shared" si="27"/>
        <v>0</v>
      </c>
      <c r="AF93" s="16">
        <f t="shared" si="27"/>
        <v>0</v>
      </c>
      <c r="AG93" s="16">
        <f t="shared" si="27"/>
        <v>0</v>
      </c>
      <c r="AH93" s="16">
        <f t="shared" si="27"/>
        <v>0</v>
      </c>
      <c r="AI93" s="16">
        <f t="shared" si="27"/>
        <v>0</v>
      </c>
      <c r="AJ93" s="16">
        <f t="shared" si="27"/>
        <v>0</v>
      </c>
      <c r="AK93" s="16">
        <f t="shared" si="27"/>
        <v>0</v>
      </c>
      <c r="AL93" s="16">
        <f t="shared" si="27"/>
        <v>0</v>
      </c>
      <c r="AM93" s="16">
        <f t="shared" si="27"/>
        <v>0</v>
      </c>
      <c r="AN93" s="16">
        <f t="shared" si="27"/>
        <v>0</v>
      </c>
      <c r="AO93" s="16">
        <f t="shared" si="27"/>
        <v>0</v>
      </c>
      <c r="AP93" s="16">
        <f t="shared" si="27"/>
        <v>0</v>
      </c>
      <c r="AQ93" s="16">
        <f t="shared" si="27"/>
        <v>0</v>
      </c>
      <c r="AR93" s="16">
        <f t="shared" si="25"/>
        <v>83531.14</v>
      </c>
      <c r="AS93" s="16">
        <f t="shared" si="25"/>
        <v>0</v>
      </c>
      <c r="AT93" s="16">
        <f t="shared" si="25"/>
        <v>0</v>
      </c>
      <c r="AU93" s="16">
        <f t="shared" si="25"/>
        <v>0</v>
      </c>
      <c r="AV93" s="29">
        <f t="shared" si="18"/>
        <v>83531.14</v>
      </c>
      <c r="AW93" s="16">
        <f t="shared" si="19"/>
        <v>91</v>
      </c>
    </row>
    <row r="94" spans="1:49">
      <c r="A94" s="31" t="s">
        <v>223</v>
      </c>
      <c r="B94" s="21">
        <v>68</v>
      </c>
      <c r="C94" s="21">
        <v>20</v>
      </c>
      <c r="D94" s="21"/>
      <c r="E94" t="s">
        <v>367</v>
      </c>
      <c r="F94" s="15">
        <v>4808</v>
      </c>
      <c r="I94">
        <v>92</v>
      </c>
      <c r="J94" s="16">
        <f t="shared" si="28"/>
        <v>0</v>
      </c>
      <c r="K94" s="16">
        <f t="shared" si="28"/>
        <v>0</v>
      </c>
      <c r="L94" s="16">
        <f t="shared" si="28"/>
        <v>0</v>
      </c>
      <c r="M94" s="16">
        <f t="shared" si="28"/>
        <v>0</v>
      </c>
      <c r="N94" s="16">
        <f t="shared" si="28"/>
        <v>0</v>
      </c>
      <c r="O94" s="16">
        <f t="shared" si="28"/>
        <v>0</v>
      </c>
      <c r="P94" s="16">
        <f t="shared" si="28"/>
        <v>0</v>
      </c>
      <c r="Q94" s="16">
        <f t="shared" si="28"/>
        <v>0</v>
      </c>
      <c r="R94" s="16">
        <f t="shared" si="28"/>
        <v>0</v>
      </c>
      <c r="S94" s="16">
        <f t="shared" si="28"/>
        <v>0</v>
      </c>
      <c r="T94" s="16">
        <f t="shared" si="28"/>
        <v>0</v>
      </c>
      <c r="U94" s="16">
        <f t="shared" si="28"/>
        <v>0</v>
      </c>
      <c r="V94" s="16">
        <f t="shared" si="28"/>
        <v>0</v>
      </c>
      <c r="W94" s="16">
        <f t="shared" si="28"/>
        <v>0</v>
      </c>
      <c r="X94" s="16">
        <f t="shared" si="28"/>
        <v>0</v>
      </c>
      <c r="Y94" s="16">
        <f t="shared" si="28"/>
        <v>0</v>
      </c>
      <c r="Z94" s="16">
        <f t="shared" si="27"/>
        <v>0</v>
      </c>
      <c r="AA94" s="16">
        <f t="shared" si="27"/>
        <v>0</v>
      </c>
      <c r="AB94" s="16">
        <f t="shared" si="27"/>
        <v>0</v>
      </c>
      <c r="AC94" s="16">
        <f t="shared" si="27"/>
        <v>0</v>
      </c>
      <c r="AD94" s="16">
        <f t="shared" si="27"/>
        <v>0</v>
      </c>
      <c r="AE94" s="16">
        <f t="shared" si="27"/>
        <v>0</v>
      </c>
      <c r="AF94" s="16">
        <f t="shared" si="27"/>
        <v>0</v>
      </c>
      <c r="AG94" s="16">
        <f t="shared" si="27"/>
        <v>0</v>
      </c>
      <c r="AH94" s="16">
        <f t="shared" si="27"/>
        <v>0</v>
      </c>
      <c r="AI94" s="16">
        <f t="shared" si="27"/>
        <v>0</v>
      </c>
      <c r="AJ94" s="16">
        <f t="shared" si="27"/>
        <v>0</v>
      </c>
      <c r="AK94" s="16">
        <f t="shared" si="27"/>
        <v>0</v>
      </c>
      <c r="AL94" s="16">
        <f t="shared" si="27"/>
        <v>0</v>
      </c>
      <c r="AM94" s="16">
        <f t="shared" si="27"/>
        <v>0</v>
      </c>
      <c r="AN94" s="16">
        <f t="shared" si="27"/>
        <v>0</v>
      </c>
      <c r="AO94" s="16">
        <f t="shared" si="27"/>
        <v>0</v>
      </c>
      <c r="AP94" s="16">
        <f t="shared" si="27"/>
        <v>0</v>
      </c>
      <c r="AQ94" s="16">
        <f t="shared" si="27"/>
        <v>0</v>
      </c>
      <c r="AR94" s="16">
        <f t="shared" si="25"/>
        <v>0</v>
      </c>
      <c r="AS94" s="16">
        <f t="shared" si="25"/>
        <v>0</v>
      </c>
      <c r="AT94" s="16">
        <f t="shared" si="25"/>
        <v>0</v>
      </c>
      <c r="AU94" s="16">
        <f t="shared" si="25"/>
        <v>0</v>
      </c>
      <c r="AV94" s="29">
        <f t="shared" si="18"/>
        <v>0</v>
      </c>
      <c r="AW94" s="16">
        <f t="shared" si="19"/>
        <v>92</v>
      </c>
    </row>
    <row r="95" spans="1:49">
      <c r="A95" s="32" t="s">
        <v>400</v>
      </c>
      <c r="B95" s="32"/>
      <c r="C95" s="32"/>
      <c r="D95" s="32"/>
      <c r="E95" s="32"/>
      <c r="F95" s="33">
        <v>1015810.9099999999</v>
      </c>
      <c r="I95">
        <v>93</v>
      </c>
      <c r="J95" s="16">
        <f t="shared" si="28"/>
        <v>0</v>
      </c>
      <c r="K95" s="16">
        <f t="shared" si="28"/>
        <v>0</v>
      </c>
      <c r="L95" s="16">
        <f t="shared" si="28"/>
        <v>0</v>
      </c>
      <c r="M95" s="16">
        <f t="shared" si="28"/>
        <v>0</v>
      </c>
      <c r="N95" s="16">
        <f t="shared" si="28"/>
        <v>0</v>
      </c>
      <c r="O95" s="16">
        <f t="shared" si="28"/>
        <v>0</v>
      </c>
      <c r="P95" s="16">
        <f t="shared" si="28"/>
        <v>0</v>
      </c>
      <c r="Q95" s="16">
        <f t="shared" si="28"/>
        <v>1277</v>
      </c>
      <c r="R95" s="16">
        <f t="shared" si="28"/>
        <v>0</v>
      </c>
      <c r="S95" s="16">
        <f t="shared" si="28"/>
        <v>0</v>
      </c>
      <c r="T95" s="16">
        <f t="shared" si="28"/>
        <v>0</v>
      </c>
      <c r="U95" s="16">
        <f t="shared" si="28"/>
        <v>0</v>
      </c>
      <c r="V95" s="16">
        <f t="shared" si="28"/>
        <v>0</v>
      </c>
      <c r="W95" s="16">
        <f t="shared" si="28"/>
        <v>0</v>
      </c>
      <c r="X95" s="16">
        <f t="shared" si="28"/>
        <v>0</v>
      </c>
      <c r="Y95" s="16">
        <f t="shared" si="28"/>
        <v>0</v>
      </c>
      <c r="Z95" s="16">
        <f t="shared" si="27"/>
        <v>0</v>
      </c>
      <c r="AA95" s="16">
        <f t="shared" si="27"/>
        <v>0</v>
      </c>
      <c r="AB95" s="16">
        <f t="shared" si="27"/>
        <v>0</v>
      </c>
      <c r="AC95" s="16">
        <f t="shared" si="27"/>
        <v>21865.27</v>
      </c>
      <c r="AD95" s="16">
        <f t="shared" si="27"/>
        <v>0</v>
      </c>
      <c r="AE95" s="16">
        <f t="shared" si="27"/>
        <v>0</v>
      </c>
      <c r="AF95" s="16">
        <f t="shared" si="27"/>
        <v>0</v>
      </c>
      <c r="AG95" s="16">
        <f t="shared" si="27"/>
        <v>0</v>
      </c>
      <c r="AH95" s="16">
        <f t="shared" si="27"/>
        <v>0</v>
      </c>
      <c r="AI95" s="16">
        <f t="shared" si="27"/>
        <v>0</v>
      </c>
      <c r="AJ95" s="16">
        <f t="shared" si="27"/>
        <v>0</v>
      </c>
      <c r="AK95" s="16">
        <f t="shared" si="27"/>
        <v>0</v>
      </c>
      <c r="AL95" s="16">
        <f t="shared" si="27"/>
        <v>0</v>
      </c>
      <c r="AM95" s="16">
        <f t="shared" si="27"/>
        <v>0</v>
      </c>
      <c r="AN95" s="16">
        <f t="shared" si="27"/>
        <v>0</v>
      </c>
      <c r="AO95" s="16">
        <f t="shared" si="27"/>
        <v>0</v>
      </c>
      <c r="AP95" s="16">
        <f t="shared" si="27"/>
        <v>83694.700000000012</v>
      </c>
      <c r="AQ95" s="16">
        <f t="shared" si="27"/>
        <v>0</v>
      </c>
      <c r="AR95" s="16">
        <f t="shared" si="25"/>
        <v>0</v>
      </c>
      <c r="AS95" s="16">
        <f t="shared" si="25"/>
        <v>0</v>
      </c>
      <c r="AT95" s="16">
        <f t="shared" si="25"/>
        <v>0</v>
      </c>
      <c r="AU95" s="16">
        <f t="shared" si="25"/>
        <v>0</v>
      </c>
      <c r="AV95" s="29">
        <f t="shared" si="18"/>
        <v>106836.97000000002</v>
      </c>
      <c r="AW95" s="16">
        <f t="shared" si="19"/>
        <v>93</v>
      </c>
    </row>
    <row r="96" spans="1:49">
      <c r="A96" s="21" t="s">
        <v>224</v>
      </c>
      <c r="B96" s="21" t="s">
        <v>319</v>
      </c>
      <c r="C96" s="21"/>
      <c r="D96" s="21"/>
      <c r="E96" t="s">
        <v>320</v>
      </c>
      <c r="F96" s="15">
        <v>1969584.58</v>
      </c>
      <c r="I96">
        <v>94</v>
      </c>
      <c r="J96" s="16">
        <f t="shared" si="28"/>
        <v>0</v>
      </c>
      <c r="K96" s="16">
        <f t="shared" si="28"/>
        <v>0</v>
      </c>
      <c r="L96" s="16">
        <f t="shared" si="28"/>
        <v>0</v>
      </c>
      <c r="M96" s="16">
        <f t="shared" si="28"/>
        <v>0</v>
      </c>
      <c r="N96" s="16">
        <f t="shared" si="28"/>
        <v>0</v>
      </c>
      <c r="O96" s="16">
        <f t="shared" si="28"/>
        <v>0</v>
      </c>
      <c r="P96" s="16">
        <f t="shared" si="28"/>
        <v>0</v>
      </c>
      <c r="Q96" s="16">
        <f t="shared" si="28"/>
        <v>0</v>
      </c>
      <c r="R96" s="16">
        <f t="shared" si="28"/>
        <v>0</v>
      </c>
      <c r="S96" s="16">
        <f t="shared" si="28"/>
        <v>0</v>
      </c>
      <c r="T96" s="16">
        <f t="shared" si="28"/>
        <v>0</v>
      </c>
      <c r="U96" s="16">
        <f t="shared" si="28"/>
        <v>0</v>
      </c>
      <c r="V96" s="16">
        <f t="shared" si="28"/>
        <v>0</v>
      </c>
      <c r="W96" s="16">
        <f t="shared" si="28"/>
        <v>0</v>
      </c>
      <c r="X96" s="16">
        <f t="shared" si="28"/>
        <v>0</v>
      </c>
      <c r="Y96" s="16">
        <f t="shared" si="28"/>
        <v>0</v>
      </c>
      <c r="Z96" s="16">
        <f t="shared" si="27"/>
        <v>0</v>
      </c>
      <c r="AA96" s="16">
        <f t="shared" si="27"/>
        <v>0</v>
      </c>
      <c r="AB96" s="16">
        <f t="shared" si="27"/>
        <v>0</v>
      </c>
      <c r="AC96" s="16">
        <f t="shared" si="27"/>
        <v>0</v>
      </c>
      <c r="AD96" s="16">
        <f t="shared" si="27"/>
        <v>0</v>
      </c>
      <c r="AE96" s="16">
        <f t="shared" si="27"/>
        <v>0</v>
      </c>
      <c r="AF96" s="16">
        <f t="shared" si="27"/>
        <v>0</v>
      </c>
      <c r="AG96" s="16">
        <f t="shared" si="27"/>
        <v>0</v>
      </c>
      <c r="AH96" s="16">
        <f t="shared" si="27"/>
        <v>0</v>
      </c>
      <c r="AI96" s="16">
        <f t="shared" si="27"/>
        <v>0</v>
      </c>
      <c r="AJ96" s="16">
        <f t="shared" si="27"/>
        <v>0</v>
      </c>
      <c r="AK96" s="16">
        <f t="shared" si="27"/>
        <v>0</v>
      </c>
      <c r="AL96" s="16">
        <f t="shared" si="27"/>
        <v>0</v>
      </c>
      <c r="AM96" s="16">
        <f t="shared" si="27"/>
        <v>0</v>
      </c>
      <c r="AN96" s="16">
        <f t="shared" si="27"/>
        <v>0</v>
      </c>
      <c r="AO96" s="16">
        <f t="shared" si="27"/>
        <v>75.739999999999995</v>
      </c>
      <c r="AP96" s="16">
        <f t="shared" si="27"/>
        <v>0</v>
      </c>
      <c r="AQ96" s="16">
        <f t="shared" si="27"/>
        <v>0</v>
      </c>
      <c r="AR96" s="16">
        <f t="shared" si="25"/>
        <v>0</v>
      </c>
      <c r="AS96" s="16">
        <f t="shared" si="27"/>
        <v>0</v>
      </c>
      <c r="AT96" s="16">
        <f t="shared" si="25"/>
        <v>0</v>
      </c>
      <c r="AU96" s="16">
        <f t="shared" si="25"/>
        <v>0</v>
      </c>
      <c r="AV96" s="29">
        <f t="shared" si="18"/>
        <v>75.739999999999995</v>
      </c>
      <c r="AW96" s="16">
        <f t="shared" si="19"/>
        <v>94</v>
      </c>
    </row>
    <row r="97" spans="1:49">
      <c r="A97" s="21" t="s">
        <v>224</v>
      </c>
      <c r="B97" s="21">
        <v>1</v>
      </c>
      <c r="C97" s="21">
        <v>50</v>
      </c>
      <c r="D97" s="21"/>
      <c r="E97" t="s">
        <v>361</v>
      </c>
      <c r="F97" s="15">
        <v>436597.9</v>
      </c>
      <c r="I97">
        <v>95</v>
      </c>
      <c r="J97" s="16">
        <f t="shared" si="28"/>
        <v>0</v>
      </c>
      <c r="K97" s="16">
        <f t="shared" si="28"/>
        <v>0</v>
      </c>
      <c r="L97" s="16">
        <f t="shared" si="28"/>
        <v>0</v>
      </c>
      <c r="M97" s="16">
        <f t="shared" si="28"/>
        <v>0</v>
      </c>
      <c r="N97" s="16">
        <f t="shared" si="28"/>
        <v>0</v>
      </c>
      <c r="O97" s="16">
        <f t="shared" si="28"/>
        <v>0</v>
      </c>
      <c r="P97" s="16">
        <f t="shared" si="28"/>
        <v>0</v>
      </c>
      <c r="Q97" s="16">
        <f t="shared" si="28"/>
        <v>0</v>
      </c>
      <c r="R97" s="16">
        <f t="shared" si="28"/>
        <v>0</v>
      </c>
      <c r="S97" s="16">
        <f t="shared" si="28"/>
        <v>0</v>
      </c>
      <c r="T97" s="16">
        <f t="shared" si="28"/>
        <v>0</v>
      </c>
      <c r="U97" s="16">
        <f t="shared" si="28"/>
        <v>0</v>
      </c>
      <c r="V97" s="16">
        <f t="shared" si="28"/>
        <v>0</v>
      </c>
      <c r="W97" s="16">
        <f t="shared" si="28"/>
        <v>0</v>
      </c>
      <c r="X97" s="16">
        <f t="shared" si="28"/>
        <v>0</v>
      </c>
      <c r="Y97" s="16">
        <f t="shared" si="28"/>
        <v>0</v>
      </c>
      <c r="Z97" s="16">
        <f t="shared" si="27"/>
        <v>17280.53</v>
      </c>
      <c r="AA97" s="16">
        <f t="shared" si="27"/>
        <v>0</v>
      </c>
      <c r="AB97" s="16">
        <f t="shared" si="27"/>
        <v>0</v>
      </c>
      <c r="AC97" s="16">
        <f t="shared" si="27"/>
        <v>0</v>
      </c>
      <c r="AD97" s="16">
        <f t="shared" si="27"/>
        <v>0</v>
      </c>
      <c r="AE97" s="16">
        <f t="shared" si="27"/>
        <v>0</v>
      </c>
      <c r="AF97" s="16">
        <f t="shared" si="27"/>
        <v>0</v>
      </c>
      <c r="AG97" s="16">
        <f t="shared" si="27"/>
        <v>43470.8</v>
      </c>
      <c r="AH97" s="16">
        <f t="shared" si="27"/>
        <v>0</v>
      </c>
      <c r="AI97" s="16">
        <f t="shared" si="27"/>
        <v>0</v>
      </c>
      <c r="AJ97" s="16">
        <f t="shared" si="27"/>
        <v>0</v>
      </c>
      <c r="AK97" s="16">
        <f t="shared" si="27"/>
        <v>0</v>
      </c>
      <c r="AL97" s="16">
        <f t="shared" si="27"/>
        <v>0</v>
      </c>
      <c r="AM97" s="16">
        <f t="shared" si="27"/>
        <v>0</v>
      </c>
      <c r="AN97" s="16">
        <f t="shared" si="27"/>
        <v>0</v>
      </c>
      <c r="AO97" s="16">
        <f t="shared" si="27"/>
        <v>0</v>
      </c>
      <c r="AP97" s="16">
        <f t="shared" si="27"/>
        <v>0</v>
      </c>
      <c r="AQ97" s="16">
        <f t="shared" si="27"/>
        <v>0</v>
      </c>
      <c r="AR97" s="16">
        <f t="shared" si="25"/>
        <v>0</v>
      </c>
      <c r="AS97" s="16">
        <f t="shared" si="25"/>
        <v>0</v>
      </c>
      <c r="AT97" s="16">
        <f t="shared" si="25"/>
        <v>0</v>
      </c>
      <c r="AU97" s="16">
        <f t="shared" si="25"/>
        <v>0</v>
      </c>
      <c r="AV97" s="29">
        <f t="shared" si="18"/>
        <v>60751.33</v>
      </c>
      <c r="AW97" s="16">
        <f t="shared" si="19"/>
        <v>95</v>
      </c>
    </row>
    <row r="98" spans="1:49">
      <c r="A98" s="21" t="s">
        <v>224</v>
      </c>
      <c r="B98" s="21">
        <v>11</v>
      </c>
      <c r="C98" s="21">
        <v>1</v>
      </c>
      <c r="D98" s="21"/>
      <c r="E98" t="s">
        <v>406</v>
      </c>
      <c r="F98" s="15">
        <v>13650.45</v>
      </c>
      <c r="I98">
        <v>96</v>
      </c>
      <c r="J98" s="16">
        <f t="shared" si="28"/>
        <v>0</v>
      </c>
      <c r="K98" s="16">
        <f t="shared" si="28"/>
        <v>0</v>
      </c>
      <c r="L98" s="16">
        <f t="shared" si="28"/>
        <v>0</v>
      </c>
      <c r="M98" s="16">
        <f t="shared" si="28"/>
        <v>0</v>
      </c>
      <c r="N98" s="16">
        <f t="shared" si="28"/>
        <v>0</v>
      </c>
      <c r="O98" s="16">
        <f t="shared" si="28"/>
        <v>0</v>
      </c>
      <c r="P98" s="16">
        <f t="shared" si="28"/>
        <v>0</v>
      </c>
      <c r="Q98" s="16">
        <f t="shared" si="28"/>
        <v>0</v>
      </c>
      <c r="R98" s="16">
        <f t="shared" si="28"/>
        <v>0</v>
      </c>
      <c r="S98" s="16">
        <f t="shared" si="28"/>
        <v>0</v>
      </c>
      <c r="T98" s="16">
        <f t="shared" si="28"/>
        <v>0</v>
      </c>
      <c r="U98" s="16">
        <f t="shared" si="28"/>
        <v>0</v>
      </c>
      <c r="V98" s="16">
        <f t="shared" si="28"/>
        <v>0</v>
      </c>
      <c r="W98" s="16">
        <f t="shared" si="28"/>
        <v>0</v>
      </c>
      <c r="X98" s="16">
        <f t="shared" si="28"/>
        <v>0</v>
      </c>
      <c r="Y98" s="16">
        <f t="shared" si="28"/>
        <v>0</v>
      </c>
      <c r="Z98" s="16">
        <f t="shared" si="27"/>
        <v>0</v>
      </c>
      <c r="AA98" s="16">
        <f t="shared" si="27"/>
        <v>0</v>
      </c>
      <c r="AB98" s="16">
        <f t="shared" si="27"/>
        <v>0</v>
      </c>
      <c r="AC98" s="16">
        <f t="shared" si="27"/>
        <v>0</v>
      </c>
      <c r="AD98" s="16">
        <f t="shared" si="27"/>
        <v>0</v>
      </c>
      <c r="AE98" s="16">
        <f t="shared" si="27"/>
        <v>0</v>
      </c>
      <c r="AF98" s="16">
        <f t="shared" si="27"/>
        <v>0</v>
      </c>
      <c r="AG98" s="16">
        <f t="shared" si="27"/>
        <v>0</v>
      </c>
      <c r="AH98" s="16">
        <f t="shared" si="27"/>
        <v>0</v>
      </c>
      <c r="AI98" s="16">
        <f t="shared" si="27"/>
        <v>0</v>
      </c>
      <c r="AJ98" s="16">
        <f t="shared" si="27"/>
        <v>0</v>
      </c>
      <c r="AK98" s="16">
        <f t="shared" si="27"/>
        <v>0</v>
      </c>
      <c r="AL98" s="16">
        <f t="shared" si="27"/>
        <v>0</v>
      </c>
      <c r="AM98" s="16">
        <f t="shared" si="27"/>
        <v>0</v>
      </c>
      <c r="AN98" s="16">
        <f t="shared" si="27"/>
        <v>0</v>
      </c>
      <c r="AO98" s="16">
        <f t="shared" si="27"/>
        <v>0</v>
      </c>
      <c r="AP98" s="16">
        <f t="shared" si="27"/>
        <v>0</v>
      </c>
      <c r="AQ98" s="16">
        <f t="shared" si="27"/>
        <v>0</v>
      </c>
      <c r="AR98" s="16">
        <f t="shared" si="25"/>
        <v>0</v>
      </c>
      <c r="AS98" s="16">
        <f t="shared" si="25"/>
        <v>0</v>
      </c>
      <c r="AT98" s="16">
        <f t="shared" si="25"/>
        <v>5003.07</v>
      </c>
      <c r="AU98" s="16">
        <f t="shared" si="25"/>
        <v>0</v>
      </c>
      <c r="AV98" s="29">
        <f t="shared" si="18"/>
        <v>5003.07</v>
      </c>
      <c r="AW98" s="16">
        <f t="shared" si="19"/>
        <v>96</v>
      </c>
    </row>
    <row r="99" spans="1:49">
      <c r="A99" s="21" t="s">
        <v>224</v>
      </c>
      <c r="B99" s="21">
        <v>11</v>
      </c>
      <c r="C99" s="21">
        <v>5</v>
      </c>
      <c r="D99" s="21"/>
      <c r="E99" t="s">
        <v>470</v>
      </c>
      <c r="F99" s="15">
        <v>112138.08</v>
      </c>
      <c r="I99">
        <v>97</v>
      </c>
      <c r="J99" s="16">
        <f t="shared" si="28"/>
        <v>0</v>
      </c>
      <c r="K99" s="16">
        <f t="shared" si="28"/>
        <v>0</v>
      </c>
      <c r="L99" s="16">
        <f t="shared" si="28"/>
        <v>0</v>
      </c>
      <c r="M99" s="16">
        <f t="shared" si="28"/>
        <v>0</v>
      </c>
      <c r="N99" s="16">
        <f t="shared" si="28"/>
        <v>0</v>
      </c>
      <c r="O99" s="16">
        <f t="shared" si="28"/>
        <v>0</v>
      </c>
      <c r="P99" s="16">
        <f t="shared" si="28"/>
        <v>0</v>
      </c>
      <c r="Q99" s="16">
        <f t="shared" si="28"/>
        <v>0</v>
      </c>
      <c r="R99" s="16">
        <f t="shared" si="28"/>
        <v>0</v>
      </c>
      <c r="S99" s="16">
        <f t="shared" si="28"/>
        <v>0</v>
      </c>
      <c r="T99" s="16">
        <f t="shared" si="28"/>
        <v>0</v>
      </c>
      <c r="U99" s="16">
        <f t="shared" si="28"/>
        <v>0</v>
      </c>
      <c r="V99" s="16">
        <f t="shared" si="28"/>
        <v>0</v>
      </c>
      <c r="W99" s="16">
        <f t="shared" si="28"/>
        <v>0</v>
      </c>
      <c r="X99" s="16">
        <f t="shared" si="28"/>
        <v>0</v>
      </c>
      <c r="Y99" s="16">
        <f t="shared" si="28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 t="shared" si="27"/>
        <v>0</v>
      </c>
      <c r="AF99" s="16">
        <f t="shared" si="27"/>
        <v>0</v>
      </c>
      <c r="AG99" s="16">
        <f t="shared" si="27"/>
        <v>0</v>
      </c>
      <c r="AH99" s="16">
        <f t="shared" si="27"/>
        <v>0</v>
      </c>
      <c r="AI99" s="16">
        <f t="shared" si="27"/>
        <v>0</v>
      </c>
      <c r="AJ99" s="16">
        <f t="shared" si="27"/>
        <v>0</v>
      </c>
      <c r="AK99" s="16">
        <f t="shared" si="27"/>
        <v>0</v>
      </c>
      <c r="AL99" s="16">
        <f t="shared" si="27"/>
        <v>0</v>
      </c>
      <c r="AM99" s="16">
        <f t="shared" si="27"/>
        <v>0</v>
      </c>
      <c r="AN99" s="16">
        <f t="shared" si="27"/>
        <v>0</v>
      </c>
      <c r="AO99" s="16">
        <f t="shared" si="27"/>
        <v>0</v>
      </c>
      <c r="AP99" s="16">
        <f t="shared" si="27"/>
        <v>0</v>
      </c>
      <c r="AQ99" s="16">
        <f t="shared" si="27"/>
        <v>0</v>
      </c>
      <c r="AR99" s="16">
        <f t="shared" si="25"/>
        <v>0</v>
      </c>
      <c r="AS99" s="16">
        <f t="shared" si="25"/>
        <v>0</v>
      </c>
      <c r="AT99" s="16">
        <f t="shared" si="25"/>
        <v>0</v>
      </c>
      <c r="AU99" s="16">
        <f t="shared" si="25"/>
        <v>0</v>
      </c>
      <c r="AV99" s="29">
        <f t="shared" si="18"/>
        <v>0</v>
      </c>
      <c r="AW99" s="16">
        <f t="shared" si="19"/>
        <v>97</v>
      </c>
    </row>
    <row r="100" spans="1:49">
      <c r="A100" s="21" t="s">
        <v>224</v>
      </c>
      <c r="B100" s="21">
        <v>28</v>
      </c>
      <c r="C100" s="21">
        <v>25</v>
      </c>
      <c r="D100" s="21"/>
      <c r="E100" t="s">
        <v>401</v>
      </c>
      <c r="F100" s="15">
        <v>29007.05</v>
      </c>
      <c r="I100">
        <v>98</v>
      </c>
      <c r="J100" s="16">
        <f t="shared" si="28"/>
        <v>0</v>
      </c>
      <c r="K100" s="16">
        <f t="shared" si="28"/>
        <v>0</v>
      </c>
      <c r="L100" s="16">
        <f t="shared" si="28"/>
        <v>0</v>
      </c>
      <c r="M100" s="16">
        <f t="shared" si="28"/>
        <v>0</v>
      </c>
      <c r="N100" s="16">
        <f t="shared" si="28"/>
        <v>0</v>
      </c>
      <c r="O100" s="16">
        <f t="shared" si="28"/>
        <v>0</v>
      </c>
      <c r="P100" s="16">
        <f t="shared" si="28"/>
        <v>0</v>
      </c>
      <c r="Q100" s="16">
        <f t="shared" si="28"/>
        <v>0</v>
      </c>
      <c r="R100" s="16">
        <f t="shared" si="28"/>
        <v>0</v>
      </c>
      <c r="S100" s="16">
        <f t="shared" si="28"/>
        <v>0</v>
      </c>
      <c r="T100" s="16">
        <f t="shared" si="28"/>
        <v>0</v>
      </c>
      <c r="U100" s="16">
        <f t="shared" si="28"/>
        <v>0</v>
      </c>
      <c r="V100" s="16">
        <f t="shared" si="28"/>
        <v>0</v>
      </c>
      <c r="W100" s="16">
        <f t="shared" si="28"/>
        <v>0</v>
      </c>
      <c r="X100" s="16">
        <f t="shared" si="28"/>
        <v>0</v>
      </c>
      <c r="Y100" s="16">
        <f t="shared" si="28"/>
        <v>0</v>
      </c>
      <c r="Z100" s="16">
        <f t="shared" si="27"/>
        <v>0</v>
      </c>
      <c r="AA100" s="16">
        <f t="shared" si="27"/>
        <v>0</v>
      </c>
      <c r="AB100" s="16">
        <f t="shared" si="27"/>
        <v>0</v>
      </c>
      <c r="AC100" s="16">
        <f t="shared" si="27"/>
        <v>0</v>
      </c>
      <c r="AD100" s="16">
        <f t="shared" si="27"/>
        <v>0</v>
      </c>
      <c r="AE100" s="16">
        <f t="shared" si="27"/>
        <v>0</v>
      </c>
      <c r="AF100" s="16">
        <f t="shared" si="27"/>
        <v>0</v>
      </c>
      <c r="AG100" s="16">
        <f t="shared" si="27"/>
        <v>0</v>
      </c>
      <c r="AH100" s="16">
        <f t="shared" si="27"/>
        <v>0</v>
      </c>
      <c r="AI100" s="16">
        <f t="shared" si="27"/>
        <v>0</v>
      </c>
      <c r="AJ100" s="16">
        <f t="shared" si="27"/>
        <v>0</v>
      </c>
      <c r="AK100" s="16">
        <f t="shared" si="27"/>
        <v>0</v>
      </c>
      <c r="AL100" s="16">
        <f t="shared" si="27"/>
        <v>0</v>
      </c>
      <c r="AM100" s="16">
        <f t="shared" si="27"/>
        <v>0</v>
      </c>
      <c r="AN100" s="16">
        <f t="shared" si="27"/>
        <v>0</v>
      </c>
      <c r="AO100" s="16">
        <f t="shared" si="27"/>
        <v>0</v>
      </c>
      <c r="AP100" s="16">
        <f t="shared" si="27"/>
        <v>0</v>
      </c>
      <c r="AQ100" s="16">
        <f t="shared" si="27"/>
        <v>0</v>
      </c>
      <c r="AR100" s="16">
        <f t="shared" si="25"/>
        <v>0</v>
      </c>
      <c r="AS100" s="16">
        <f t="shared" si="25"/>
        <v>0</v>
      </c>
      <c r="AT100" s="16">
        <f t="shared" si="25"/>
        <v>0</v>
      </c>
      <c r="AU100" s="16">
        <f t="shared" si="25"/>
        <v>0</v>
      </c>
      <c r="AV100" s="29">
        <f t="shared" si="18"/>
        <v>0</v>
      </c>
      <c r="AW100" s="16">
        <f t="shared" si="19"/>
        <v>98</v>
      </c>
    </row>
    <row r="101" spans="1:49">
      <c r="A101" s="31" t="s">
        <v>224</v>
      </c>
      <c r="B101" s="21">
        <v>84</v>
      </c>
      <c r="C101" s="21">
        <v>11</v>
      </c>
      <c r="D101" s="21"/>
      <c r="E101" t="s">
        <v>325</v>
      </c>
      <c r="F101" s="15">
        <v>290730.05</v>
      </c>
      <c r="I101">
        <v>99</v>
      </c>
      <c r="J101" s="16">
        <f>SUMIFS($F$3:$F$261,$A$3:$A$261,J$1,$B$3:$B$261,$I101)</f>
        <v>0</v>
      </c>
      <c r="K101" s="16">
        <f t="shared" si="28"/>
        <v>0</v>
      </c>
      <c r="L101" s="16">
        <f t="shared" si="28"/>
        <v>0</v>
      </c>
      <c r="M101" s="16">
        <f t="shared" si="28"/>
        <v>0</v>
      </c>
      <c r="N101" s="16">
        <f t="shared" si="28"/>
        <v>0</v>
      </c>
      <c r="O101" s="16">
        <f t="shared" si="28"/>
        <v>0</v>
      </c>
      <c r="P101" s="16">
        <f t="shared" si="28"/>
        <v>0</v>
      </c>
      <c r="Q101" s="16">
        <f t="shared" si="28"/>
        <v>0</v>
      </c>
      <c r="R101" s="16">
        <f t="shared" si="28"/>
        <v>0</v>
      </c>
      <c r="S101" s="16">
        <f t="shared" si="28"/>
        <v>0</v>
      </c>
      <c r="T101" s="16">
        <f t="shared" si="28"/>
        <v>0</v>
      </c>
      <c r="U101" s="16">
        <f t="shared" si="28"/>
        <v>0</v>
      </c>
      <c r="V101" s="16">
        <f t="shared" si="28"/>
        <v>0</v>
      </c>
      <c r="W101" s="16">
        <f t="shared" si="28"/>
        <v>0</v>
      </c>
      <c r="X101" s="16">
        <f t="shared" si="28"/>
        <v>0</v>
      </c>
      <c r="Y101" s="16">
        <f t="shared" si="28"/>
        <v>0</v>
      </c>
      <c r="Z101" s="16">
        <f t="shared" si="27"/>
        <v>0</v>
      </c>
      <c r="AA101" s="16">
        <f t="shared" si="27"/>
        <v>0</v>
      </c>
      <c r="AB101" s="16">
        <f t="shared" si="27"/>
        <v>0</v>
      </c>
      <c r="AC101" s="16">
        <f t="shared" si="27"/>
        <v>0</v>
      </c>
      <c r="AD101" s="16">
        <f t="shared" si="27"/>
        <v>0</v>
      </c>
      <c r="AE101" s="16">
        <f t="shared" si="27"/>
        <v>0</v>
      </c>
      <c r="AF101" s="16">
        <f t="shared" si="27"/>
        <v>0</v>
      </c>
      <c r="AG101" s="16">
        <f t="shared" si="27"/>
        <v>0</v>
      </c>
      <c r="AH101" s="16">
        <f t="shared" si="27"/>
        <v>0</v>
      </c>
      <c r="AI101" s="16">
        <f t="shared" si="27"/>
        <v>0</v>
      </c>
      <c r="AJ101" s="16">
        <f t="shared" si="27"/>
        <v>0</v>
      </c>
      <c r="AK101" s="16">
        <f t="shared" si="27"/>
        <v>0</v>
      </c>
      <c r="AL101" s="16">
        <f t="shared" si="27"/>
        <v>0</v>
      </c>
      <c r="AM101" s="16">
        <f t="shared" si="27"/>
        <v>0</v>
      </c>
      <c r="AN101" s="16">
        <f t="shared" si="27"/>
        <v>0</v>
      </c>
      <c r="AO101" s="16">
        <f t="shared" si="27"/>
        <v>0</v>
      </c>
      <c r="AP101" s="16">
        <f t="shared" si="27"/>
        <v>0</v>
      </c>
      <c r="AQ101" s="16">
        <f t="shared" si="27"/>
        <v>0</v>
      </c>
      <c r="AR101" s="16">
        <f t="shared" si="25"/>
        <v>0</v>
      </c>
      <c r="AS101" s="16">
        <f t="shared" si="25"/>
        <v>0</v>
      </c>
      <c r="AT101" s="16">
        <f t="shared" si="25"/>
        <v>0</v>
      </c>
      <c r="AU101" s="16">
        <f t="shared" si="25"/>
        <v>0</v>
      </c>
      <c r="AV101" s="29">
        <f t="shared" si="18"/>
        <v>0</v>
      </c>
      <c r="AW101" s="16">
        <f t="shared" si="19"/>
        <v>99</v>
      </c>
    </row>
    <row r="102" spans="1:49">
      <c r="A102" s="32" t="s">
        <v>404</v>
      </c>
      <c r="B102" s="32"/>
      <c r="C102" s="32"/>
      <c r="D102" s="32"/>
      <c r="E102" s="32"/>
      <c r="F102" s="33">
        <v>2851708.11</v>
      </c>
      <c r="I102" t="s">
        <v>319</v>
      </c>
      <c r="J102" s="16">
        <f t="shared" si="28"/>
        <v>264032.69</v>
      </c>
      <c r="K102" s="16">
        <f t="shared" si="28"/>
        <v>1129654.07</v>
      </c>
      <c r="L102" s="16">
        <f t="shared" si="28"/>
        <v>2902649.4100000006</v>
      </c>
      <c r="M102" s="16">
        <f t="shared" si="28"/>
        <v>1703974.3299999998</v>
      </c>
      <c r="N102" s="16">
        <f t="shared" si="28"/>
        <v>730130.92999999993</v>
      </c>
      <c r="O102" s="16">
        <f t="shared" si="28"/>
        <v>543807.11</v>
      </c>
      <c r="P102" s="16">
        <f t="shared" si="28"/>
        <v>678971.51</v>
      </c>
      <c r="Q102" s="16">
        <f t="shared" si="28"/>
        <v>1758992.88</v>
      </c>
      <c r="R102" s="16">
        <f t="shared" si="28"/>
        <v>780086.68</v>
      </c>
      <c r="S102" s="16">
        <f t="shared" si="28"/>
        <v>569331.61</v>
      </c>
      <c r="T102" s="16">
        <f t="shared" si="28"/>
        <v>2058029.13</v>
      </c>
      <c r="U102" s="16">
        <f t="shared" si="28"/>
        <v>1127289.08</v>
      </c>
      <c r="V102" s="16">
        <f t="shared" si="28"/>
        <v>147721.48000000001</v>
      </c>
      <c r="W102" s="16">
        <f t="shared" si="28"/>
        <v>2145616.73</v>
      </c>
      <c r="X102" s="16">
        <f t="shared" si="28"/>
        <v>0</v>
      </c>
      <c r="Y102" s="16">
        <f t="shared" si="28"/>
        <v>0</v>
      </c>
      <c r="Z102" s="16">
        <f t="shared" si="27"/>
        <v>2853447.6799999997</v>
      </c>
      <c r="AA102" s="16">
        <f t="shared" si="27"/>
        <v>1011002.9099999999</v>
      </c>
      <c r="AB102" s="16">
        <f t="shared" si="27"/>
        <v>1969584.58</v>
      </c>
      <c r="AC102" s="16">
        <f t="shared" si="27"/>
        <v>5786731.21</v>
      </c>
      <c r="AD102" s="16">
        <f t="shared" si="27"/>
        <v>1624892.52</v>
      </c>
      <c r="AE102" s="16">
        <f t="shared" si="27"/>
        <v>1079528.07</v>
      </c>
      <c r="AF102" s="16">
        <f t="shared" si="27"/>
        <v>863273.75</v>
      </c>
      <c r="AG102" s="16">
        <f t="shared" si="27"/>
        <v>3412727.7600000002</v>
      </c>
      <c r="AH102" s="16">
        <f t="shared" si="27"/>
        <v>251948.24</v>
      </c>
      <c r="AI102" s="16">
        <f t="shared" si="27"/>
        <v>158056.34999999998</v>
      </c>
      <c r="AJ102" s="16">
        <f t="shared" si="27"/>
        <v>327244.75</v>
      </c>
      <c r="AK102" s="16">
        <f t="shared" si="27"/>
        <v>450368.43</v>
      </c>
      <c r="AL102" s="16">
        <f t="shared" si="27"/>
        <v>703590.42</v>
      </c>
      <c r="AM102" s="16">
        <f t="shared" si="27"/>
        <v>2470471.6900000004</v>
      </c>
      <c r="AN102" s="16">
        <f t="shared" si="27"/>
        <v>0</v>
      </c>
      <c r="AO102" s="16">
        <f t="shared" si="27"/>
        <v>1408203.57</v>
      </c>
      <c r="AP102" s="16">
        <f t="shared" si="27"/>
        <v>7355827.1900000013</v>
      </c>
      <c r="AQ102" s="16">
        <f t="shared" si="27"/>
        <v>1567807.3</v>
      </c>
      <c r="AR102" s="16">
        <f t="shared" si="25"/>
        <v>866101.41999999993</v>
      </c>
      <c r="AS102" s="16">
        <f t="shared" si="25"/>
        <v>608632.49</v>
      </c>
      <c r="AT102" s="16">
        <f t="shared" si="25"/>
        <v>3094361.1900000004</v>
      </c>
      <c r="AU102" s="16">
        <f t="shared" si="25"/>
        <v>417395.81</v>
      </c>
      <c r="AV102" s="29">
        <f t="shared" si="18"/>
        <v>54821484.970000006</v>
      </c>
      <c r="AW102" s="16" t="str">
        <f t="shared" si="19"/>
        <v>#</v>
      </c>
    </row>
    <row r="103" spans="1:49">
      <c r="A103" s="21" t="s">
        <v>226</v>
      </c>
      <c r="B103" s="21" t="s">
        <v>319</v>
      </c>
      <c r="C103" s="21"/>
      <c r="D103" s="21"/>
      <c r="E103" t="s">
        <v>320</v>
      </c>
      <c r="F103" s="15">
        <v>1624892.52</v>
      </c>
      <c r="I103" t="s">
        <v>332</v>
      </c>
      <c r="J103" s="16">
        <f t="shared" si="28"/>
        <v>0</v>
      </c>
      <c r="K103" s="16">
        <f t="shared" si="28"/>
        <v>0</v>
      </c>
      <c r="L103" s="16">
        <f t="shared" si="28"/>
        <v>0</v>
      </c>
      <c r="M103" s="16">
        <f t="shared" si="28"/>
        <v>0</v>
      </c>
      <c r="N103" s="16">
        <f t="shared" si="28"/>
        <v>0</v>
      </c>
      <c r="O103" s="16">
        <f t="shared" si="28"/>
        <v>0</v>
      </c>
      <c r="P103" s="16">
        <f t="shared" si="28"/>
        <v>0</v>
      </c>
      <c r="Q103" s="16">
        <f t="shared" si="28"/>
        <v>0</v>
      </c>
      <c r="R103" s="16">
        <f t="shared" si="28"/>
        <v>0</v>
      </c>
      <c r="S103" s="16">
        <f t="shared" si="28"/>
        <v>0</v>
      </c>
      <c r="T103" s="16">
        <f t="shared" si="28"/>
        <v>0</v>
      </c>
      <c r="U103" s="16">
        <f t="shared" si="28"/>
        <v>0</v>
      </c>
      <c r="V103" s="16">
        <f t="shared" si="28"/>
        <v>0</v>
      </c>
      <c r="W103" s="16">
        <f t="shared" si="28"/>
        <v>0</v>
      </c>
      <c r="X103" s="16">
        <f t="shared" si="28"/>
        <v>0</v>
      </c>
      <c r="Y103" s="16">
        <f t="shared" si="28"/>
        <v>0</v>
      </c>
      <c r="Z103" s="16">
        <f t="shared" si="27"/>
        <v>0</v>
      </c>
      <c r="AA103" s="16">
        <f t="shared" ref="AA103:AU103" si="29">SUMIFS($F$3:$F$261,$A$3:$A$261,AA$1,$B$3:$B$261,$I103)</f>
        <v>0</v>
      </c>
      <c r="AB103" s="16">
        <f t="shared" si="29"/>
        <v>0</v>
      </c>
      <c r="AC103" s="16">
        <f t="shared" si="29"/>
        <v>37509.51</v>
      </c>
      <c r="AD103" s="16">
        <f t="shared" si="29"/>
        <v>0</v>
      </c>
      <c r="AE103" s="16">
        <f t="shared" si="29"/>
        <v>0</v>
      </c>
      <c r="AF103" s="16">
        <f t="shared" si="29"/>
        <v>0</v>
      </c>
      <c r="AG103" s="16">
        <f t="shared" si="29"/>
        <v>0</v>
      </c>
      <c r="AH103" s="16">
        <f t="shared" si="29"/>
        <v>0</v>
      </c>
      <c r="AI103" s="16">
        <f t="shared" si="29"/>
        <v>140.91999999999999</v>
      </c>
      <c r="AJ103" s="16">
        <f t="shared" si="29"/>
        <v>0</v>
      </c>
      <c r="AK103" s="16">
        <f t="shared" si="29"/>
        <v>0</v>
      </c>
      <c r="AL103" s="16">
        <f t="shared" si="29"/>
        <v>0</v>
      </c>
      <c r="AM103" s="16">
        <f t="shared" si="29"/>
        <v>0</v>
      </c>
      <c r="AN103" s="16">
        <f t="shared" si="29"/>
        <v>0</v>
      </c>
      <c r="AO103" s="16">
        <f t="shared" si="29"/>
        <v>0</v>
      </c>
      <c r="AP103" s="16">
        <f t="shared" si="29"/>
        <v>0</v>
      </c>
      <c r="AQ103" s="16">
        <f t="shared" si="29"/>
        <v>0</v>
      </c>
      <c r="AR103" s="16">
        <f t="shared" si="29"/>
        <v>0</v>
      </c>
      <c r="AS103" s="16">
        <f t="shared" si="29"/>
        <v>0</v>
      </c>
      <c r="AT103" s="16">
        <f t="shared" si="29"/>
        <v>0</v>
      </c>
      <c r="AU103" s="16">
        <f t="shared" si="29"/>
        <v>0</v>
      </c>
      <c r="AV103" s="29">
        <f t="shared" si="18"/>
        <v>37650.43</v>
      </c>
      <c r="AW103" s="16" t="str">
        <f t="shared" si="19"/>
        <v>Nepřiřazeno</v>
      </c>
    </row>
    <row r="104" spans="1:49">
      <c r="A104" s="21" t="s">
        <v>226</v>
      </c>
      <c r="B104" s="21">
        <v>11</v>
      </c>
      <c r="C104" s="21">
        <v>1</v>
      </c>
      <c r="D104" s="21"/>
      <c r="E104" t="s">
        <v>406</v>
      </c>
      <c r="F104" s="15">
        <v>14514.05</v>
      </c>
      <c r="AW104" s="16"/>
    </row>
    <row r="105" spans="1:49">
      <c r="A105" s="21" t="s">
        <v>226</v>
      </c>
      <c r="B105" s="21">
        <v>31</v>
      </c>
      <c r="C105" s="21">
        <v>0</v>
      </c>
      <c r="D105" s="21"/>
      <c r="E105" t="s">
        <v>408</v>
      </c>
      <c r="F105" s="15">
        <v>15161.26</v>
      </c>
      <c r="I105" t="s">
        <v>403</v>
      </c>
      <c r="J105" s="16" t="str">
        <f>J1</f>
        <v>Benátky</v>
      </c>
      <c r="K105" s="16" t="str">
        <f t="shared" ref="K105:AU105" si="30">K1</f>
        <v>Dohalice</v>
      </c>
      <c r="L105" s="16" t="str">
        <f t="shared" si="30"/>
        <v>Dolní Přím</v>
      </c>
      <c r="M105" s="16" t="str">
        <f t="shared" si="30"/>
        <v>Dubenec</v>
      </c>
      <c r="N105" s="16" t="str">
        <f t="shared" si="30"/>
        <v>Habřina</v>
      </c>
      <c r="O105" s="16" t="str">
        <f t="shared" si="30"/>
        <v>Heřmanice</v>
      </c>
      <c r="P105" s="16" t="str">
        <f t="shared" si="30"/>
        <v>Hněvčeves</v>
      </c>
      <c r="Q105" s="16" t="str">
        <f t="shared" si="30"/>
        <v>Hořiněves</v>
      </c>
      <c r="R105" s="16" t="str">
        <f t="shared" si="30"/>
        <v>Hrádek</v>
      </c>
      <c r="S105" s="16" t="str">
        <f t="shared" si="30"/>
        <v>Hvozdnice</v>
      </c>
      <c r="T105" s="16" t="str">
        <f t="shared" si="30"/>
        <v>Kratonohy</v>
      </c>
      <c r="U105" s="16" t="str">
        <f t="shared" si="30"/>
        <v>Kunčice</v>
      </c>
      <c r="V105" s="16" t="str">
        <f t="shared" si="30"/>
        <v>Lanžov</v>
      </c>
      <c r="W105" s="16" t="str">
        <f t="shared" si="30"/>
        <v>Lhota pod Libčany</v>
      </c>
      <c r="X105" s="16" t="str">
        <f t="shared" si="30"/>
        <v>Libotov</v>
      </c>
      <c r="Y105" s="16" t="str">
        <f t="shared" si="30"/>
        <v>Libčany</v>
      </c>
      <c r="Z105" s="16" t="str">
        <f t="shared" si="30"/>
        <v>Lochenice</v>
      </c>
      <c r="AA105" s="16" t="str">
        <f t="shared" si="30"/>
        <v>Mokrovousy</v>
      </c>
      <c r="AB105" s="16" t="str">
        <f t="shared" si="30"/>
        <v>Mžany</v>
      </c>
      <c r="AC105" s="16" t="str">
        <f t="shared" si="30"/>
        <v>Nechanice</v>
      </c>
      <c r="AD105" s="16" t="str">
        <f t="shared" si="30"/>
        <v>Neděliště</v>
      </c>
      <c r="AE105" s="16" t="str">
        <f t="shared" si="30"/>
        <v>Obědovice</v>
      </c>
      <c r="AF105" s="16" t="str">
        <f t="shared" si="30"/>
        <v>Osice</v>
      </c>
      <c r="AG105" s="16" t="str">
        <f t="shared" si="30"/>
        <v>Praskačka</v>
      </c>
      <c r="AH105" s="16" t="str">
        <f t="shared" si="30"/>
        <v>Puchlovice</v>
      </c>
      <c r="AI105" s="16" t="str">
        <f t="shared" si="30"/>
        <v>Pšánky</v>
      </c>
      <c r="AJ105" s="16" t="str">
        <f t="shared" si="30"/>
        <v>Radostov</v>
      </c>
      <c r="AK105" s="16" t="str">
        <f t="shared" si="30"/>
        <v>Račice nad Trotinou</v>
      </c>
      <c r="AL105" s="16" t="str">
        <f t="shared" si="30"/>
        <v>Roudnice</v>
      </c>
      <c r="AM105" s="16" t="str">
        <f t="shared" si="30"/>
        <v>Skalice</v>
      </c>
      <c r="AN105" s="16" t="str">
        <f t="shared" si="30"/>
        <v>Sovětice</v>
      </c>
      <c r="AO105" s="16" t="str">
        <f t="shared" si="30"/>
        <v>Stračov</v>
      </c>
      <c r="AP105" s="16" t="str">
        <f t="shared" si="30"/>
        <v>Stěžery</v>
      </c>
      <c r="AQ105" s="16" t="str">
        <f t="shared" si="30"/>
        <v>Těchlovice</v>
      </c>
      <c r="AR105" s="16" t="str">
        <f t="shared" si="30"/>
        <v>Třesovice</v>
      </c>
      <c r="AS105" s="16" t="str">
        <f t="shared" si="30"/>
        <v>Urbanice</v>
      </c>
      <c r="AT105" s="16" t="str">
        <f t="shared" si="30"/>
        <v>Velichovky</v>
      </c>
      <c r="AU105" s="16" t="str">
        <f t="shared" si="30"/>
        <v>Vilantice</v>
      </c>
      <c r="AW105" s="16"/>
    </row>
    <row r="106" spans="1:49">
      <c r="A106" s="21" t="s">
        <v>226</v>
      </c>
      <c r="B106" s="21">
        <v>45</v>
      </c>
      <c r="C106" s="21">
        <v>20</v>
      </c>
      <c r="D106" s="21"/>
      <c r="E106" t="s">
        <v>365</v>
      </c>
      <c r="F106" s="15">
        <v>27020.720000000001</v>
      </c>
      <c r="I106" s="21" t="s">
        <v>330</v>
      </c>
      <c r="J106" s="28">
        <f>J102</f>
        <v>264032.69</v>
      </c>
      <c r="K106" s="28">
        <f t="shared" ref="K106:AU106" si="31">K102</f>
        <v>1129654.07</v>
      </c>
      <c r="L106" s="28">
        <f t="shared" si="31"/>
        <v>2902649.4100000006</v>
      </c>
      <c r="M106" s="28">
        <f t="shared" si="31"/>
        <v>1703974.3299999998</v>
      </c>
      <c r="N106" s="28">
        <f t="shared" si="31"/>
        <v>730130.92999999993</v>
      </c>
      <c r="O106" s="28">
        <f t="shared" si="31"/>
        <v>543807.11</v>
      </c>
      <c r="P106" s="28">
        <f t="shared" si="31"/>
        <v>678971.51</v>
      </c>
      <c r="Q106" s="28">
        <f>Q102</f>
        <v>1758992.88</v>
      </c>
      <c r="R106" s="28">
        <f t="shared" si="31"/>
        <v>780086.68</v>
      </c>
      <c r="S106" s="28">
        <f t="shared" si="31"/>
        <v>569331.61</v>
      </c>
      <c r="T106" s="28">
        <f t="shared" si="31"/>
        <v>2058029.13</v>
      </c>
      <c r="U106" s="28">
        <f t="shared" si="31"/>
        <v>1127289.08</v>
      </c>
      <c r="V106" s="28">
        <f>V102</f>
        <v>147721.48000000001</v>
      </c>
      <c r="W106" s="28">
        <f t="shared" si="31"/>
        <v>2145616.73</v>
      </c>
      <c r="X106" s="28">
        <f t="shared" si="31"/>
        <v>0</v>
      </c>
      <c r="Y106" s="28">
        <f t="shared" si="31"/>
        <v>0</v>
      </c>
      <c r="Z106" s="28">
        <f t="shared" si="31"/>
        <v>2853447.6799999997</v>
      </c>
      <c r="AA106" s="28">
        <f t="shared" si="31"/>
        <v>1011002.9099999999</v>
      </c>
      <c r="AB106" s="28">
        <f t="shared" si="31"/>
        <v>1969584.58</v>
      </c>
      <c r="AC106" s="28">
        <f t="shared" si="31"/>
        <v>5786731.21</v>
      </c>
      <c r="AD106" s="28">
        <f t="shared" si="31"/>
        <v>1624892.52</v>
      </c>
      <c r="AE106" s="28">
        <f t="shared" si="31"/>
        <v>1079528.07</v>
      </c>
      <c r="AF106" s="28">
        <f t="shared" si="31"/>
        <v>863273.75</v>
      </c>
      <c r="AG106" s="28">
        <f t="shared" si="31"/>
        <v>3412727.7600000002</v>
      </c>
      <c r="AH106" s="28">
        <f t="shared" si="31"/>
        <v>251948.24</v>
      </c>
      <c r="AI106" s="28">
        <f t="shared" si="31"/>
        <v>158056.34999999998</v>
      </c>
      <c r="AJ106" s="28">
        <f t="shared" si="31"/>
        <v>327244.75</v>
      </c>
      <c r="AK106" s="28">
        <f t="shared" si="31"/>
        <v>450368.43</v>
      </c>
      <c r="AL106" s="28">
        <f t="shared" si="31"/>
        <v>703590.42</v>
      </c>
      <c r="AM106" s="28">
        <f t="shared" si="31"/>
        <v>2470471.6900000004</v>
      </c>
      <c r="AN106" s="28">
        <f t="shared" si="31"/>
        <v>0</v>
      </c>
      <c r="AO106" s="28">
        <f t="shared" si="31"/>
        <v>1408203.57</v>
      </c>
      <c r="AP106" s="28">
        <f t="shared" si="31"/>
        <v>7355827.1900000013</v>
      </c>
      <c r="AQ106" s="28">
        <f t="shared" si="31"/>
        <v>1567807.3</v>
      </c>
      <c r="AR106" s="28">
        <f t="shared" si="31"/>
        <v>866101.41999999993</v>
      </c>
      <c r="AS106" s="28">
        <f t="shared" si="31"/>
        <v>608632.49</v>
      </c>
      <c r="AT106" s="28">
        <f t="shared" si="31"/>
        <v>3094361.1900000004</v>
      </c>
      <c r="AU106" s="28">
        <f t="shared" si="31"/>
        <v>417395.81</v>
      </c>
      <c r="AW106" s="16"/>
    </row>
    <row r="107" spans="1:49">
      <c r="A107" s="31" t="s">
        <v>226</v>
      </c>
      <c r="B107" s="21">
        <v>84</v>
      </c>
      <c r="C107" s="21">
        <v>11</v>
      </c>
      <c r="D107" s="21"/>
      <c r="E107" t="s">
        <v>325</v>
      </c>
      <c r="F107" s="15">
        <v>38727.480000000003</v>
      </c>
      <c r="I107" s="21" t="s">
        <v>405</v>
      </c>
      <c r="J107" s="27">
        <f>J38+J39+J40+J41+J47+J48+J49+J54+J55+J57+J58+J60+J61+J62+J63+J64+J65+J66+J67+J68+J70+J71+J72+J73+J74+J75+J76+J77+J79+J80+J81+J82+J83+J84+J86+J87+J88+J89+J90+J92+J93+J94+J95+J96+J97+J98+J101</f>
        <v>15354.07</v>
      </c>
      <c r="K107" s="27">
        <f t="shared" ref="K107:AU107" si="32">K38+K39+K40+K41+K47+K48+K49+K54+K55+K57+K58+K60+K61+K62+K63+K64+K65+K66+K67+K68+K70+K71+K72+K73+K74+K75+K76+K77+K79+K80+K81+K82+K83+K84+K86+K87+K88+K89+K90+K92+K93+K94+K95+K96+K97+K98+K101</f>
        <v>243922.59</v>
      </c>
      <c r="L107" s="27">
        <f t="shared" si="32"/>
        <v>111200.90000000001</v>
      </c>
      <c r="M107" s="27">
        <f t="shared" si="32"/>
        <v>437989.29</v>
      </c>
      <c r="N107" s="27">
        <f t="shared" si="32"/>
        <v>21603.42</v>
      </c>
      <c r="O107" s="27">
        <f t="shared" si="32"/>
        <v>81701.14</v>
      </c>
      <c r="P107" s="27">
        <f t="shared" si="32"/>
        <v>33568.65</v>
      </c>
      <c r="Q107" s="27">
        <f t="shared" si="32"/>
        <v>883845.4709999999</v>
      </c>
      <c r="R107" s="27">
        <f t="shared" si="32"/>
        <v>6713.18</v>
      </c>
      <c r="S107" s="27">
        <f t="shared" si="32"/>
        <v>28728.959999999999</v>
      </c>
      <c r="T107" s="27">
        <f t="shared" si="32"/>
        <v>300714.06</v>
      </c>
      <c r="U107" s="27">
        <f t="shared" si="32"/>
        <v>20649.059999999998</v>
      </c>
      <c r="V107" s="27">
        <f t="shared" si="32"/>
        <v>51563.7</v>
      </c>
      <c r="W107" s="27">
        <f t="shared" si="32"/>
        <v>289879.89</v>
      </c>
      <c r="X107" s="27">
        <f t="shared" si="32"/>
        <v>0</v>
      </c>
      <c r="Y107" s="27">
        <f t="shared" si="32"/>
        <v>0</v>
      </c>
      <c r="Z107" s="27">
        <f t="shared" si="32"/>
        <v>89037.71</v>
      </c>
      <c r="AA107" s="27">
        <f t="shared" si="32"/>
        <v>4808</v>
      </c>
      <c r="AB107" s="27">
        <f t="shared" si="32"/>
        <v>290730.05</v>
      </c>
      <c r="AC107" s="27">
        <f t="shared" si="32"/>
        <v>1562252.52</v>
      </c>
      <c r="AD107" s="27">
        <f t="shared" si="32"/>
        <v>65748.200000000012</v>
      </c>
      <c r="AE107" s="27">
        <f t="shared" si="32"/>
        <v>62151.159999999996</v>
      </c>
      <c r="AF107" s="27">
        <f t="shared" si="32"/>
        <v>98843.16</v>
      </c>
      <c r="AG107" s="27">
        <f t="shared" si="32"/>
        <v>640327.01</v>
      </c>
      <c r="AH107" s="27">
        <f t="shared" si="32"/>
        <v>4188.82</v>
      </c>
      <c r="AI107" s="27">
        <f t="shared" si="32"/>
        <v>4159.96</v>
      </c>
      <c r="AJ107" s="27">
        <f t="shared" si="32"/>
        <v>54433.19</v>
      </c>
      <c r="AK107" s="27">
        <f t="shared" si="32"/>
        <v>42690.1</v>
      </c>
      <c r="AL107" s="27">
        <f t="shared" si="32"/>
        <v>33547.769999999997</v>
      </c>
      <c r="AM107" s="27">
        <f t="shared" si="32"/>
        <v>12711.17</v>
      </c>
      <c r="AN107" s="27">
        <f t="shared" si="32"/>
        <v>0</v>
      </c>
      <c r="AO107" s="27">
        <f t="shared" si="32"/>
        <v>193549.46</v>
      </c>
      <c r="AP107" s="27">
        <f t="shared" si="32"/>
        <v>1253925.55</v>
      </c>
      <c r="AQ107" s="27">
        <f t="shared" si="32"/>
        <v>54020.21</v>
      </c>
      <c r="AR107" s="27">
        <f t="shared" si="32"/>
        <v>170743.86</v>
      </c>
      <c r="AS107" s="27">
        <f t="shared" si="32"/>
        <v>21245.769999999997</v>
      </c>
      <c r="AT107" s="27">
        <f t="shared" si="32"/>
        <v>300208.85000000003</v>
      </c>
      <c r="AU107" s="27">
        <f t="shared" si="32"/>
        <v>34013.51</v>
      </c>
      <c r="AW107" s="16"/>
    </row>
    <row r="108" spans="1:49">
      <c r="A108" s="32" t="s">
        <v>410</v>
      </c>
      <c r="B108" s="32"/>
      <c r="C108" s="32"/>
      <c r="D108" s="32"/>
      <c r="E108" s="32"/>
      <c r="F108" s="33">
        <v>1720316.03</v>
      </c>
      <c r="I108" s="21" t="s">
        <v>407</v>
      </c>
      <c r="J108" s="29">
        <f>J86+J87+J89+J93</f>
        <v>15354.07</v>
      </c>
      <c r="K108" s="29">
        <f t="shared" ref="K108:AU108" si="33">K86+K87+K89+K93</f>
        <v>15784.72</v>
      </c>
      <c r="L108" s="29">
        <f t="shared" si="33"/>
        <v>104097.35</v>
      </c>
      <c r="M108" s="29">
        <f t="shared" si="33"/>
        <v>51886.119999999995</v>
      </c>
      <c r="N108" s="29">
        <f t="shared" si="33"/>
        <v>21603.42</v>
      </c>
      <c r="O108" s="29">
        <f t="shared" si="33"/>
        <v>81701.14</v>
      </c>
      <c r="P108" s="29">
        <f t="shared" si="33"/>
        <v>33568.65</v>
      </c>
      <c r="Q108" s="29">
        <f t="shared" si="33"/>
        <v>838854.28099999996</v>
      </c>
      <c r="R108" s="29">
        <f t="shared" si="33"/>
        <v>6713.18</v>
      </c>
      <c r="S108" s="29">
        <f t="shared" si="33"/>
        <v>28728.959999999999</v>
      </c>
      <c r="T108" s="29">
        <f t="shared" si="33"/>
        <v>218472.27</v>
      </c>
      <c r="U108" s="29">
        <f t="shared" si="33"/>
        <v>17951.3</v>
      </c>
      <c r="V108" s="29">
        <f t="shared" si="33"/>
        <v>51563.7</v>
      </c>
      <c r="W108" s="29">
        <f t="shared" si="33"/>
        <v>27532.400000000001</v>
      </c>
      <c r="X108" s="29">
        <f t="shared" si="33"/>
        <v>0</v>
      </c>
      <c r="Y108" s="29">
        <f t="shared" si="33"/>
        <v>0</v>
      </c>
      <c r="Z108" s="29">
        <f t="shared" si="33"/>
        <v>67743.260000000009</v>
      </c>
      <c r="AA108" s="29">
        <f t="shared" si="33"/>
        <v>0</v>
      </c>
      <c r="AB108" s="29">
        <f t="shared" si="33"/>
        <v>290730.05</v>
      </c>
      <c r="AC108" s="29">
        <f t="shared" si="33"/>
        <v>479868.55000000005</v>
      </c>
      <c r="AD108" s="29">
        <f t="shared" si="33"/>
        <v>38727.480000000003</v>
      </c>
      <c r="AE108" s="29">
        <f t="shared" si="33"/>
        <v>34473.199999999997</v>
      </c>
      <c r="AF108" s="29">
        <f t="shared" si="33"/>
        <v>46757.24</v>
      </c>
      <c r="AG108" s="29">
        <f t="shared" si="33"/>
        <v>76713.399999999994</v>
      </c>
      <c r="AH108" s="29">
        <f t="shared" si="33"/>
        <v>4188.82</v>
      </c>
      <c r="AI108" s="29">
        <f t="shared" si="33"/>
        <v>4159.96</v>
      </c>
      <c r="AJ108" s="29">
        <f t="shared" si="33"/>
        <v>45903.6</v>
      </c>
      <c r="AK108" s="29">
        <f t="shared" si="33"/>
        <v>12140.91</v>
      </c>
      <c r="AL108" s="29">
        <f t="shared" si="33"/>
        <v>33547.769999999997</v>
      </c>
      <c r="AM108" s="29">
        <f t="shared" si="33"/>
        <v>10587.18</v>
      </c>
      <c r="AN108" s="29">
        <f t="shared" si="33"/>
        <v>0</v>
      </c>
      <c r="AO108" s="29">
        <f t="shared" si="33"/>
        <v>59120.329999999994</v>
      </c>
      <c r="AP108" s="29">
        <f t="shared" si="33"/>
        <v>718406.20000000007</v>
      </c>
      <c r="AQ108" s="29">
        <f t="shared" si="33"/>
        <v>54020.21</v>
      </c>
      <c r="AR108" s="29">
        <f t="shared" si="33"/>
        <v>165937.27000000002</v>
      </c>
      <c r="AS108" s="29">
        <f t="shared" si="33"/>
        <v>21245.769999999997</v>
      </c>
      <c r="AT108" s="29">
        <f t="shared" si="33"/>
        <v>266015.10000000003</v>
      </c>
      <c r="AU108" s="29">
        <f t="shared" si="33"/>
        <v>22663.18</v>
      </c>
      <c r="AW108" s="16"/>
    </row>
    <row r="109" spans="1:49">
      <c r="A109" s="21" t="s">
        <v>225</v>
      </c>
      <c r="B109" s="21" t="s">
        <v>319</v>
      </c>
      <c r="C109" s="21"/>
      <c r="D109" s="21"/>
      <c r="E109" t="s">
        <v>320</v>
      </c>
      <c r="F109" s="15">
        <v>5786731.21</v>
      </c>
      <c r="I109" s="21" t="s">
        <v>409</v>
      </c>
      <c r="J109" s="34">
        <f t="shared" ref="J109:AU109" si="34">J103</f>
        <v>0</v>
      </c>
      <c r="K109" s="34">
        <f t="shared" si="34"/>
        <v>0</v>
      </c>
      <c r="L109" s="34">
        <f t="shared" si="34"/>
        <v>0</v>
      </c>
      <c r="M109" s="34">
        <f t="shared" si="34"/>
        <v>0</v>
      </c>
      <c r="N109" s="34">
        <f t="shared" si="34"/>
        <v>0</v>
      </c>
      <c r="O109" s="34">
        <f t="shared" si="34"/>
        <v>0</v>
      </c>
      <c r="P109" s="34">
        <f t="shared" si="34"/>
        <v>0</v>
      </c>
      <c r="Q109" s="34">
        <f t="shared" si="34"/>
        <v>0</v>
      </c>
      <c r="R109" s="34">
        <f t="shared" si="34"/>
        <v>0</v>
      </c>
      <c r="S109" s="34">
        <f t="shared" si="34"/>
        <v>0</v>
      </c>
      <c r="T109" s="34">
        <f t="shared" si="34"/>
        <v>0</v>
      </c>
      <c r="U109" s="34">
        <f t="shared" si="34"/>
        <v>0</v>
      </c>
      <c r="V109" s="34">
        <f t="shared" si="34"/>
        <v>0</v>
      </c>
      <c r="W109" s="34">
        <f t="shared" si="34"/>
        <v>0</v>
      </c>
      <c r="X109" s="34">
        <f t="shared" si="34"/>
        <v>0</v>
      </c>
      <c r="Y109" s="34">
        <f t="shared" si="34"/>
        <v>0</v>
      </c>
      <c r="Z109" s="34">
        <f t="shared" si="34"/>
        <v>0</v>
      </c>
      <c r="AA109" s="34">
        <f t="shared" si="34"/>
        <v>0</v>
      </c>
      <c r="AB109" s="34">
        <f t="shared" si="34"/>
        <v>0</v>
      </c>
      <c r="AC109" s="34">
        <f t="shared" si="34"/>
        <v>37509.51</v>
      </c>
      <c r="AD109" s="34">
        <f t="shared" si="34"/>
        <v>0</v>
      </c>
      <c r="AE109" s="34">
        <f t="shared" si="34"/>
        <v>0</v>
      </c>
      <c r="AF109" s="34">
        <f t="shared" si="34"/>
        <v>0</v>
      </c>
      <c r="AG109" s="34">
        <f t="shared" si="34"/>
        <v>0</v>
      </c>
      <c r="AH109" s="34">
        <f t="shared" si="34"/>
        <v>0</v>
      </c>
      <c r="AI109" s="34">
        <f t="shared" si="34"/>
        <v>140.91999999999999</v>
      </c>
      <c r="AJ109" s="34">
        <f t="shared" si="34"/>
        <v>0</v>
      </c>
      <c r="AK109" s="34">
        <f t="shared" si="34"/>
        <v>0</v>
      </c>
      <c r="AL109" s="34">
        <f t="shared" si="34"/>
        <v>0</v>
      </c>
      <c r="AM109" s="34">
        <f t="shared" si="34"/>
        <v>0</v>
      </c>
      <c r="AN109" s="34">
        <f t="shared" si="34"/>
        <v>0</v>
      </c>
      <c r="AO109" s="34">
        <f t="shared" si="34"/>
        <v>0</v>
      </c>
      <c r="AP109" s="34">
        <f t="shared" si="34"/>
        <v>0</v>
      </c>
      <c r="AQ109" s="34">
        <f t="shared" si="34"/>
        <v>0</v>
      </c>
      <c r="AR109" s="34">
        <f t="shared" si="34"/>
        <v>0</v>
      </c>
      <c r="AS109" s="34">
        <f t="shared" si="34"/>
        <v>0</v>
      </c>
      <c r="AT109" s="34">
        <f t="shared" si="34"/>
        <v>0</v>
      </c>
      <c r="AU109" s="34">
        <f t="shared" si="34"/>
        <v>0</v>
      </c>
      <c r="AW109" s="16"/>
    </row>
    <row r="110" spans="1:49">
      <c r="A110" s="21" t="s">
        <v>225</v>
      </c>
      <c r="B110" t="s">
        <v>332</v>
      </c>
      <c r="C110" s="21"/>
      <c r="D110" s="21"/>
      <c r="E110" t="s">
        <v>332</v>
      </c>
      <c r="F110" s="15">
        <v>37509.51</v>
      </c>
      <c r="I110" s="21" t="s">
        <v>356</v>
      </c>
      <c r="J110" s="34">
        <f t="shared" ref="J110:AU110" si="35">SUM(J2:J103)-J106-J107-J109</f>
        <v>812.54999999999563</v>
      </c>
      <c r="K110" s="34">
        <f t="shared" si="35"/>
        <v>8.7311491370201111E-11</v>
      </c>
      <c r="L110" s="34">
        <f t="shared" si="35"/>
        <v>1541273.4299999997</v>
      </c>
      <c r="M110" s="34">
        <f t="shared" si="35"/>
        <v>1768323.9040000001</v>
      </c>
      <c r="N110" s="34">
        <f t="shared" si="35"/>
        <v>6443.6999999999971</v>
      </c>
      <c r="O110" s="34">
        <f t="shared" si="35"/>
        <v>11914694.039999999</v>
      </c>
      <c r="P110" s="34">
        <f t="shared" si="35"/>
        <v>2.1827872842550278E-11</v>
      </c>
      <c r="Q110" s="34">
        <f t="shared" si="35"/>
        <v>23735.629999999888</v>
      </c>
      <c r="R110" s="34">
        <f t="shared" si="35"/>
        <v>5.0931703299283981E-11</v>
      </c>
      <c r="S110" s="34">
        <f t="shared" si="35"/>
        <v>-3.637978807091713E-11</v>
      </c>
      <c r="T110" s="34">
        <f t="shared" si="35"/>
        <v>258933.81000000011</v>
      </c>
      <c r="U110" s="34">
        <f t="shared" si="35"/>
        <v>5.8207660913467407E-11</v>
      </c>
      <c r="V110" s="34">
        <f t="shared" si="35"/>
        <v>-1.4551915228366852E-11</v>
      </c>
      <c r="W110" s="34">
        <f t="shared" si="35"/>
        <v>111455.71000000008</v>
      </c>
      <c r="X110" s="34">
        <f t="shared" si="35"/>
        <v>0</v>
      </c>
      <c r="Y110" s="34">
        <f t="shared" si="35"/>
        <v>0</v>
      </c>
      <c r="Z110" s="34">
        <f t="shared" si="35"/>
        <v>27468.430000000124</v>
      </c>
      <c r="AA110" s="34">
        <f t="shared" si="35"/>
        <v>0</v>
      </c>
      <c r="AB110" s="34">
        <f t="shared" si="35"/>
        <v>591393.48000000021</v>
      </c>
      <c r="AC110" s="34">
        <f t="shared" si="35"/>
        <v>666610.60999999964</v>
      </c>
      <c r="AD110" s="34">
        <f t="shared" si="35"/>
        <v>29675.309999999998</v>
      </c>
      <c r="AE110" s="34">
        <f t="shared" si="35"/>
        <v>45289.049999999967</v>
      </c>
      <c r="AF110" s="34">
        <f t="shared" si="35"/>
        <v>2.9103830456733704E-11</v>
      </c>
      <c r="AG110" s="34">
        <f t="shared" si="35"/>
        <v>780534.64999999967</v>
      </c>
      <c r="AH110" s="34">
        <f t="shared" si="35"/>
        <v>7.2759576141834259E-12</v>
      </c>
      <c r="AI110" s="34">
        <f t="shared" si="35"/>
        <v>5056.230000000015</v>
      </c>
      <c r="AJ110" s="34">
        <f t="shared" si="35"/>
        <v>27978.809999999998</v>
      </c>
      <c r="AK110" s="34">
        <f t="shared" si="35"/>
        <v>-2.1827872842550278E-11</v>
      </c>
      <c r="AL110" s="34">
        <f t="shared" si="35"/>
        <v>42631.839999999989</v>
      </c>
      <c r="AM110" s="34">
        <f t="shared" si="35"/>
        <v>278232.20000000013</v>
      </c>
      <c r="AN110" s="34">
        <f t="shared" si="35"/>
        <v>35996.269999999997</v>
      </c>
      <c r="AO110" s="34">
        <f t="shared" si="35"/>
        <v>14040.120000000083</v>
      </c>
      <c r="AP110" s="34">
        <f t="shared" si="35"/>
        <v>108532.92000000062</v>
      </c>
      <c r="AQ110" s="34">
        <f t="shared" si="35"/>
        <v>1104924.3</v>
      </c>
      <c r="AR110" s="34">
        <f t="shared" si="35"/>
        <v>1272.1300000000047</v>
      </c>
      <c r="AS110" s="34">
        <f t="shared" si="35"/>
        <v>44005.319999999971</v>
      </c>
      <c r="AT110" s="34">
        <f t="shared" si="35"/>
        <v>3222744.4799999991</v>
      </c>
      <c r="AU110" s="34">
        <f t="shared" si="35"/>
        <v>7.2759576141834259E-12</v>
      </c>
    </row>
    <row r="111" spans="1:49">
      <c r="A111" s="21" t="s">
        <v>225</v>
      </c>
      <c r="B111" s="21">
        <v>1</v>
      </c>
      <c r="C111" s="21"/>
      <c r="D111" s="21"/>
      <c r="E111" t="s">
        <v>411</v>
      </c>
      <c r="F111" s="15">
        <v>114777.05</v>
      </c>
    </row>
    <row r="112" spans="1:49">
      <c r="A112" s="21" t="s">
        <v>225</v>
      </c>
      <c r="B112" s="21">
        <v>1</v>
      </c>
      <c r="C112" s="21">
        <v>50</v>
      </c>
      <c r="D112" s="21"/>
      <c r="E112" t="s">
        <v>361</v>
      </c>
      <c r="F112" s="15">
        <v>304050.58</v>
      </c>
    </row>
    <row r="113" spans="1:6">
      <c r="A113" s="21" t="s">
        <v>225</v>
      </c>
      <c r="B113" s="21">
        <v>16</v>
      </c>
      <c r="C113" s="21">
        <v>23</v>
      </c>
      <c r="D113" s="21"/>
      <c r="E113" t="s">
        <v>412</v>
      </c>
      <c r="F113" s="15">
        <v>23759.47</v>
      </c>
    </row>
    <row r="114" spans="1:6">
      <c r="A114" s="21" t="s">
        <v>225</v>
      </c>
      <c r="B114" s="21">
        <v>25</v>
      </c>
      <c r="C114" s="21"/>
      <c r="D114" s="21"/>
      <c r="E114" t="s">
        <v>372</v>
      </c>
      <c r="F114" s="15">
        <v>132828.10999999999</v>
      </c>
    </row>
    <row r="115" spans="1:6">
      <c r="A115" s="21" t="s">
        <v>225</v>
      </c>
      <c r="B115" s="21">
        <v>31</v>
      </c>
      <c r="C115" s="21">
        <v>9</v>
      </c>
      <c r="D115" s="21"/>
      <c r="E115" t="s">
        <v>388</v>
      </c>
      <c r="F115" s="15">
        <v>48485.84</v>
      </c>
    </row>
    <row r="116" spans="1:6">
      <c r="A116" s="21" t="s">
        <v>225</v>
      </c>
      <c r="B116" s="21">
        <v>32</v>
      </c>
      <c r="C116" s="21">
        <v>12</v>
      </c>
      <c r="D116" s="21"/>
      <c r="E116" t="s">
        <v>471</v>
      </c>
      <c r="F116" s="15">
        <v>8526.1</v>
      </c>
    </row>
    <row r="117" spans="1:6">
      <c r="A117" s="21" t="s">
        <v>225</v>
      </c>
      <c r="B117" s="21">
        <v>43</v>
      </c>
      <c r="C117" s="21"/>
      <c r="D117" s="21"/>
      <c r="E117" t="s">
        <v>413</v>
      </c>
      <c r="F117" s="15">
        <v>25660.3</v>
      </c>
    </row>
    <row r="118" spans="1:6">
      <c r="A118" s="21" t="s">
        <v>225</v>
      </c>
      <c r="B118" s="21">
        <v>43</v>
      </c>
      <c r="C118" s="21">
        <v>22</v>
      </c>
      <c r="D118" s="21"/>
      <c r="E118" t="s">
        <v>414</v>
      </c>
      <c r="F118" s="15">
        <v>8523.16</v>
      </c>
    </row>
    <row r="119" spans="1:6">
      <c r="A119" s="21" t="s">
        <v>225</v>
      </c>
      <c r="B119" s="21">
        <v>45</v>
      </c>
      <c r="C119" s="21">
        <v>20</v>
      </c>
      <c r="D119" s="21"/>
      <c r="E119" t="s">
        <v>365</v>
      </c>
      <c r="F119" s="15">
        <v>5133.66</v>
      </c>
    </row>
    <row r="120" spans="1:6">
      <c r="A120" s="21" t="s">
        <v>225</v>
      </c>
      <c r="B120" s="21">
        <v>47</v>
      </c>
      <c r="C120" s="21">
        <v>1</v>
      </c>
      <c r="D120" s="21"/>
      <c r="E120" t="s">
        <v>380</v>
      </c>
      <c r="F120" s="15">
        <v>13246</v>
      </c>
    </row>
    <row r="121" spans="1:6">
      <c r="A121" s="21" t="s">
        <v>225</v>
      </c>
      <c r="B121" s="21">
        <v>47</v>
      </c>
      <c r="C121" s="21">
        <v>76</v>
      </c>
      <c r="D121" s="21"/>
      <c r="E121" t="s">
        <v>472</v>
      </c>
      <c r="F121" s="15">
        <v>8452.31</v>
      </c>
    </row>
    <row r="122" spans="1:6">
      <c r="A122" s="21" t="s">
        <v>225</v>
      </c>
      <c r="B122" s="21">
        <v>55</v>
      </c>
      <c r="C122" s="21"/>
      <c r="D122" s="21"/>
      <c r="E122" t="s">
        <v>473</v>
      </c>
      <c r="F122" s="15">
        <v>270501.40999999997</v>
      </c>
    </row>
    <row r="123" spans="1:6">
      <c r="A123" s="21" t="s">
        <v>225</v>
      </c>
      <c r="B123" s="21">
        <v>56</v>
      </c>
      <c r="C123" s="21">
        <v>10</v>
      </c>
      <c r="D123" s="21"/>
      <c r="E123" t="s">
        <v>352</v>
      </c>
      <c r="F123" s="15">
        <v>33241.699999999997</v>
      </c>
    </row>
    <row r="124" spans="1:6">
      <c r="A124" s="21" t="s">
        <v>225</v>
      </c>
      <c r="B124" s="21">
        <v>68</v>
      </c>
      <c r="C124" s="21">
        <v>20</v>
      </c>
      <c r="D124" s="21"/>
      <c r="E124" t="s">
        <v>367</v>
      </c>
      <c r="F124" s="15">
        <v>70173.13</v>
      </c>
    </row>
    <row r="125" spans="1:6">
      <c r="A125" s="21" t="s">
        <v>225</v>
      </c>
      <c r="B125" s="21">
        <v>84</v>
      </c>
      <c r="C125" s="21">
        <v>11</v>
      </c>
      <c r="D125" s="21"/>
      <c r="E125" t="s">
        <v>325</v>
      </c>
      <c r="F125" s="15">
        <v>163096</v>
      </c>
    </row>
    <row r="126" spans="1:6">
      <c r="A126" s="21" t="s">
        <v>225</v>
      </c>
      <c r="B126" s="21">
        <v>85</v>
      </c>
      <c r="C126" s="21">
        <v>31</v>
      </c>
      <c r="D126" s="21">
        <v>1</v>
      </c>
      <c r="E126" t="s">
        <v>357</v>
      </c>
      <c r="F126" s="15">
        <v>173652.76</v>
      </c>
    </row>
    <row r="127" spans="1:6">
      <c r="A127" s="21" t="s">
        <v>225</v>
      </c>
      <c r="B127" s="21">
        <v>86</v>
      </c>
      <c r="C127" s="21">
        <v>10</v>
      </c>
      <c r="D127" s="21"/>
      <c r="E127" t="s">
        <v>417</v>
      </c>
      <c r="F127" s="15">
        <v>659770.49</v>
      </c>
    </row>
    <row r="128" spans="1:6">
      <c r="A128" s="21" t="s">
        <v>225</v>
      </c>
      <c r="B128" s="21">
        <v>87</v>
      </c>
      <c r="C128" s="21">
        <v>90</v>
      </c>
      <c r="D128" s="21"/>
      <c r="E128" t="s">
        <v>419</v>
      </c>
      <c r="F128" s="15">
        <v>143119.79</v>
      </c>
    </row>
    <row r="129" spans="1:6">
      <c r="A129" s="31" t="s">
        <v>225</v>
      </c>
      <c r="B129" s="21">
        <v>93</v>
      </c>
      <c r="C129" s="21">
        <v>11</v>
      </c>
      <c r="D129" s="21"/>
      <c r="E129" t="s">
        <v>382</v>
      </c>
      <c r="F129" s="15">
        <v>21865.27</v>
      </c>
    </row>
    <row r="130" spans="1:6">
      <c r="A130" s="32" t="s">
        <v>420</v>
      </c>
      <c r="B130" s="32"/>
      <c r="C130" s="32"/>
      <c r="D130" s="32"/>
      <c r="E130" s="32"/>
      <c r="F130" s="33">
        <v>8053103.8499999987</v>
      </c>
    </row>
    <row r="131" spans="1:6">
      <c r="A131" s="21" t="s">
        <v>227</v>
      </c>
      <c r="B131" s="21" t="s">
        <v>319</v>
      </c>
      <c r="C131" s="21"/>
      <c r="D131" s="21"/>
      <c r="E131" t="s">
        <v>320</v>
      </c>
      <c r="F131" s="15">
        <v>1079528.07</v>
      </c>
    </row>
    <row r="132" spans="1:6">
      <c r="A132" s="21" t="s">
        <v>227</v>
      </c>
      <c r="B132" s="21">
        <v>11</v>
      </c>
      <c r="C132" s="21">
        <v>1</v>
      </c>
      <c r="D132" s="21"/>
      <c r="E132" t="s">
        <v>406</v>
      </c>
      <c r="F132" s="15">
        <v>45289.05</v>
      </c>
    </row>
    <row r="133" spans="1:6">
      <c r="A133" s="21" t="s">
        <v>227</v>
      </c>
      <c r="B133" s="21">
        <v>56</v>
      </c>
      <c r="C133" s="21">
        <v>10</v>
      </c>
      <c r="D133" s="21"/>
      <c r="E133" t="s">
        <v>352</v>
      </c>
      <c r="F133" s="15">
        <v>22932.67</v>
      </c>
    </row>
    <row r="134" spans="1:6">
      <c r="A134" s="21" t="s">
        <v>227</v>
      </c>
      <c r="B134" s="21">
        <v>68</v>
      </c>
      <c r="C134" s="21">
        <v>20</v>
      </c>
      <c r="D134" s="21"/>
      <c r="E134" t="s">
        <v>367</v>
      </c>
      <c r="F134" s="15">
        <v>4745.29</v>
      </c>
    </row>
    <row r="135" spans="1:6">
      <c r="A135" s="31" t="s">
        <v>227</v>
      </c>
      <c r="B135" s="21">
        <v>84</v>
      </c>
      <c r="C135" s="21">
        <v>11</v>
      </c>
      <c r="D135" s="21"/>
      <c r="E135" t="s">
        <v>325</v>
      </c>
      <c r="F135" s="15">
        <v>34473.199999999997</v>
      </c>
    </row>
    <row r="136" spans="1:6">
      <c r="A136" s="32" t="s">
        <v>421</v>
      </c>
      <c r="B136" s="32"/>
      <c r="C136" s="32"/>
      <c r="D136" s="32"/>
      <c r="E136" s="32"/>
      <c r="F136" s="33">
        <v>1186968.28</v>
      </c>
    </row>
    <row r="137" spans="1:6">
      <c r="A137" s="21" t="s">
        <v>228</v>
      </c>
      <c r="B137" s="21" t="s">
        <v>319</v>
      </c>
      <c r="C137" s="21"/>
      <c r="D137" s="21"/>
      <c r="E137" t="s">
        <v>320</v>
      </c>
      <c r="F137" s="15">
        <v>863273.75</v>
      </c>
    </row>
    <row r="138" spans="1:6">
      <c r="A138" s="21" t="s">
        <v>228</v>
      </c>
      <c r="B138" s="21">
        <v>68</v>
      </c>
      <c r="C138" s="21">
        <v>20</v>
      </c>
      <c r="D138" s="21"/>
      <c r="E138" t="s">
        <v>367</v>
      </c>
      <c r="F138" s="15">
        <v>52085.919999999998</v>
      </c>
    </row>
    <row r="139" spans="1:6">
      <c r="A139" s="31" t="s">
        <v>228</v>
      </c>
      <c r="B139" s="21">
        <v>84</v>
      </c>
      <c r="C139" s="21">
        <v>11</v>
      </c>
      <c r="D139" s="21"/>
      <c r="E139" t="s">
        <v>325</v>
      </c>
      <c r="F139" s="15">
        <v>46757.24</v>
      </c>
    </row>
    <row r="140" spans="1:6">
      <c r="A140" s="32" t="s">
        <v>422</v>
      </c>
      <c r="B140" s="32"/>
      <c r="C140" s="32"/>
      <c r="D140" s="32"/>
      <c r="E140" s="32"/>
      <c r="F140" s="33">
        <v>962116.91</v>
      </c>
    </row>
    <row r="141" spans="1:6">
      <c r="A141" s="21" t="s">
        <v>229</v>
      </c>
      <c r="B141" s="21" t="s">
        <v>319</v>
      </c>
      <c r="C141" s="21"/>
      <c r="D141" s="21"/>
      <c r="E141" t="s">
        <v>320</v>
      </c>
      <c r="F141" s="15">
        <v>3412727.7600000002</v>
      </c>
    </row>
    <row r="142" spans="1:6">
      <c r="A142" s="21" t="s">
        <v>229</v>
      </c>
      <c r="B142" s="21">
        <v>1</v>
      </c>
      <c r="C142" s="21">
        <v>11</v>
      </c>
      <c r="D142" s="21"/>
      <c r="E142" t="s">
        <v>423</v>
      </c>
      <c r="F142" s="15">
        <v>21882.720000000001</v>
      </c>
    </row>
    <row r="143" spans="1:6">
      <c r="A143" s="21" t="s">
        <v>229</v>
      </c>
      <c r="B143" s="21">
        <v>1</v>
      </c>
      <c r="C143" s="21">
        <v>47</v>
      </c>
      <c r="D143" s="21"/>
      <c r="E143" t="s">
        <v>346</v>
      </c>
      <c r="F143" s="15">
        <v>50957.18</v>
      </c>
    </row>
    <row r="144" spans="1:6">
      <c r="A144" s="21" t="s">
        <v>229</v>
      </c>
      <c r="B144" s="21">
        <v>1</v>
      </c>
      <c r="C144" s="21">
        <v>49</v>
      </c>
      <c r="D144" s="21"/>
      <c r="E144" t="s">
        <v>424</v>
      </c>
      <c r="F144" s="15">
        <v>9649.98</v>
      </c>
    </row>
    <row r="145" spans="1:6">
      <c r="A145" s="21" t="s">
        <v>229</v>
      </c>
      <c r="B145" s="21">
        <v>18</v>
      </c>
      <c r="C145" s="21">
        <v>13</v>
      </c>
      <c r="D145" s="21"/>
      <c r="E145" t="s">
        <v>425</v>
      </c>
      <c r="F145" s="15">
        <v>124340.89000000001</v>
      </c>
    </row>
    <row r="146" spans="1:6">
      <c r="A146" s="21" t="s">
        <v>229</v>
      </c>
      <c r="B146" s="21">
        <v>23</v>
      </c>
      <c r="C146" s="21">
        <v>61</v>
      </c>
      <c r="D146" s="21"/>
      <c r="E146" t="s">
        <v>426</v>
      </c>
      <c r="F146" s="15">
        <v>463294.39</v>
      </c>
    </row>
    <row r="147" spans="1:6">
      <c r="A147" s="21" t="s">
        <v>229</v>
      </c>
      <c r="B147" s="21">
        <v>25</v>
      </c>
      <c r="C147" s="21">
        <v>1</v>
      </c>
      <c r="D147" s="21"/>
      <c r="E147" t="s">
        <v>474</v>
      </c>
      <c r="F147" s="15">
        <v>19845.84</v>
      </c>
    </row>
    <row r="148" spans="1:6">
      <c r="A148" s="21" t="s">
        <v>229</v>
      </c>
      <c r="B148" s="21">
        <v>25</v>
      </c>
      <c r="C148" s="21">
        <v>50</v>
      </c>
      <c r="D148" s="21"/>
      <c r="E148" t="s">
        <v>427</v>
      </c>
      <c r="F148" s="15">
        <v>697.1</v>
      </c>
    </row>
    <row r="149" spans="1:6">
      <c r="A149" s="21" t="s">
        <v>229</v>
      </c>
      <c r="B149" s="21">
        <v>25</v>
      </c>
      <c r="C149" s="21">
        <v>7</v>
      </c>
      <c r="D149" s="21"/>
      <c r="E149" t="s">
        <v>428</v>
      </c>
      <c r="F149" s="15">
        <v>25102.58</v>
      </c>
    </row>
    <row r="150" spans="1:6">
      <c r="A150" s="21" t="s">
        <v>229</v>
      </c>
      <c r="B150" s="21">
        <v>25</v>
      </c>
      <c r="C150" s="21">
        <v>72</v>
      </c>
      <c r="D150" s="21"/>
      <c r="E150" t="s">
        <v>379</v>
      </c>
      <c r="F150" s="15">
        <v>50997.33</v>
      </c>
    </row>
    <row r="151" spans="1:6">
      <c r="A151" s="21" t="s">
        <v>229</v>
      </c>
      <c r="B151" s="21">
        <v>31</v>
      </c>
      <c r="C151" s="21">
        <v>9</v>
      </c>
      <c r="D151" s="21"/>
      <c r="E151" t="s">
        <v>388</v>
      </c>
      <c r="F151" s="15">
        <v>949.51</v>
      </c>
    </row>
    <row r="152" spans="1:6">
      <c r="A152" s="21" t="s">
        <v>229</v>
      </c>
      <c r="B152" s="21">
        <v>43</v>
      </c>
      <c r="C152" s="21">
        <v>1</v>
      </c>
      <c r="D152" s="21"/>
      <c r="E152" t="s">
        <v>475</v>
      </c>
      <c r="F152" s="15">
        <v>12817.13</v>
      </c>
    </row>
    <row r="153" spans="1:6">
      <c r="A153" s="21" t="s">
        <v>229</v>
      </c>
      <c r="B153" s="21">
        <v>45</v>
      </c>
      <c r="C153" s="21">
        <v>20</v>
      </c>
      <c r="D153" s="21"/>
      <c r="E153" t="s">
        <v>365</v>
      </c>
      <c r="F153" s="15">
        <v>29996.63</v>
      </c>
    </row>
    <row r="154" spans="1:6">
      <c r="A154" s="21" t="s">
        <v>229</v>
      </c>
      <c r="B154" s="21">
        <v>46</v>
      </c>
      <c r="C154" s="21">
        <v>39</v>
      </c>
      <c r="D154" s="21"/>
      <c r="E154" t="s">
        <v>429</v>
      </c>
      <c r="F154" s="15">
        <v>304752.03999999998</v>
      </c>
    </row>
    <row r="155" spans="1:6">
      <c r="A155" s="21" t="s">
        <v>229</v>
      </c>
      <c r="B155" s="21">
        <v>56</v>
      </c>
      <c r="C155" s="21">
        <v>29</v>
      </c>
      <c r="D155" s="21">
        <v>2</v>
      </c>
      <c r="E155" t="s">
        <v>395</v>
      </c>
      <c r="F155" s="15">
        <v>4058.36</v>
      </c>
    </row>
    <row r="156" spans="1:6">
      <c r="A156" s="21" t="s">
        <v>229</v>
      </c>
      <c r="B156" s="21">
        <v>68</v>
      </c>
      <c r="C156" s="21">
        <v>20</v>
      </c>
      <c r="D156" s="21"/>
      <c r="E156" t="s">
        <v>367</v>
      </c>
      <c r="F156" s="15">
        <v>47646.09</v>
      </c>
    </row>
    <row r="157" spans="1:6">
      <c r="A157" s="21" t="s">
        <v>229</v>
      </c>
      <c r="B157" s="21">
        <v>68</v>
      </c>
      <c r="C157" s="21">
        <v>31</v>
      </c>
      <c r="D157" s="21"/>
      <c r="E157" t="s">
        <v>476</v>
      </c>
      <c r="F157" s="15">
        <v>116094.83</v>
      </c>
    </row>
    <row r="158" spans="1:6">
      <c r="A158" s="21" t="s">
        <v>229</v>
      </c>
      <c r="B158" s="21">
        <v>71</v>
      </c>
      <c r="C158" s="21">
        <v>11</v>
      </c>
      <c r="D158" s="21"/>
      <c r="E158" t="s">
        <v>431</v>
      </c>
      <c r="F158" s="15">
        <v>17594.86</v>
      </c>
    </row>
    <row r="159" spans="1:6">
      <c r="A159" s="21" t="s">
        <v>229</v>
      </c>
      <c r="B159" s="21">
        <v>84</v>
      </c>
      <c r="C159" s="21">
        <v>11</v>
      </c>
      <c r="D159" s="21"/>
      <c r="E159" t="s">
        <v>325</v>
      </c>
      <c r="F159" s="15">
        <v>76713.399999999994</v>
      </c>
    </row>
    <row r="160" spans="1:6">
      <c r="A160" s="31" t="s">
        <v>229</v>
      </c>
      <c r="B160" s="21">
        <v>95</v>
      </c>
      <c r="C160" s="21">
        <v>11</v>
      </c>
      <c r="D160" s="21"/>
      <c r="E160" t="s">
        <v>432</v>
      </c>
      <c r="F160" s="15">
        <v>43470.8</v>
      </c>
    </row>
    <row r="161" spans="1:6">
      <c r="A161" s="32" t="s">
        <v>433</v>
      </c>
      <c r="B161" s="32"/>
      <c r="C161" s="32"/>
      <c r="D161" s="32"/>
      <c r="E161" s="32"/>
      <c r="F161" s="33">
        <v>4833589.4200000018</v>
      </c>
    </row>
    <row r="162" spans="1:6">
      <c r="A162" s="21" t="s">
        <v>231</v>
      </c>
      <c r="B162" s="21" t="s">
        <v>319</v>
      </c>
      <c r="C162" s="21"/>
      <c r="D162" s="21"/>
      <c r="E162" t="s">
        <v>320</v>
      </c>
      <c r="F162" s="15">
        <v>158056.34999999998</v>
      </c>
    </row>
    <row r="163" spans="1:6">
      <c r="A163" s="21" t="s">
        <v>231</v>
      </c>
      <c r="B163" t="s">
        <v>332</v>
      </c>
      <c r="C163" s="21"/>
      <c r="D163" s="21"/>
      <c r="E163" t="s">
        <v>332</v>
      </c>
      <c r="F163" s="15">
        <v>140.91999999999999</v>
      </c>
    </row>
    <row r="164" spans="1:6">
      <c r="A164" s="21" t="s">
        <v>231</v>
      </c>
      <c r="B164" s="21">
        <v>25</v>
      </c>
      <c r="C164" s="21">
        <v>11</v>
      </c>
      <c r="D164" s="21"/>
      <c r="E164" t="s">
        <v>477</v>
      </c>
      <c r="F164" s="15">
        <v>5056.2299999999996</v>
      </c>
    </row>
    <row r="165" spans="1:6">
      <c r="A165" s="31" t="s">
        <v>231</v>
      </c>
      <c r="B165" s="21">
        <v>84</v>
      </c>
      <c r="C165" s="21">
        <v>11</v>
      </c>
      <c r="D165" s="21"/>
      <c r="E165" t="s">
        <v>325</v>
      </c>
      <c r="F165" s="15">
        <v>4159.96</v>
      </c>
    </row>
    <row r="166" spans="1:6">
      <c r="A166" s="32" t="s">
        <v>434</v>
      </c>
      <c r="B166" s="32"/>
      <c r="C166" s="32"/>
      <c r="D166" s="32"/>
      <c r="E166" s="32"/>
      <c r="F166" s="33">
        <v>167413.46</v>
      </c>
    </row>
    <row r="167" spans="1:6">
      <c r="A167" s="21" t="s">
        <v>230</v>
      </c>
      <c r="B167" s="21" t="s">
        <v>319</v>
      </c>
      <c r="C167" s="21"/>
      <c r="D167" s="21"/>
      <c r="E167" t="s">
        <v>320</v>
      </c>
      <c r="F167" s="15">
        <v>251948.24</v>
      </c>
    </row>
    <row r="168" spans="1:6">
      <c r="A168" s="31" t="s">
        <v>230</v>
      </c>
      <c r="B168" s="21">
        <v>84</v>
      </c>
      <c r="C168" s="21">
        <v>11</v>
      </c>
      <c r="D168" s="21"/>
      <c r="E168" t="s">
        <v>325</v>
      </c>
      <c r="F168" s="15">
        <v>4188.82</v>
      </c>
    </row>
    <row r="169" spans="1:6">
      <c r="A169" s="32" t="s">
        <v>435</v>
      </c>
      <c r="B169" s="32"/>
      <c r="C169" s="32"/>
      <c r="D169" s="32"/>
      <c r="E169" s="32"/>
      <c r="F169" s="33">
        <v>256137.06</v>
      </c>
    </row>
    <row r="170" spans="1:6">
      <c r="A170" s="21" t="s">
        <v>233</v>
      </c>
      <c r="B170" s="21" t="s">
        <v>319</v>
      </c>
      <c r="C170" s="21"/>
      <c r="D170" s="21"/>
      <c r="E170" t="s">
        <v>320</v>
      </c>
      <c r="F170" s="15">
        <v>450368.43</v>
      </c>
    </row>
    <row r="171" spans="1:6">
      <c r="A171" s="21" t="s">
        <v>233</v>
      </c>
      <c r="B171" s="21">
        <v>56</v>
      </c>
      <c r="C171" s="21">
        <v>10</v>
      </c>
      <c r="D171" s="21"/>
      <c r="E171" t="s">
        <v>352</v>
      </c>
      <c r="F171" s="15">
        <v>30549.19</v>
      </c>
    </row>
    <row r="172" spans="1:6">
      <c r="A172" s="31" t="s">
        <v>233</v>
      </c>
      <c r="B172" s="21">
        <v>84</v>
      </c>
      <c r="C172" s="21">
        <v>11</v>
      </c>
      <c r="D172" s="21"/>
      <c r="E172" t="s">
        <v>325</v>
      </c>
      <c r="F172" s="15">
        <v>12140.91</v>
      </c>
    </row>
    <row r="173" spans="1:6">
      <c r="A173" s="32" t="s">
        <v>436</v>
      </c>
      <c r="B173" s="32"/>
      <c r="C173" s="32"/>
      <c r="D173" s="32"/>
      <c r="E173" s="32"/>
      <c r="F173" s="33">
        <v>493058.52999999997</v>
      </c>
    </row>
    <row r="174" spans="1:6">
      <c r="A174" s="21" t="s">
        <v>232</v>
      </c>
      <c r="B174" s="21" t="s">
        <v>319</v>
      </c>
      <c r="C174" s="21"/>
      <c r="D174" s="21"/>
      <c r="E174" t="s">
        <v>320</v>
      </c>
      <c r="F174" s="15">
        <v>327244.75</v>
      </c>
    </row>
    <row r="175" spans="1:6">
      <c r="A175" s="21" t="s">
        <v>232</v>
      </c>
      <c r="B175" s="21">
        <v>1</v>
      </c>
      <c r="C175" s="21"/>
      <c r="D175" s="21"/>
      <c r="E175" t="s">
        <v>411</v>
      </c>
      <c r="F175" s="15">
        <v>21980.23</v>
      </c>
    </row>
    <row r="176" spans="1:6">
      <c r="A176" s="21" t="s">
        <v>232</v>
      </c>
      <c r="B176" s="21">
        <v>1</v>
      </c>
      <c r="C176" s="21">
        <v>70</v>
      </c>
      <c r="D176" s="21"/>
      <c r="E176" t="s">
        <v>369</v>
      </c>
      <c r="F176" s="15">
        <v>5998.58</v>
      </c>
    </row>
    <row r="177" spans="1:6">
      <c r="A177" s="21" t="s">
        <v>232</v>
      </c>
      <c r="B177" s="21">
        <v>45</v>
      </c>
      <c r="C177" s="21">
        <v>20</v>
      </c>
      <c r="D177" s="21"/>
      <c r="E177" t="s">
        <v>365</v>
      </c>
      <c r="F177" s="15">
        <v>8529.59</v>
      </c>
    </row>
    <row r="178" spans="1:6">
      <c r="A178" s="31" t="s">
        <v>232</v>
      </c>
      <c r="B178" s="21">
        <v>84</v>
      </c>
      <c r="C178" s="21">
        <v>11</v>
      </c>
      <c r="D178" s="21"/>
      <c r="E178" t="s">
        <v>325</v>
      </c>
      <c r="F178" s="15">
        <v>45903.6</v>
      </c>
    </row>
    <row r="179" spans="1:6">
      <c r="A179" s="32" t="s">
        <v>437</v>
      </c>
      <c r="B179" s="32"/>
      <c r="C179" s="32"/>
      <c r="D179" s="32"/>
      <c r="E179" s="32"/>
      <c r="F179" s="33">
        <v>409656.75</v>
      </c>
    </row>
    <row r="180" spans="1:6">
      <c r="A180" s="21" t="s">
        <v>234</v>
      </c>
      <c r="B180" s="21" t="s">
        <v>319</v>
      </c>
      <c r="C180" s="21"/>
      <c r="D180" s="21"/>
      <c r="E180" t="s">
        <v>320</v>
      </c>
      <c r="F180" s="15">
        <v>703590.42</v>
      </c>
    </row>
    <row r="181" spans="1:6">
      <c r="A181" s="21" t="s">
        <v>234</v>
      </c>
      <c r="B181" s="21">
        <v>10</v>
      </c>
      <c r="C181" s="21">
        <v>1</v>
      </c>
      <c r="D181" s="21"/>
      <c r="E181" t="s">
        <v>349</v>
      </c>
      <c r="F181" s="15">
        <v>42631.839999999997</v>
      </c>
    </row>
    <row r="182" spans="1:6">
      <c r="A182" s="31" t="s">
        <v>234</v>
      </c>
      <c r="B182" s="21">
        <v>84</v>
      </c>
      <c r="C182" s="21">
        <v>11</v>
      </c>
      <c r="D182" s="21"/>
      <c r="E182" t="s">
        <v>325</v>
      </c>
      <c r="F182" s="15">
        <v>33547.769999999997</v>
      </c>
    </row>
    <row r="183" spans="1:6">
      <c r="A183" s="32" t="s">
        <v>438</v>
      </c>
      <c r="B183" s="32"/>
      <c r="C183" s="32"/>
      <c r="D183" s="32"/>
      <c r="E183" s="32"/>
      <c r="F183" s="33">
        <v>779770.03</v>
      </c>
    </row>
    <row r="184" spans="1:6">
      <c r="A184" s="21" t="s">
        <v>235</v>
      </c>
      <c r="B184" s="21" t="s">
        <v>319</v>
      </c>
      <c r="C184" s="21"/>
      <c r="D184" s="21"/>
      <c r="E184" t="s">
        <v>320</v>
      </c>
      <c r="F184" s="15">
        <v>2470471.6900000004</v>
      </c>
    </row>
    <row r="185" spans="1:6">
      <c r="A185" s="21" t="s">
        <v>235</v>
      </c>
      <c r="B185" s="21">
        <v>1</v>
      </c>
      <c r="C185" s="21">
        <v>1</v>
      </c>
      <c r="D185" s="21"/>
      <c r="E185" t="s">
        <v>398</v>
      </c>
      <c r="F185" s="15">
        <v>199883.64</v>
      </c>
    </row>
    <row r="186" spans="1:6">
      <c r="A186" s="21" t="s">
        <v>235</v>
      </c>
      <c r="B186" s="21">
        <v>1</v>
      </c>
      <c r="C186" s="21">
        <v>47</v>
      </c>
      <c r="D186" s="21"/>
      <c r="E186" t="s">
        <v>346</v>
      </c>
      <c r="F186" s="15">
        <v>1873.25</v>
      </c>
    </row>
    <row r="187" spans="1:6">
      <c r="A187" s="21" t="s">
        <v>235</v>
      </c>
      <c r="B187" s="21">
        <v>10</v>
      </c>
      <c r="C187" s="21">
        <v>1</v>
      </c>
      <c r="D187" s="21"/>
      <c r="E187" t="s">
        <v>349</v>
      </c>
      <c r="F187" s="15">
        <v>6117.38</v>
      </c>
    </row>
    <row r="188" spans="1:6">
      <c r="A188" s="21" t="s">
        <v>235</v>
      </c>
      <c r="B188" s="21">
        <v>32</v>
      </c>
      <c r="C188" s="21">
        <v>40</v>
      </c>
      <c r="D188" s="21"/>
      <c r="E188" t="s">
        <v>321</v>
      </c>
      <c r="F188" s="15">
        <v>40313.760000000002</v>
      </c>
    </row>
    <row r="189" spans="1:6">
      <c r="A189" s="21" t="s">
        <v>235</v>
      </c>
      <c r="B189" s="21">
        <v>33</v>
      </c>
      <c r="C189" s="21">
        <v>16</v>
      </c>
      <c r="D189" s="21"/>
      <c r="E189" t="s">
        <v>440</v>
      </c>
      <c r="F189" s="15">
        <v>30044.17</v>
      </c>
    </row>
    <row r="190" spans="1:6">
      <c r="A190" s="21" t="s">
        <v>235</v>
      </c>
      <c r="B190" s="21">
        <v>56</v>
      </c>
      <c r="C190" s="21">
        <v>10</v>
      </c>
      <c r="D190" s="21"/>
      <c r="E190" t="s">
        <v>352</v>
      </c>
      <c r="F190" s="15">
        <v>2123.9899999999998</v>
      </c>
    </row>
    <row r="191" spans="1:6">
      <c r="A191" s="31" t="s">
        <v>235</v>
      </c>
      <c r="B191" s="21">
        <v>84</v>
      </c>
      <c r="C191" s="21">
        <v>11</v>
      </c>
      <c r="D191" s="21"/>
      <c r="E191" t="s">
        <v>325</v>
      </c>
      <c r="F191" s="15">
        <v>10587.18</v>
      </c>
    </row>
    <row r="192" spans="1:6">
      <c r="A192" s="32" t="s">
        <v>441</v>
      </c>
      <c r="B192" s="32"/>
      <c r="C192" s="32"/>
      <c r="D192" s="32"/>
      <c r="E192" s="32"/>
      <c r="F192" s="33">
        <v>2761415.0600000005</v>
      </c>
    </row>
    <row r="193" spans="1:6">
      <c r="A193" s="31" t="s">
        <v>236</v>
      </c>
      <c r="B193" s="21">
        <v>1</v>
      </c>
      <c r="C193" s="21">
        <v>50</v>
      </c>
      <c r="D193" s="21"/>
      <c r="E193" t="s">
        <v>361</v>
      </c>
      <c r="F193" s="15">
        <v>35996.269999999997</v>
      </c>
    </row>
    <row r="194" spans="1:6">
      <c r="A194" s="32" t="s">
        <v>442</v>
      </c>
      <c r="B194" s="32"/>
      <c r="C194" s="32"/>
      <c r="D194" s="32"/>
      <c r="E194" s="32"/>
      <c r="F194" s="33">
        <v>35996.269999999997</v>
      </c>
    </row>
    <row r="195" spans="1:6">
      <c r="A195" s="21" t="s">
        <v>238</v>
      </c>
      <c r="B195" s="21" t="s">
        <v>319</v>
      </c>
      <c r="C195" s="21"/>
      <c r="D195" s="21"/>
      <c r="E195" t="s">
        <v>320</v>
      </c>
      <c r="F195" s="15">
        <v>7355827.1900000013</v>
      </c>
    </row>
    <row r="196" spans="1:6">
      <c r="A196" s="21" t="s">
        <v>238</v>
      </c>
      <c r="B196" s="21">
        <v>1</v>
      </c>
      <c r="C196" s="21">
        <v>11</v>
      </c>
      <c r="D196" s="21"/>
      <c r="E196" t="s">
        <v>423</v>
      </c>
      <c r="F196" s="15">
        <v>51922.31</v>
      </c>
    </row>
    <row r="197" spans="1:6">
      <c r="A197" s="21" t="s">
        <v>238</v>
      </c>
      <c r="B197" s="21">
        <v>11</v>
      </c>
      <c r="C197" s="21">
        <v>1</v>
      </c>
      <c r="D197" s="21"/>
      <c r="E197" t="s">
        <v>406</v>
      </c>
      <c r="F197" s="15">
        <v>4761.49</v>
      </c>
    </row>
    <row r="198" spans="1:6">
      <c r="A198" s="21" t="s">
        <v>238</v>
      </c>
      <c r="B198" s="21">
        <v>14</v>
      </c>
      <c r="C198" s="21"/>
      <c r="D198" s="21"/>
      <c r="E198" t="s">
        <v>444</v>
      </c>
      <c r="F198" s="15">
        <v>33410.14</v>
      </c>
    </row>
    <row r="199" spans="1:6">
      <c r="A199" s="21" t="s">
        <v>238</v>
      </c>
      <c r="B199" s="21">
        <v>25</v>
      </c>
      <c r="C199" s="21">
        <v>7</v>
      </c>
      <c r="D199" s="21"/>
      <c r="E199" t="s">
        <v>428</v>
      </c>
      <c r="F199" s="15">
        <v>4354.03</v>
      </c>
    </row>
    <row r="200" spans="1:6">
      <c r="A200" s="21" t="s">
        <v>238</v>
      </c>
      <c r="B200" s="21">
        <v>41</v>
      </c>
      <c r="C200" s="21">
        <v>10</v>
      </c>
      <c r="D200" s="21"/>
      <c r="E200" t="s">
        <v>478</v>
      </c>
      <c r="F200" s="15">
        <v>14084.95</v>
      </c>
    </row>
    <row r="201" spans="1:6">
      <c r="A201" s="21" t="s">
        <v>238</v>
      </c>
      <c r="B201" s="21">
        <v>68</v>
      </c>
      <c r="C201" s="21">
        <v>20</v>
      </c>
      <c r="D201" s="21"/>
      <c r="E201" t="s">
        <v>367</v>
      </c>
      <c r="F201" s="15">
        <v>451824.65</v>
      </c>
    </row>
    <row r="202" spans="1:6">
      <c r="A202" s="21" t="s">
        <v>238</v>
      </c>
      <c r="B202" s="21">
        <v>84</v>
      </c>
      <c r="C202" s="21">
        <v>11</v>
      </c>
      <c r="D202" s="21"/>
      <c r="E202" t="s">
        <v>325</v>
      </c>
      <c r="F202" s="15">
        <v>356027.79000000004</v>
      </c>
    </row>
    <row r="203" spans="1:6">
      <c r="A203" s="21" t="s">
        <v>238</v>
      </c>
      <c r="B203" s="21">
        <v>85</v>
      </c>
      <c r="C203" s="21">
        <v>20</v>
      </c>
      <c r="D203" s="21"/>
      <c r="E203" t="s">
        <v>446</v>
      </c>
      <c r="F203" s="15">
        <v>114753.85</v>
      </c>
    </row>
    <row r="204" spans="1:6">
      <c r="A204" s="21" t="s">
        <v>238</v>
      </c>
      <c r="B204" s="21">
        <v>85</v>
      </c>
      <c r="C204" s="21">
        <v>32</v>
      </c>
      <c r="D204" s="21">
        <v>2</v>
      </c>
      <c r="E204" t="s">
        <v>447</v>
      </c>
      <c r="F204" s="15">
        <v>247624.56</v>
      </c>
    </row>
    <row r="205" spans="1:6">
      <c r="A205" s="31" t="s">
        <v>238</v>
      </c>
      <c r="B205" s="21">
        <v>93</v>
      </c>
      <c r="C205" s="21">
        <v>11</v>
      </c>
      <c r="D205" s="21"/>
      <c r="E205" t="s">
        <v>382</v>
      </c>
      <c r="F205" s="15">
        <v>83694.700000000012</v>
      </c>
    </row>
    <row r="206" spans="1:6">
      <c r="A206" s="32" t="s">
        <v>448</v>
      </c>
      <c r="B206" s="32"/>
      <c r="C206" s="32"/>
      <c r="D206" s="32"/>
      <c r="E206" s="32"/>
      <c r="F206" s="33">
        <v>8718285.6600000001</v>
      </c>
    </row>
    <row r="207" spans="1:6">
      <c r="A207" s="21" t="s">
        <v>237</v>
      </c>
      <c r="B207" s="21" t="s">
        <v>319</v>
      </c>
      <c r="C207" s="21"/>
      <c r="D207" s="21"/>
      <c r="E207" t="s">
        <v>320</v>
      </c>
      <c r="F207" s="15">
        <v>1408203.57</v>
      </c>
    </row>
    <row r="208" spans="1:6">
      <c r="A208" s="21" t="s">
        <v>237</v>
      </c>
      <c r="B208" s="21">
        <v>1</v>
      </c>
      <c r="C208" s="21">
        <v>13</v>
      </c>
      <c r="D208" s="21"/>
      <c r="E208" t="s">
        <v>479</v>
      </c>
      <c r="F208" s="15">
        <v>13597.33</v>
      </c>
    </row>
    <row r="209" spans="1:6">
      <c r="A209" s="21" t="s">
        <v>237</v>
      </c>
      <c r="B209" s="21">
        <v>11</v>
      </c>
      <c r="C209" s="21">
        <v>1</v>
      </c>
      <c r="D209" s="21"/>
      <c r="E209" t="s">
        <v>406</v>
      </c>
      <c r="F209" s="15">
        <v>442.79</v>
      </c>
    </row>
    <row r="210" spans="1:6">
      <c r="A210" s="21" t="s">
        <v>237</v>
      </c>
      <c r="B210" s="21">
        <v>45</v>
      </c>
      <c r="C210" s="21">
        <v>20</v>
      </c>
      <c r="D210" s="21"/>
      <c r="E210" t="s">
        <v>365</v>
      </c>
      <c r="F210" s="15">
        <v>5750.66</v>
      </c>
    </row>
    <row r="211" spans="1:6">
      <c r="A211" s="21" t="s">
        <v>237</v>
      </c>
      <c r="B211" s="21">
        <v>47</v>
      </c>
      <c r="C211" s="21">
        <v>79</v>
      </c>
      <c r="D211" s="21"/>
      <c r="E211" t="s">
        <v>374</v>
      </c>
      <c r="F211" s="15">
        <v>100612.28</v>
      </c>
    </row>
    <row r="212" spans="1:6">
      <c r="A212" s="21" t="s">
        <v>237</v>
      </c>
      <c r="B212" s="21">
        <v>53</v>
      </c>
      <c r="C212" s="21">
        <v>10</v>
      </c>
      <c r="D212" s="21"/>
      <c r="E212" t="s">
        <v>381</v>
      </c>
      <c r="F212" s="15">
        <v>4921.2700000000004</v>
      </c>
    </row>
    <row r="213" spans="1:6">
      <c r="A213" s="21" t="s">
        <v>237</v>
      </c>
      <c r="B213" s="21">
        <v>71</v>
      </c>
      <c r="C213" s="21">
        <v>1</v>
      </c>
      <c r="D213" s="21"/>
      <c r="E213" t="s">
        <v>480</v>
      </c>
      <c r="F213" s="15">
        <v>23069.18</v>
      </c>
    </row>
    <row r="214" spans="1:6">
      <c r="A214" s="21" t="s">
        <v>237</v>
      </c>
      <c r="B214" s="21">
        <v>84</v>
      </c>
      <c r="C214" s="21">
        <v>11</v>
      </c>
      <c r="D214" s="21"/>
      <c r="E214" t="s">
        <v>325</v>
      </c>
      <c r="F214" s="15">
        <v>59120.329999999994</v>
      </c>
    </row>
    <row r="215" spans="1:6">
      <c r="A215" s="31" t="s">
        <v>237</v>
      </c>
      <c r="B215" s="21">
        <v>94</v>
      </c>
      <c r="C215" s="21">
        <v>91</v>
      </c>
      <c r="D215" s="21"/>
      <c r="E215" t="s">
        <v>449</v>
      </c>
      <c r="F215" s="15">
        <v>75.739999999999995</v>
      </c>
    </row>
    <row r="216" spans="1:6">
      <c r="A216" s="32" t="s">
        <v>450</v>
      </c>
      <c r="B216" s="32"/>
      <c r="C216" s="32"/>
      <c r="D216" s="32"/>
      <c r="E216" s="32"/>
      <c r="F216" s="33">
        <v>1615793.1500000001</v>
      </c>
    </row>
    <row r="217" spans="1:6">
      <c r="A217" s="21" t="s">
        <v>239</v>
      </c>
      <c r="B217" s="21" t="s">
        <v>319</v>
      </c>
      <c r="C217" s="21"/>
      <c r="D217" s="21"/>
      <c r="E217" t="s">
        <v>320</v>
      </c>
      <c r="F217" s="15">
        <v>1567807.3</v>
      </c>
    </row>
    <row r="218" spans="1:6">
      <c r="A218" s="21" t="s">
        <v>239</v>
      </c>
      <c r="B218" s="21">
        <v>1</v>
      </c>
      <c r="C218" s="21">
        <v>24</v>
      </c>
      <c r="D218" s="21"/>
      <c r="E218" t="s">
        <v>451</v>
      </c>
      <c r="F218" s="15">
        <v>29345.43</v>
      </c>
    </row>
    <row r="219" spans="1:6">
      <c r="A219" s="21" t="s">
        <v>239</v>
      </c>
      <c r="B219" s="21">
        <v>10</v>
      </c>
      <c r="C219" s="21">
        <v>72</v>
      </c>
      <c r="D219" s="21"/>
      <c r="E219" t="s">
        <v>363</v>
      </c>
      <c r="F219" s="15">
        <v>1065838.26</v>
      </c>
    </row>
    <row r="220" spans="1:6">
      <c r="A220" s="21" t="s">
        <v>239</v>
      </c>
      <c r="B220" s="21">
        <v>49</v>
      </c>
      <c r="C220" s="21">
        <v>41</v>
      </c>
      <c r="D220" s="21"/>
      <c r="E220" t="s">
        <v>336</v>
      </c>
      <c r="F220" s="15">
        <v>9740.61</v>
      </c>
    </row>
    <row r="221" spans="1:6">
      <c r="A221" s="21" t="s">
        <v>239</v>
      </c>
      <c r="B221" s="21">
        <v>84</v>
      </c>
      <c r="C221" s="21">
        <v>11</v>
      </c>
      <c r="D221" s="21"/>
      <c r="E221" t="s">
        <v>325</v>
      </c>
      <c r="F221" s="15">
        <v>19838.54</v>
      </c>
    </row>
    <row r="222" spans="1:6">
      <c r="A222" s="31" t="s">
        <v>239</v>
      </c>
      <c r="B222" s="21">
        <v>85</v>
      </c>
      <c r="C222" s="21">
        <v>10</v>
      </c>
      <c r="D222" s="21"/>
      <c r="E222" t="s">
        <v>375</v>
      </c>
      <c r="F222" s="15">
        <v>34181.67</v>
      </c>
    </row>
    <row r="223" spans="1:6">
      <c r="A223" s="32" t="s">
        <v>452</v>
      </c>
      <c r="B223" s="32"/>
      <c r="C223" s="32"/>
      <c r="D223" s="32"/>
      <c r="E223" s="32"/>
      <c r="F223" s="33">
        <v>2726751.81</v>
      </c>
    </row>
    <row r="224" spans="1:6">
      <c r="A224" s="21" t="s">
        <v>240</v>
      </c>
      <c r="B224" s="21" t="s">
        <v>319</v>
      </c>
      <c r="C224" s="21"/>
      <c r="D224" s="21"/>
      <c r="E224" t="s">
        <v>320</v>
      </c>
      <c r="F224" s="15">
        <v>866101.41999999993</v>
      </c>
    </row>
    <row r="225" spans="1:6">
      <c r="A225" s="21" t="s">
        <v>240</v>
      </c>
      <c r="B225" s="21">
        <v>43</v>
      </c>
      <c r="C225" s="21">
        <v>32</v>
      </c>
      <c r="D225" s="21"/>
      <c r="E225" t="s">
        <v>415</v>
      </c>
      <c r="F225" s="15">
        <v>1272.1300000000001</v>
      </c>
    </row>
    <row r="226" spans="1:6">
      <c r="A226" s="21" t="s">
        <v>240</v>
      </c>
      <c r="B226" s="21">
        <v>68</v>
      </c>
      <c r="C226" s="21">
        <v>20</v>
      </c>
      <c r="D226" s="21"/>
      <c r="E226" t="s">
        <v>367</v>
      </c>
      <c r="F226" s="15">
        <v>4806.59</v>
      </c>
    </row>
    <row r="227" spans="1:6">
      <c r="A227" s="21" t="s">
        <v>240</v>
      </c>
      <c r="B227" s="21">
        <v>84</v>
      </c>
      <c r="C227" s="21">
        <v>11</v>
      </c>
      <c r="D227" s="21"/>
      <c r="E227" t="s">
        <v>325</v>
      </c>
      <c r="F227" s="15">
        <v>32524.219999999998</v>
      </c>
    </row>
    <row r="228" spans="1:6">
      <c r="A228" s="21" t="s">
        <v>240</v>
      </c>
      <c r="B228" s="21">
        <v>85</v>
      </c>
      <c r="C228" s="21">
        <v>10</v>
      </c>
      <c r="D228" s="21"/>
      <c r="E228" t="s">
        <v>375</v>
      </c>
      <c r="F228" s="15">
        <v>49881.91</v>
      </c>
    </row>
    <row r="229" spans="1:6">
      <c r="A229" s="31" t="s">
        <v>240</v>
      </c>
      <c r="B229" s="21">
        <v>91</v>
      </c>
      <c r="C229" s="21">
        <v>1</v>
      </c>
      <c r="D229" s="21"/>
      <c r="E229" t="s">
        <v>453</v>
      </c>
      <c r="F229" s="15">
        <v>83531.14</v>
      </c>
    </row>
    <row r="230" spans="1:6">
      <c r="A230" s="32" t="s">
        <v>454</v>
      </c>
      <c r="B230" s="32"/>
      <c r="C230" s="32"/>
      <c r="D230" s="32"/>
      <c r="E230" s="32"/>
      <c r="F230" s="33">
        <v>1038117.4099999999</v>
      </c>
    </row>
    <row r="231" spans="1:6">
      <c r="A231" s="21" t="s">
        <v>241</v>
      </c>
      <c r="B231" s="21" t="s">
        <v>319</v>
      </c>
      <c r="C231" s="21"/>
      <c r="D231" s="21"/>
      <c r="E231" t="s">
        <v>320</v>
      </c>
      <c r="F231" s="15">
        <v>608632.49</v>
      </c>
    </row>
    <row r="232" spans="1:6">
      <c r="A232" s="21" t="s">
        <v>241</v>
      </c>
      <c r="B232" s="21">
        <v>25</v>
      </c>
      <c r="C232" s="21">
        <v>6</v>
      </c>
      <c r="D232" s="21"/>
      <c r="E232" t="s">
        <v>481</v>
      </c>
      <c r="F232" s="15">
        <v>44005.32</v>
      </c>
    </row>
    <row r="233" spans="1:6">
      <c r="A233" s="31" t="s">
        <v>241</v>
      </c>
      <c r="B233" s="21">
        <v>84</v>
      </c>
      <c r="C233" s="21">
        <v>11</v>
      </c>
      <c r="D233" s="21"/>
      <c r="E233" t="s">
        <v>325</v>
      </c>
      <c r="F233" s="15">
        <v>21245.769999999997</v>
      </c>
    </row>
    <row r="234" spans="1:6">
      <c r="A234" s="32" t="s">
        <v>455</v>
      </c>
      <c r="B234" s="32"/>
      <c r="C234" s="32"/>
      <c r="D234" s="32"/>
      <c r="E234" s="32"/>
      <c r="F234" s="33">
        <v>673883.58</v>
      </c>
    </row>
    <row r="235" spans="1:6">
      <c r="A235" s="21" t="s">
        <v>242</v>
      </c>
      <c r="B235" s="21" t="s">
        <v>319</v>
      </c>
      <c r="C235" s="21"/>
      <c r="D235" s="21"/>
      <c r="E235" t="s">
        <v>320</v>
      </c>
      <c r="F235" s="15">
        <v>3094361.1900000004</v>
      </c>
    </row>
    <row r="236" spans="1:6">
      <c r="A236" s="21" t="s">
        <v>242</v>
      </c>
      <c r="B236" s="21">
        <v>1</v>
      </c>
      <c r="C236" s="21">
        <v>11</v>
      </c>
      <c r="D236" s="21"/>
      <c r="E236" t="s">
        <v>423</v>
      </c>
      <c r="F236" s="15">
        <v>2955042.08</v>
      </c>
    </row>
    <row r="237" spans="1:6">
      <c r="A237" s="21" t="s">
        <v>242</v>
      </c>
      <c r="B237" s="21">
        <v>10</v>
      </c>
      <c r="C237" s="21">
        <v>7</v>
      </c>
      <c r="D237" s="21"/>
      <c r="E237" t="s">
        <v>456</v>
      </c>
      <c r="F237" s="15">
        <v>10801.33</v>
      </c>
    </row>
    <row r="238" spans="1:6">
      <c r="A238" s="21" t="s">
        <v>242</v>
      </c>
      <c r="B238" s="21">
        <v>11</v>
      </c>
      <c r="C238" s="21">
        <v>1</v>
      </c>
      <c r="D238" s="21"/>
      <c r="E238" t="s">
        <v>406</v>
      </c>
      <c r="F238" s="15">
        <v>4442.04</v>
      </c>
    </row>
    <row r="239" spans="1:6">
      <c r="A239" s="21" t="s">
        <v>242</v>
      </c>
      <c r="B239" s="21">
        <v>25</v>
      </c>
      <c r="C239" s="21">
        <v>1</v>
      </c>
      <c r="D239" s="21"/>
      <c r="E239" t="s">
        <v>474</v>
      </c>
      <c r="F239" s="15">
        <v>44482.06</v>
      </c>
    </row>
    <row r="240" spans="1:6">
      <c r="A240" s="21" t="s">
        <v>242</v>
      </c>
      <c r="B240" s="21">
        <v>25</v>
      </c>
      <c r="C240" s="21">
        <v>62</v>
      </c>
      <c r="D240" s="21"/>
      <c r="E240" t="s">
        <v>457</v>
      </c>
      <c r="F240" s="15">
        <v>20764.03</v>
      </c>
    </row>
    <row r="241" spans="1:6">
      <c r="A241" s="21" t="s">
        <v>242</v>
      </c>
      <c r="B241" s="21">
        <v>29</v>
      </c>
      <c r="C241" s="21">
        <v>32</v>
      </c>
      <c r="D241" s="21"/>
      <c r="E241" t="s">
        <v>459</v>
      </c>
      <c r="F241" s="15">
        <v>174917.54</v>
      </c>
    </row>
    <row r="242" spans="1:6">
      <c r="A242" s="21" t="s">
        <v>242</v>
      </c>
      <c r="B242" s="21">
        <v>31</v>
      </c>
      <c r="C242" s="21">
        <v>9</v>
      </c>
      <c r="D242" s="21"/>
      <c r="E242" t="s">
        <v>388</v>
      </c>
      <c r="F242" s="15">
        <v>12295.4</v>
      </c>
    </row>
    <row r="243" spans="1:6">
      <c r="A243" s="21" t="s">
        <v>242</v>
      </c>
      <c r="B243" s="21">
        <v>53</v>
      </c>
      <c r="C243" s="21">
        <v>10</v>
      </c>
      <c r="D243" s="21"/>
      <c r="E243" t="s">
        <v>381</v>
      </c>
      <c r="F243" s="15">
        <v>8862.09</v>
      </c>
    </row>
    <row r="244" spans="1:6">
      <c r="A244" s="21" t="s">
        <v>242</v>
      </c>
      <c r="B244" s="21">
        <v>56</v>
      </c>
      <c r="C244" s="21">
        <v>10</v>
      </c>
      <c r="D244" s="21"/>
      <c r="E244" t="s">
        <v>352</v>
      </c>
      <c r="F244" s="15">
        <v>20328.59</v>
      </c>
    </row>
    <row r="245" spans="1:6">
      <c r="A245" s="21" t="s">
        <v>242</v>
      </c>
      <c r="B245" s="21">
        <v>84</v>
      </c>
      <c r="C245" s="21">
        <v>11</v>
      </c>
      <c r="D245" s="21"/>
      <c r="E245" t="s">
        <v>325</v>
      </c>
      <c r="F245" s="15">
        <v>139527.08000000002</v>
      </c>
    </row>
    <row r="246" spans="1:6">
      <c r="A246" s="21" t="s">
        <v>242</v>
      </c>
      <c r="B246" s="21">
        <v>85</v>
      </c>
      <c r="C246" s="21">
        <v>31</v>
      </c>
      <c r="D246" s="21">
        <v>1</v>
      </c>
      <c r="E246" t="s">
        <v>357</v>
      </c>
      <c r="F246" s="15">
        <v>126488.02</v>
      </c>
    </row>
    <row r="247" spans="1:6">
      <c r="A247" s="31" t="s">
        <v>242</v>
      </c>
      <c r="B247" s="21">
        <v>96</v>
      </c>
      <c r="C247" s="21">
        <v>4</v>
      </c>
      <c r="D247" s="21"/>
      <c r="E247" t="s">
        <v>482</v>
      </c>
      <c r="F247" s="15">
        <v>5003.07</v>
      </c>
    </row>
    <row r="248" spans="1:6">
      <c r="A248" s="32" t="s">
        <v>461</v>
      </c>
      <c r="B248" s="32"/>
      <c r="C248" s="32"/>
      <c r="D248" s="32"/>
      <c r="E248" s="32"/>
      <c r="F248" s="33">
        <v>6617314.5200000005</v>
      </c>
    </row>
    <row r="249" spans="1:6">
      <c r="A249" s="21" t="s">
        <v>243</v>
      </c>
      <c r="B249" s="21" t="s">
        <v>319</v>
      </c>
      <c r="C249" s="21"/>
      <c r="D249" s="21"/>
      <c r="E249" t="s">
        <v>320</v>
      </c>
      <c r="F249" s="15">
        <v>417395.81</v>
      </c>
    </row>
    <row r="250" spans="1:6">
      <c r="A250" s="21" t="s">
        <v>243</v>
      </c>
      <c r="B250" s="21">
        <v>69</v>
      </c>
      <c r="C250" s="21">
        <v>20</v>
      </c>
      <c r="D250" s="21"/>
      <c r="E250" t="s">
        <v>483</v>
      </c>
      <c r="F250" s="15">
        <v>11350.33</v>
      </c>
    </row>
    <row r="251" spans="1:6">
      <c r="A251" s="21" t="s">
        <v>243</v>
      </c>
      <c r="B251" s="21">
        <v>84</v>
      </c>
      <c r="C251" s="21">
        <v>11</v>
      </c>
      <c r="D251" s="21"/>
      <c r="E251" t="s">
        <v>325</v>
      </c>
      <c r="F251" s="15">
        <v>9145.67</v>
      </c>
    </row>
    <row r="252" spans="1:6">
      <c r="A252" s="31" t="s">
        <v>243</v>
      </c>
      <c r="B252" s="21">
        <v>87</v>
      </c>
      <c r="C252" s="21">
        <v>90</v>
      </c>
      <c r="D252" s="21"/>
      <c r="E252" t="s">
        <v>419</v>
      </c>
      <c r="F252" s="15">
        <v>13517.51</v>
      </c>
    </row>
    <row r="253" spans="1:6">
      <c r="A253" s="32" t="s">
        <v>463</v>
      </c>
      <c r="B253" s="32"/>
      <c r="C253" s="32"/>
      <c r="D253" s="32"/>
      <c r="E253" s="32"/>
      <c r="F253" s="33">
        <v>451409.32</v>
      </c>
    </row>
    <row r="254" spans="1:6">
      <c r="A254" s="35" t="s">
        <v>464</v>
      </c>
      <c r="B254" s="35"/>
      <c r="C254" s="35"/>
      <c r="D254" s="35"/>
      <c r="E254" s="35"/>
      <c r="F254" s="36">
        <v>85031964.734999999</v>
      </c>
    </row>
  </sheetData>
  <conditionalFormatting sqref="AV1:AV1048576">
    <cfRule type="cellIs" dxfId="6" priority="1" operator="greaterThan">
      <formula>500000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Q54"/>
  <sheetViews>
    <sheetView showGridLines="0" tabSelected="1" workbookViewId="0"/>
  </sheetViews>
  <sheetFormatPr defaultRowHeight="15"/>
  <cols>
    <col min="1" max="1" width="36.5703125" bestFit="1" customWidth="1"/>
    <col min="2" max="2" width="12.140625" customWidth="1"/>
    <col min="3" max="12" width="9.7109375" customWidth="1"/>
    <col min="15" max="15" width="9.5703125" customWidth="1"/>
    <col min="16" max="16" width="4.85546875" customWidth="1"/>
    <col min="17" max="17" width="9.42578125" bestFit="1" customWidth="1"/>
  </cols>
  <sheetData>
    <row r="1" spans="1:12" ht="31.5">
      <c r="A1" s="207" t="str">
        <f>'EL SECAP'!A1</f>
        <v>Elektřina</v>
      </c>
    </row>
    <row r="2" spans="1:12" ht="18.75">
      <c r="A2" s="5" t="str">
        <f>'EL SECAP'!A2</f>
        <v>členěno dle kategorizace SECAP</v>
      </c>
    </row>
    <row r="3" spans="1:12">
      <c r="A3" s="225"/>
    </row>
    <row r="5" spans="1:12" ht="16.5" thickBot="1">
      <c r="A5" s="208" t="s">
        <v>29</v>
      </c>
      <c r="B5" s="209"/>
      <c r="C5" s="235" t="str">
        <f>"obec "&amp;'Informační list'!C3</f>
        <v>obec Hněvčeves</v>
      </c>
      <c r="D5" s="235"/>
      <c r="E5" s="235"/>
      <c r="F5" s="235"/>
      <c r="G5" s="235"/>
      <c r="H5" s="235" t="s">
        <v>30</v>
      </c>
      <c r="I5" s="235"/>
      <c r="J5" s="235"/>
      <c r="K5" s="235"/>
      <c r="L5" s="235"/>
    </row>
    <row r="6" spans="1:12" ht="15" customHeight="1">
      <c r="A6" s="232" t="str">
        <f>'EL SECAP'!A18</f>
        <v>Sektor</v>
      </c>
      <c r="B6" s="233">
        <f>'EL SECAP'!B18</f>
        <v>0</v>
      </c>
      <c r="C6" s="232" t="str">
        <f>'EL SECAP'!C18</f>
        <v>Elektřina [MWh]</v>
      </c>
      <c r="D6" s="233"/>
      <c r="E6" s="233"/>
      <c r="F6" s="233"/>
      <c r="G6" s="234"/>
      <c r="H6" s="232" t="str">
        <f>'EL SECAP'!P18</f>
        <v>Elektřina [MWh]</v>
      </c>
      <c r="I6" s="233"/>
      <c r="J6" s="233"/>
      <c r="K6" s="233"/>
      <c r="L6" s="234"/>
    </row>
    <row r="7" spans="1:12" ht="15.75" thickBot="1">
      <c r="A7" s="238">
        <f>'EL SECAP'!A19</f>
        <v>0</v>
      </c>
      <c r="B7" s="239">
        <f>'EL SECAP'!B19</f>
        <v>0</v>
      </c>
      <c r="C7" s="193">
        <f>'EL SECAP'!E19</f>
        <v>2010</v>
      </c>
      <c r="D7" s="194">
        <f>'EL SECAP'!H19</f>
        <v>2015</v>
      </c>
      <c r="E7" s="194">
        <f>'EL SECAP'!I19</f>
        <v>2018</v>
      </c>
      <c r="F7" s="194">
        <f>'EL SECAP'!J19</f>
        <v>2019</v>
      </c>
      <c r="G7" s="195">
        <f>'EL SECAP'!K19</f>
        <v>2020</v>
      </c>
      <c r="H7" s="194">
        <f>'EL SECAP'!R19</f>
        <v>2010</v>
      </c>
      <c r="I7" s="194">
        <f>'EL SECAP'!U19</f>
        <v>2015</v>
      </c>
      <c r="J7" s="194">
        <f>'EL SECAP'!V19</f>
        <v>2018</v>
      </c>
      <c r="K7" s="194">
        <f>'EL SECAP'!W19</f>
        <v>2019</v>
      </c>
      <c r="L7" s="195">
        <f>'EL SECAP'!X19</f>
        <v>2020</v>
      </c>
    </row>
    <row r="8" spans="1:12" ht="15.75" thickBot="1">
      <c r="A8" s="202" t="str">
        <f>'EL SECAP'!A20</f>
        <v>BUDOVY, VYBAVENÍ/ZAŘÍZENÍ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91"/>
    </row>
    <row r="9" spans="1:12">
      <c r="A9" s="240" t="str">
        <f>'EL SECAP'!A21</f>
        <v>Obecní budovy, vybavení/zařízení</v>
      </c>
      <c r="B9" s="241">
        <f>'EL SECAP'!B21</f>
        <v>0</v>
      </c>
      <c r="C9" s="203">
        <f ca="1">'EL SECAP'!E21</f>
        <v>16.907278860215214</v>
      </c>
      <c r="D9" s="196">
        <f ca="1">'EL SECAP'!H21</f>
        <v>18.322571739034338</v>
      </c>
      <c r="E9" s="196">
        <f ca="1">'EL SECAP'!I21</f>
        <v>20.28652004073021</v>
      </c>
      <c r="F9" s="196">
        <f ca="1">'EL SECAP'!J21</f>
        <v>22.591686663666202</v>
      </c>
      <c r="G9" s="197">
        <f ca="1">'EL SECAP'!K21</f>
        <v>18.872200709773622</v>
      </c>
      <c r="H9" s="196">
        <f ca="1">'EL SECAP'!R21</f>
        <v>1424.1362408619768</v>
      </c>
      <c r="I9" s="196">
        <f ca="1">'EL SECAP'!U21</f>
        <v>1711.1640369397794</v>
      </c>
      <c r="J9" s="196">
        <f ca="1">'EL SECAP'!V21</f>
        <v>1814.8688813973677</v>
      </c>
      <c r="K9" s="196">
        <f ca="1">'EL SECAP'!W21</f>
        <v>2384.0025305000559</v>
      </c>
      <c r="L9" s="197">
        <f ca="1">'EL SECAP'!X21</f>
        <v>1558.9844156045933</v>
      </c>
    </row>
    <row r="10" spans="1:12" ht="15" customHeight="1">
      <c r="A10" s="242" t="str">
        <f>'EL SECAP'!A22</f>
        <v>Terciární (neobecní) budovy, vybavení/zařízení</v>
      </c>
      <c r="B10" s="243">
        <f>'EL SECAP'!B22</f>
        <v>0</v>
      </c>
      <c r="C10" s="204">
        <f ca="1">'EL SECAP'!E22</f>
        <v>29.333389804247318</v>
      </c>
      <c r="D10" s="198">
        <f ca="1">'EL SECAP'!H22</f>
        <v>29.050961174557926</v>
      </c>
      <c r="E10" s="198">
        <f ca="1">'EL SECAP'!I22</f>
        <v>33.920548796865901</v>
      </c>
      <c r="F10" s="198">
        <f ca="1">'EL SECAP'!J22</f>
        <v>27.739886196803084</v>
      </c>
      <c r="G10" s="199">
        <f ca="1">'EL SECAP'!K22</f>
        <v>25.511909280657477</v>
      </c>
      <c r="H10" s="198">
        <f ca="1">'EL SECAP'!R22</f>
        <v>8743.4018882882501</v>
      </c>
      <c r="I10" s="198">
        <f ca="1">'EL SECAP'!U22</f>
        <v>9083.9479427154456</v>
      </c>
      <c r="J10" s="198">
        <f ca="1">'EL SECAP'!V22</f>
        <v>10385.985616337188</v>
      </c>
      <c r="K10" s="198">
        <f ca="1">'EL SECAP'!W22</f>
        <v>9376.507622642881</v>
      </c>
      <c r="L10" s="199">
        <f ca="1">'EL SECAP'!X22</f>
        <v>9053.6340564758975</v>
      </c>
    </row>
    <row r="11" spans="1:12">
      <c r="A11" s="244" t="str">
        <f>'EL SECAP'!A23</f>
        <v>Obytné budovy</v>
      </c>
      <c r="B11" s="243">
        <f>'EL SECAP'!B23</f>
        <v>0</v>
      </c>
      <c r="C11" s="204">
        <f ca="1">'EL SECAP'!E23</f>
        <v>268.83269066560069</v>
      </c>
      <c r="D11" s="198">
        <f ca="1">'EL SECAP'!H23</f>
        <v>343.99130997544211</v>
      </c>
      <c r="E11" s="198">
        <f ca="1">'EL SECAP'!I23</f>
        <v>363.25273060831148</v>
      </c>
      <c r="F11" s="198">
        <f ca="1">'EL SECAP'!J23</f>
        <v>355.61396717643925</v>
      </c>
      <c r="G11" s="199">
        <f ca="1">'EL SECAP'!K23</f>
        <v>352.86432997876932</v>
      </c>
      <c r="H11" s="198">
        <f ca="1">'EL SECAP'!R23</f>
        <v>34332.722489374515</v>
      </c>
      <c r="I11" s="198">
        <f ca="1">'EL SECAP'!U23</f>
        <v>38142.404158463469</v>
      </c>
      <c r="J11" s="198">
        <f ca="1">'EL SECAP'!V23</f>
        <v>43197.654008824131</v>
      </c>
      <c r="K11" s="198">
        <f ca="1">'EL SECAP'!W23</f>
        <v>41425.51567915301</v>
      </c>
      <c r="L11" s="199">
        <f ca="1">'EL SECAP'!X23</f>
        <v>42208.944250154222</v>
      </c>
    </row>
    <row r="12" spans="1:12" ht="15.75" thickBot="1">
      <c r="A12" s="236" t="str">
        <f>'EL SECAP'!A25</f>
        <v>Veřejné osvětlení</v>
      </c>
      <c r="B12" s="237">
        <f>'EL SECAP'!B25</f>
        <v>0</v>
      </c>
      <c r="C12" s="205">
        <f ca="1">'EL SECAP'!E25</f>
        <v>16.992045366675534</v>
      </c>
      <c r="D12" s="200">
        <f ca="1">'EL SECAP'!H25</f>
        <v>14.629779391682185</v>
      </c>
      <c r="E12" s="200">
        <f ca="1">'EL SECAP'!I25</f>
        <v>16.049477130442494</v>
      </c>
      <c r="F12" s="200">
        <f ca="1">'EL SECAP'!J25</f>
        <v>15.589396665779907</v>
      </c>
      <c r="G12" s="201">
        <f ca="1">'EL SECAP'!K25</f>
        <v>13.732999999999999</v>
      </c>
      <c r="H12" s="200">
        <f ca="1">'EL SECAP'!R25</f>
        <v>1441.1469939486301</v>
      </c>
      <c r="I12" s="200">
        <f ca="1">'EL SECAP'!U25</f>
        <v>1291.6172903481302</v>
      </c>
      <c r="J12" s="200">
        <f ca="1">'EL SECAP'!V25</f>
        <v>1400.9450509782905</v>
      </c>
      <c r="K12" s="200">
        <f ca="1">'EL SECAP'!W25</f>
        <v>1411.2026455639909</v>
      </c>
      <c r="L12" s="201">
        <f ca="1">'EL SECAP'!X25</f>
        <v>1272.1709999999998</v>
      </c>
    </row>
    <row r="15" spans="1:12" ht="18.75">
      <c r="A15" s="210" t="s">
        <v>31</v>
      </c>
    </row>
    <row r="16" spans="1:12">
      <c r="B16" s="160" t="str">
        <f>C5</f>
        <v>obec Hněvčeves</v>
      </c>
      <c r="J16" s="160" t="str">
        <f>H5</f>
        <v>Součet za vybrané obce Hradeckého venkova</v>
      </c>
    </row>
    <row r="35" spans="1:17" ht="18.75">
      <c r="A35" s="210" t="s">
        <v>32</v>
      </c>
    </row>
    <row r="36" spans="1:17">
      <c r="B36" s="160" t="str">
        <f>B16</f>
        <v>obec Hněvčeves</v>
      </c>
      <c r="C36" s="160"/>
      <c r="D36" s="160"/>
      <c r="E36" s="160"/>
      <c r="F36" s="160"/>
      <c r="G36" s="160"/>
      <c r="H36" s="160"/>
      <c r="I36" s="160"/>
      <c r="J36" s="160" t="str">
        <f>J16</f>
        <v>Součet za vybrané obce Hradeckého venkova</v>
      </c>
      <c r="K36" s="160"/>
    </row>
    <row r="37" spans="1:17">
      <c r="O37" s="212" t="s">
        <v>33</v>
      </c>
      <c r="P37" s="16" t="s">
        <v>34</v>
      </c>
      <c r="Q37" s="211" t="s">
        <v>35</v>
      </c>
    </row>
    <row r="38" spans="1:17">
      <c r="P38" s="16" t="s">
        <v>36</v>
      </c>
      <c r="Q38" s="211" t="s">
        <v>37</v>
      </c>
    </row>
    <row r="39" spans="1:17">
      <c r="P39" s="16" t="s">
        <v>38</v>
      </c>
      <c r="Q39" s="211" t="s">
        <v>39</v>
      </c>
    </row>
    <row r="54" spans="1:1" ht="18.75">
      <c r="A54" s="210" t="s">
        <v>40</v>
      </c>
    </row>
  </sheetData>
  <sheetProtection algorithmName="SHA-512" hashValue="UiIiE/uUWhEE7z5m8PgW0FCNWCXJD+S41aYEYCLszjrBLCnNEJ5IvXLFMqXZYTm1J4X+uLLbcGj+I9QPbKnTdw==" saltValue="JL2eRxpH+JO7sSUo/dVGHQ==" spinCount="100000" sheet="1" formatCells="0" formatColumns="0" formatRows="0" insertColumns="0" insertRows="0" insertHyperlinks="0" deleteColumns="0" deleteRows="0" sort="0" autoFilter="0" pivotTables="0"/>
  <mergeCells count="9">
    <mergeCell ref="C6:G6"/>
    <mergeCell ref="H6:L6"/>
    <mergeCell ref="C5:G5"/>
    <mergeCell ref="H5:L5"/>
    <mergeCell ref="A12:B12"/>
    <mergeCell ref="A6:B7"/>
    <mergeCell ref="A9:B9"/>
    <mergeCell ref="A10:B10"/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W260"/>
  <sheetViews>
    <sheetView topLeftCell="A46" zoomScale="80" zoomScaleNormal="80" workbookViewId="0">
      <pane xSplit="9" topLeftCell="J1" activePane="topRight" state="frozen"/>
      <selection pane="topRight" activeCell="AG33" sqref="AG33"/>
      <selection activeCell="AG33" sqref="AG33"/>
    </sheetView>
  </sheetViews>
  <sheetFormatPr defaultRowHeight="15"/>
  <cols>
    <col min="1" max="1" width="24.28515625" bestFit="1" customWidth="1"/>
    <col min="2" max="2" width="9.140625" bestFit="1" customWidth="1"/>
    <col min="3" max="4" width="9.140625" customWidth="1"/>
    <col min="5" max="5" width="54.42578125" bestFit="1" customWidth="1"/>
    <col min="6" max="6" width="15.85546875" bestFit="1" customWidth="1"/>
    <col min="9" max="9" width="13.140625" bestFit="1" customWidth="1"/>
    <col min="10" max="10" width="12" style="16" bestFit="1" customWidth="1"/>
    <col min="11" max="13" width="13" style="16" bestFit="1" customWidth="1"/>
    <col min="14" max="16" width="12" style="16" bestFit="1" customWidth="1"/>
    <col min="17" max="17" width="13" style="16" bestFit="1" customWidth="1"/>
    <col min="18" max="19" width="12" style="16" bestFit="1" customWidth="1"/>
    <col min="20" max="20" width="13" style="16" bestFit="1" customWidth="1"/>
    <col min="21" max="22" width="12" style="16" bestFit="1" customWidth="1"/>
    <col min="23" max="23" width="18.85546875" style="16" bestFit="1" customWidth="1"/>
    <col min="24" max="24" width="8.140625" style="16" bestFit="1" customWidth="1"/>
    <col min="25" max="25" width="8.42578125" style="16" bestFit="1" customWidth="1"/>
    <col min="26" max="28" width="13" style="16" bestFit="1" customWidth="1"/>
    <col min="29" max="29" width="12" style="16" bestFit="1" customWidth="1"/>
    <col min="30" max="31" width="13" style="16" bestFit="1" customWidth="1"/>
    <col min="32" max="32" width="12" style="16" bestFit="1" customWidth="1"/>
    <col min="33" max="33" width="13" style="16" bestFit="1" customWidth="1"/>
    <col min="34" max="36" width="12" style="16" bestFit="1" customWidth="1"/>
    <col min="37" max="37" width="20.85546875" style="16" bestFit="1" customWidth="1"/>
    <col min="38" max="38" width="12" style="16" bestFit="1" customWidth="1"/>
    <col min="39" max="39" width="13" style="16" bestFit="1" customWidth="1"/>
    <col min="40" max="40" width="9.85546875" style="16" bestFit="1" customWidth="1"/>
    <col min="41" max="41" width="13" style="16" bestFit="1" customWidth="1"/>
    <col min="42" max="42" width="12" style="16" bestFit="1" customWidth="1"/>
    <col min="43" max="43" width="13" style="16" bestFit="1" customWidth="1"/>
    <col min="44" max="45" width="12" style="16" bestFit="1" customWidth="1"/>
    <col min="46" max="46" width="13" style="16" bestFit="1" customWidth="1"/>
    <col min="47" max="47" width="12" style="16" bestFit="1" customWidth="1"/>
    <col min="48" max="48" width="12.140625" style="15" customWidth="1"/>
    <col min="49" max="49" width="12.85546875" customWidth="1"/>
  </cols>
  <sheetData>
    <row r="1" spans="1:49">
      <c r="J1" s="16" t="s">
        <v>174</v>
      </c>
      <c r="K1" s="16" t="s">
        <v>175</v>
      </c>
      <c r="L1" s="16" t="s">
        <v>177</v>
      </c>
      <c r="M1" s="16" t="s">
        <v>179</v>
      </c>
      <c r="N1" s="16" t="s">
        <v>181</v>
      </c>
      <c r="O1" s="16" t="s">
        <v>189</v>
      </c>
      <c r="P1" s="16" t="s">
        <v>2</v>
      </c>
      <c r="Q1" s="16" t="s">
        <v>200</v>
      </c>
      <c r="R1" s="16" t="s">
        <v>202</v>
      </c>
      <c r="S1" s="16" t="s">
        <v>209</v>
      </c>
      <c r="T1" s="16" t="s">
        <v>215</v>
      </c>
      <c r="U1" s="16" t="s">
        <v>216</v>
      </c>
      <c r="V1" s="16" t="s">
        <v>217</v>
      </c>
      <c r="W1" s="16" t="s">
        <v>218</v>
      </c>
      <c r="X1" s="16" t="s">
        <v>219</v>
      </c>
      <c r="Y1" s="16" t="s">
        <v>221</v>
      </c>
      <c r="Z1" s="16" t="s">
        <v>222</v>
      </c>
      <c r="AA1" s="16" t="s">
        <v>223</v>
      </c>
      <c r="AB1" s="16" t="s">
        <v>224</v>
      </c>
      <c r="AC1" s="16" t="s">
        <v>225</v>
      </c>
      <c r="AD1" s="16" t="s">
        <v>226</v>
      </c>
      <c r="AE1" s="16" t="s">
        <v>227</v>
      </c>
      <c r="AF1" s="16" t="s">
        <v>228</v>
      </c>
      <c r="AG1" s="16" t="s">
        <v>229</v>
      </c>
      <c r="AH1" s="16" t="s">
        <v>230</v>
      </c>
      <c r="AI1" s="16" t="s">
        <v>231</v>
      </c>
      <c r="AJ1" s="16" t="s">
        <v>232</v>
      </c>
      <c r="AK1" s="16" t="s">
        <v>233</v>
      </c>
      <c r="AL1" s="16" t="s">
        <v>234</v>
      </c>
      <c r="AM1" s="16" t="s">
        <v>235</v>
      </c>
      <c r="AN1" s="16" t="s">
        <v>236</v>
      </c>
      <c r="AO1" s="16" t="s">
        <v>237</v>
      </c>
      <c r="AP1" s="16" t="s">
        <v>238</v>
      </c>
      <c r="AQ1" s="16" t="s">
        <v>239</v>
      </c>
      <c r="AR1" s="16" t="s">
        <v>240</v>
      </c>
      <c r="AS1" s="16" t="s">
        <v>241</v>
      </c>
      <c r="AT1" s="16" t="s">
        <v>242</v>
      </c>
      <c r="AU1" s="16" t="s">
        <v>243</v>
      </c>
      <c r="AV1" s="29" t="s">
        <v>144</v>
      </c>
      <c r="AW1" s="16" t="s">
        <v>314</v>
      </c>
    </row>
    <row r="2" spans="1:49">
      <c r="A2" s="30" t="s">
        <v>315</v>
      </c>
      <c r="B2" s="30" t="s">
        <v>316</v>
      </c>
      <c r="C2" s="30"/>
      <c r="D2" s="30"/>
      <c r="E2" s="30" t="s">
        <v>465</v>
      </c>
      <c r="F2" s="30" t="s">
        <v>318</v>
      </c>
      <c r="I2">
        <v>0</v>
      </c>
      <c r="J2" s="16">
        <f>SUMIFS($F$3:$F$261,$A$3:$A$261,J$1,$B$3:$B$261,$I2)</f>
        <v>0</v>
      </c>
      <c r="K2" s="16">
        <f t="shared" ref="K2:AQ10" si="0">SUMIFS($F$3:$F$261,$A$3:$A$261,K$1,$B$3:$B$261,$I2)</f>
        <v>0</v>
      </c>
      <c r="L2" s="16">
        <f t="shared" si="0"/>
        <v>0</v>
      </c>
      <c r="M2" s="16">
        <f t="shared" si="0"/>
        <v>0</v>
      </c>
      <c r="N2" s="16">
        <f t="shared" si="0"/>
        <v>0</v>
      </c>
      <c r="O2" s="16">
        <f t="shared" si="0"/>
        <v>0</v>
      </c>
      <c r="P2" s="16">
        <f t="shared" si="0"/>
        <v>0</v>
      </c>
      <c r="Q2" s="16">
        <f t="shared" si="0"/>
        <v>0</v>
      </c>
      <c r="R2" s="16">
        <f t="shared" si="0"/>
        <v>0</v>
      </c>
      <c r="S2" s="16">
        <f t="shared" si="0"/>
        <v>0</v>
      </c>
      <c r="T2" s="16">
        <f t="shared" si="0"/>
        <v>0</v>
      </c>
      <c r="U2" s="16">
        <f t="shared" si="0"/>
        <v>0</v>
      </c>
      <c r="V2" s="16">
        <f t="shared" si="0"/>
        <v>0</v>
      </c>
      <c r="W2" s="16">
        <f t="shared" si="0"/>
        <v>0</v>
      </c>
      <c r="X2" s="16">
        <f t="shared" si="0"/>
        <v>0</v>
      </c>
      <c r="Y2" s="16">
        <f t="shared" si="0"/>
        <v>0</v>
      </c>
      <c r="Z2" s="16">
        <f t="shared" si="0"/>
        <v>0</v>
      </c>
      <c r="AA2" s="16">
        <f t="shared" si="0"/>
        <v>0</v>
      </c>
      <c r="AB2" s="16">
        <f t="shared" si="0"/>
        <v>0</v>
      </c>
      <c r="AC2" s="16">
        <f t="shared" si="0"/>
        <v>0</v>
      </c>
      <c r="AD2" s="16">
        <f t="shared" si="0"/>
        <v>0</v>
      </c>
      <c r="AE2" s="16">
        <f t="shared" si="0"/>
        <v>0</v>
      </c>
      <c r="AF2" s="16">
        <f t="shared" si="0"/>
        <v>0</v>
      </c>
      <c r="AG2" s="16">
        <f t="shared" si="0"/>
        <v>0</v>
      </c>
      <c r="AH2" s="16">
        <f t="shared" si="0"/>
        <v>0</v>
      </c>
      <c r="AI2" s="16">
        <f t="shared" si="0"/>
        <v>0</v>
      </c>
      <c r="AJ2" s="16">
        <f t="shared" si="0"/>
        <v>0</v>
      </c>
      <c r="AK2" s="16">
        <f t="shared" si="0"/>
        <v>0</v>
      </c>
      <c r="AL2" s="16">
        <f t="shared" si="0"/>
        <v>0</v>
      </c>
      <c r="AM2" s="16">
        <f t="shared" si="0"/>
        <v>0</v>
      </c>
      <c r="AN2" s="16">
        <f t="shared" si="0"/>
        <v>0</v>
      </c>
      <c r="AO2" s="16">
        <f t="shared" si="0"/>
        <v>0</v>
      </c>
      <c r="AP2" s="16">
        <f t="shared" si="0"/>
        <v>0</v>
      </c>
      <c r="AQ2" s="16">
        <f t="shared" si="0"/>
        <v>0</v>
      </c>
      <c r="AR2" s="16">
        <f>SUMIFS($F$3:$F$261,$A$3:$A$261,AR$1,$B$3:$B$261,$I2)</f>
        <v>0</v>
      </c>
      <c r="AS2" s="16">
        <f t="shared" ref="AS2:AU17" si="1">SUMIFS($F$3:$F$261,$A$3:$A$261,AS$1,$B$3:$B$261,$I2)</f>
        <v>0</v>
      </c>
      <c r="AT2" s="16">
        <f t="shared" si="1"/>
        <v>0</v>
      </c>
      <c r="AU2" s="16">
        <f t="shared" si="1"/>
        <v>0</v>
      </c>
      <c r="AV2" s="29">
        <f>SUM(J2:AU2)</f>
        <v>0</v>
      </c>
      <c r="AW2" s="16">
        <f>I2</f>
        <v>0</v>
      </c>
    </row>
    <row r="3" spans="1:49">
      <c r="A3" s="21" t="s">
        <v>174</v>
      </c>
      <c r="B3" s="21" t="s">
        <v>319</v>
      </c>
      <c r="C3" s="21"/>
      <c r="D3" s="21"/>
      <c r="E3" t="s">
        <v>320</v>
      </c>
      <c r="F3" s="15">
        <v>316365.30000000005</v>
      </c>
      <c r="I3">
        <v>1</v>
      </c>
      <c r="J3" s="16">
        <f t="shared" ref="J3:Y25" si="2">SUMIFS($F$3:$F$261,$A$3:$A$261,J$1,$B$3:$B$261,$I3)</f>
        <v>0</v>
      </c>
      <c r="K3" s="16">
        <f t="shared" si="2"/>
        <v>0</v>
      </c>
      <c r="L3" s="16">
        <f t="shared" si="2"/>
        <v>67072.52</v>
      </c>
      <c r="M3" s="16">
        <f t="shared" si="2"/>
        <v>670465.46000000008</v>
      </c>
      <c r="N3" s="16">
        <f t="shared" si="2"/>
        <v>8341.0300000000007</v>
      </c>
      <c r="O3" s="16">
        <f t="shared" si="2"/>
        <v>0</v>
      </c>
      <c r="P3" s="16">
        <f t="shared" si="2"/>
        <v>0</v>
      </c>
      <c r="Q3" s="16">
        <f t="shared" si="2"/>
        <v>0</v>
      </c>
      <c r="R3" s="16">
        <f t="shared" si="2"/>
        <v>0</v>
      </c>
      <c r="S3" s="16">
        <f t="shared" si="2"/>
        <v>0</v>
      </c>
      <c r="T3" s="16">
        <f t="shared" si="2"/>
        <v>0</v>
      </c>
      <c r="U3" s="16">
        <f t="shared" si="2"/>
        <v>0</v>
      </c>
      <c r="V3" s="16">
        <f t="shared" si="2"/>
        <v>0</v>
      </c>
      <c r="W3" s="16">
        <f t="shared" si="2"/>
        <v>129.74</v>
      </c>
      <c r="X3" s="16">
        <f t="shared" si="2"/>
        <v>0</v>
      </c>
      <c r="Y3" s="16">
        <f t="shared" si="2"/>
        <v>0</v>
      </c>
      <c r="Z3" s="16">
        <f t="shared" si="0"/>
        <v>23694.6</v>
      </c>
      <c r="AA3" s="16">
        <f t="shared" si="0"/>
        <v>0</v>
      </c>
      <c r="AB3" s="16">
        <f t="shared" si="0"/>
        <v>474832.47</v>
      </c>
      <c r="AC3" s="16">
        <f t="shared" si="0"/>
        <v>243917.7</v>
      </c>
      <c r="AD3" s="16">
        <f t="shared" si="0"/>
        <v>0</v>
      </c>
      <c r="AE3" s="16">
        <f t="shared" si="0"/>
        <v>0</v>
      </c>
      <c r="AF3" s="16">
        <f t="shared" si="0"/>
        <v>0</v>
      </c>
      <c r="AG3" s="16">
        <f t="shared" si="0"/>
        <v>100564.48999999999</v>
      </c>
      <c r="AH3" s="16">
        <f t="shared" si="0"/>
        <v>0</v>
      </c>
      <c r="AI3" s="16">
        <f t="shared" si="0"/>
        <v>0</v>
      </c>
      <c r="AJ3" s="16">
        <f t="shared" si="0"/>
        <v>20166.03</v>
      </c>
      <c r="AK3" s="16">
        <f t="shared" si="0"/>
        <v>0</v>
      </c>
      <c r="AL3" s="16">
        <f t="shared" si="0"/>
        <v>13967.7</v>
      </c>
      <c r="AM3" s="16">
        <f t="shared" si="0"/>
        <v>323981.48000000004</v>
      </c>
      <c r="AN3" s="16">
        <f t="shared" si="0"/>
        <v>35910.58</v>
      </c>
      <c r="AO3" s="16">
        <f t="shared" si="0"/>
        <v>14038.77</v>
      </c>
      <c r="AP3" s="16">
        <f t="shared" si="0"/>
        <v>59616.98</v>
      </c>
      <c r="AQ3" s="16">
        <f t="shared" si="0"/>
        <v>34151.85</v>
      </c>
      <c r="AR3" s="16">
        <f t="shared" ref="AR3:AU66" si="3">SUMIFS($F$3:$F$261,$A$3:$A$261,AR$1,$B$3:$B$261,$I3)</f>
        <v>0</v>
      </c>
      <c r="AS3" s="16">
        <f t="shared" si="3"/>
        <v>0</v>
      </c>
      <c r="AT3" s="16">
        <f t="shared" si="3"/>
        <v>4454681.16</v>
      </c>
      <c r="AU3" s="16">
        <f t="shared" si="3"/>
        <v>0</v>
      </c>
      <c r="AV3" s="29">
        <f t="shared" ref="AV3:AV66" si="4">SUM(J3:AU3)</f>
        <v>6545532.5600000005</v>
      </c>
      <c r="AW3" s="16">
        <f t="shared" ref="AW3:AW66" si="5">I3</f>
        <v>1</v>
      </c>
    </row>
    <row r="4" spans="1:49">
      <c r="A4" s="21" t="s">
        <v>174</v>
      </c>
      <c r="B4" s="21">
        <v>32</v>
      </c>
      <c r="C4" s="21">
        <v>40</v>
      </c>
      <c r="D4" s="21"/>
      <c r="E4" t="s">
        <v>321</v>
      </c>
      <c r="F4" s="15">
        <v>1001.55</v>
      </c>
      <c r="I4">
        <v>2</v>
      </c>
      <c r="J4" s="16">
        <f t="shared" si="2"/>
        <v>0</v>
      </c>
      <c r="K4" s="16">
        <f t="shared" si="0"/>
        <v>0</v>
      </c>
      <c r="L4" s="16">
        <f t="shared" si="0"/>
        <v>0</v>
      </c>
      <c r="M4" s="16">
        <f t="shared" si="0"/>
        <v>0</v>
      </c>
      <c r="N4" s="16">
        <f t="shared" si="0"/>
        <v>0</v>
      </c>
      <c r="O4" s="16">
        <f t="shared" si="0"/>
        <v>0</v>
      </c>
      <c r="P4" s="16">
        <f t="shared" si="0"/>
        <v>0</v>
      </c>
      <c r="Q4" s="16">
        <f t="shared" si="0"/>
        <v>0</v>
      </c>
      <c r="R4" s="16">
        <f t="shared" si="0"/>
        <v>0</v>
      </c>
      <c r="S4" s="16">
        <f t="shared" si="0"/>
        <v>0</v>
      </c>
      <c r="T4" s="16">
        <f t="shared" si="0"/>
        <v>0</v>
      </c>
      <c r="U4" s="16">
        <f t="shared" si="0"/>
        <v>0</v>
      </c>
      <c r="V4" s="16">
        <f t="shared" si="0"/>
        <v>0</v>
      </c>
      <c r="W4" s="16">
        <f t="shared" si="0"/>
        <v>0</v>
      </c>
      <c r="X4" s="16">
        <f t="shared" si="0"/>
        <v>0</v>
      </c>
      <c r="Y4" s="16">
        <f t="shared" si="0"/>
        <v>0</v>
      </c>
      <c r="Z4" s="16">
        <f t="shared" si="0"/>
        <v>0</v>
      </c>
      <c r="AA4" s="16">
        <f t="shared" si="0"/>
        <v>0</v>
      </c>
      <c r="AB4" s="16">
        <f t="shared" si="0"/>
        <v>0</v>
      </c>
      <c r="AC4" s="16">
        <f t="shared" si="0"/>
        <v>0</v>
      </c>
      <c r="AD4" s="16">
        <f t="shared" si="0"/>
        <v>0</v>
      </c>
      <c r="AE4" s="16">
        <f t="shared" si="0"/>
        <v>0</v>
      </c>
      <c r="AF4" s="16">
        <f t="shared" si="0"/>
        <v>0</v>
      </c>
      <c r="AG4" s="16">
        <f t="shared" si="0"/>
        <v>0</v>
      </c>
      <c r="AH4" s="16">
        <f t="shared" si="0"/>
        <v>0</v>
      </c>
      <c r="AI4" s="16">
        <f t="shared" si="0"/>
        <v>0</v>
      </c>
      <c r="AJ4" s="16">
        <f t="shared" si="0"/>
        <v>0</v>
      </c>
      <c r="AK4" s="16">
        <f t="shared" si="0"/>
        <v>0</v>
      </c>
      <c r="AL4" s="16">
        <f t="shared" si="0"/>
        <v>0</v>
      </c>
      <c r="AM4" s="16">
        <f t="shared" si="0"/>
        <v>0</v>
      </c>
      <c r="AN4" s="16">
        <f t="shared" si="0"/>
        <v>0</v>
      </c>
      <c r="AO4" s="16">
        <f t="shared" si="0"/>
        <v>0</v>
      </c>
      <c r="AP4" s="16">
        <f t="shared" si="0"/>
        <v>0</v>
      </c>
      <c r="AQ4" s="16">
        <f t="shared" si="0"/>
        <v>0</v>
      </c>
      <c r="AR4" s="16">
        <f t="shared" si="3"/>
        <v>0</v>
      </c>
      <c r="AS4" s="16">
        <f t="shared" si="1"/>
        <v>0</v>
      </c>
      <c r="AT4" s="16">
        <f t="shared" si="1"/>
        <v>0</v>
      </c>
      <c r="AU4" s="16">
        <f t="shared" si="1"/>
        <v>0</v>
      </c>
      <c r="AV4" s="29">
        <f t="shared" si="4"/>
        <v>0</v>
      </c>
      <c r="AW4" s="16">
        <f t="shared" si="5"/>
        <v>2</v>
      </c>
    </row>
    <row r="5" spans="1:49">
      <c r="A5" s="31" t="s">
        <v>174</v>
      </c>
      <c r="B5" s="21">
        <v>84</v>
      </c>
      <c r="C5" s="21">
        <v>11</v>
      </c>
      <c r="D5" s="21"/>
      <c r="E5" t="s">
        <v>325</v>
      </c>
      <c r="F5" s="15">
        <v>16601.16</v>
      </c>
      <c r="I5">
        <v>3</v>
      </c>
      <c r="J5" s="16">
        <f t="shared" si="2"/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 t="shared" si="0"/>
        <v>0</v>
      </c>
      <c r="Q5" s="16">
        <f t="shared" si="0"/>
        <v>0</v>
      </c>
      <c r="R5" s="16">
        <f t="shared" si="0"/>
        <v>0</v>
      </c>
      <c r="S5" s="16">
        <f t="shared" si="0"/>
        <v>0</v>
      </c>
      <c r="T5" s="16">
        <f t="shared" si="0"/>
        <v>6509.49</v>
      </c>
      <c r="U5" s="16">
        <f t="shared" si="0"/>
        <v>0</v>
      </c>
      <c r="V5" s="16">
        <f t="shared" si="0"/>
        <v>0</v>
      </c>
      <c r="W5" s="16">
        <f t="shared" si="0"/>
        <v>0</v>
      </c>
      <c r="X5" s="16">
        <f t="shared" si="0"/>
        <v>0</v>
      </c>
      <c r="Y5" s="16">
        <f t="shared" si="0"/>
        <v>0</v>
      </c>
      <c r="Z5" s="16">
        <f t="shared" si="0"/>
        <v>0</v>
      </c>
      <c r="AA5" s="16">
        <f t="shared" si="0"/>
        <v>0</v>
      </c>
      <c r="AB5" s="16">
        <f t="shared" si="0"/>
        <v>0</v>
      </c>
      <c r="AC5" s="16">
        <f t="shared" si="0"/>
        <v>0</v>
      </c>
      <c r="AD5" s="16">
        <f t="shared" si="0"/>
        <v>0</v>
      </c>
      <c r="AE5" s="16">
        <f t="shared" si="0"/>
        <v>0</v>
      </c>
      <c r="AF5" s="16">
        <f t="shared" si="0"/>
        <v>0</v>
      </c>
      <c r="AG5" s="16">
        <f t="shared" si="0"/>
        <v>0</v>
      </c>
      <c r="AH5" s="16">
        <f t="shared" si="0"/>
        <v>0</v>
      </c>
      <c r="AI5" s="16">
        <f t="shared" si="0"/>
        <v>0</v>
      </c>
      <c r="AJ5" s="16">
        <f t="shared" si="0"/>
        <v>0</v>
      </c>
      <c r="AK5" s="16">
        <f t="shared" si="0"/>
        <v>0</v>
      </c>
      <c r="AL5" s="16">
        <f t="shared" si="0"/>
        <v>0</v>
      </c>
      <c r="AM5" s="16">
        <f t="shared" si="0"/>
        <v>0</v>
      </c>
      <c r="AN5" s="16">
        <f t="shared" si="0"/>
        <v>0</v>
      </c>
      <c r="AO5" s="16">
        <f t="shared" si="0"/>
        <v>0</v>
      </c>
      <c r="AP5" s="16">
        <f t="shared" si="0"/>
        <v>0</v>
      </c>
      <c r="AQ5" s="16">
        <f t="shared" si="0"/>
        <v>0</v>
      </c>
      <c r="AR5" s="16">
        <f t="shared" si="3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29">
        <f t="shared" si="4"/>
        <v>6509.49</v>
      </c>
      <c r="AW5" s="16">
        <f t="shared" si="5"/>
        <v>3</v>
      </c>
    </row>
    <row r="6" spans="1:49">
      <c r="A6" s="32" t="s">
        <v>328</v>
      </c>
      <c r="B6" s="32"/>
      <c r="C6" s="32"/>
      <c r="D6" s="32"/>
      <c r="E6" s="32"/>
      <c r="F6" s="33">
        <v>333968.01</v>
      </c>
      <c r="I6">
        <v>4</v>
      </c>
      <c r="J6" s="16">
        <f t="shared" si="2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16">
        <f t="shared" si="0"/>
        <v>0</v>
      </c>
      <c r="V6" s="16">
        <f t="shared" si="0"/>
        <v>0</v>
      </c>
      <c r="W6" s="16">
        <f t="shared" si="0"/>
        <v>0</v>
      </c>
      <c r="X6" s="16">
        <f t="shared" si="0"/>
        <v>0</v>
      </c>
      <c r="Y6" s="16">
        <f t="shared" si="0"/>
        <v>0</v>
      </c>
      <c r="Z6" s="16">
        <f t="shared" si="0"/>
        <v>0</v>
      </c>
      <c r="AA6" s="16">
        <f t="shared" si="0"/>
        <v>0</v>
      </c>
      <c r="AB6" s="16">
        <f t="shared" si="0"/>
        <v>0</v>
      </c>
      <c r="AC6" s="16">
        <f t="shared" si="0"/>
        <v>0</v>
      </c>
      <c r="AD6" s="16">
        <f t="shared" si="0"/>
        <v>0</v>
      </c>
      <c r="AE6" s="16">
        <f t="shared" si="0"/>
        <v>0</v>
      </c>
      <c r="AF6" s="16">
        <f t="shared" si="0"/>
        <v>0</v>
      </c>
      <c r="AG6" s="16">
        <f t="shared" si="0"/>
        <v>0</v>
      </c>
      <c r="AH6" s="16">
        <f t="shared" si="0"/>
        <v>0</v>
      </c>
      <c r="AI6" s="16">
        <f t="shared" si="0"/>
        <v>0</v>
      </c>
      <c r="AJ6" s="16">
        <f t="shared" si="0"/>
        <v>0</v>
      </c>
      <c r="AK6" s="16">
        <f t="shared" si="0"/>
        <v>0</v>
      </c>
      <c r="AL6" s="16">
        <f t="shared" si="0"/>
        <v>0</v>
      </c>
      <c r="AM6" s="16">
        <f t="shared" si="0"/>
        <v>0</v>
      </c>
      <c r="AN6" s="16">
        <f t="shared" si="0"/>
        <v>0</v>
      </c>
      <c r="AO6" s="16">
        <f t="shared" si="0"/>
        <v>0</v>
      </c>
      <c r="AP6" s="16">
        <f t="shared" si="0"/>
        <v>0</v>
      </c>
      <c r="AQ6" s="16">
        <f t="shared" si="0"/>
        <v>0</v>
      </c>
      <c r="AR6" s="16">
        <f t="shared" si="3"/>
        <v>0</v>
      </c>
      <c r="AS6" s="16">
        <f t="shared" si="1"/>
        <v>0</v>
      </c>
      <c r="AT6" s="16">
        <f t="shared" si="1"/>
        <v>0</v>
      </c>
      <c r="AU6" s="16">
        <f t="shared" si="1"/>
        <v>0</v>
      </c>
      <c r="AV6" s="29">
        <f t="shared" si="4"/>
        <v>0</v>
      </c>
      <c r="AW6" s="16">
        <f t="shared" si="5"/>
        <v>4</v>
      </c>
    </row>
    <row r="7" spans="1:49">
      <c r="A7" s="21" t="s">
        <v>175</v>
      </c>
      <c r="B7" s="21" t="s">
        <v>319</v>
      </c>
      <c r="C7" s="21"/>
      <c r="D7" s="21"/>
      <c r="E7" t="s">
        <v>320</v>
      </c>
      <c r="F7" s="15">
        <v>1181400.8400000001</v>
      </c>
      <c r="I7">
        <v>5</v>
      </c>
      <c r="J7" s="16">
        <f t="shared" si="2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6">
        <f t="shared" si="0"/>
        <v>0</v>
      </c>
      <c r="V7" s="16">
        <f t="shared" si="0"/>
        <v>0</v>
      </c>
      <c r="W7" s="16">
        <f t="shared" si="0"/>
        <v>0</v>
      </c>
      <c r="X7" s="16">
        <f t="shared" si="0"/>
        <v>0</v>
      </c>
      <c r="Y7" s="16">
        <f t="shared" si="0"/>
        <v>0</v>
      </c>
      <c r="Z7" s="16">
        <f t="shared" si="0"/>
        <v>0</v>
      </c>
      <c r="AA7" s="16">
        <f t="shared" si="0"/>
        <v>0</v>
      </c>
      <c r="AB7" s="16">
        <f t="shared" si="0"/>
        <v>0</v>
      </c>
      <c r="AC7" s="16">
        <f t="shared" si="0"/>
        <v>0</v>
      </c>
      <c r="AD7" s="16">
        <f t="shared" si="0"/>
        <v>0</v>
      </c>
      <c r="AE7" s="16">
        <f t="shared" si="0"/>
        <v>0</v>
      </c>
      <c r="AF7" s="16">
        <f t="shared" si="0"/>
        <v>0</v>
      </c>
      <c r="AG7" s="16">
        <f t="shared" si="0"/>
        <v>0</v>
      </c>
      <c r="AH7" s="16">
        <f t="shared" si="0"/>
        <v>0</v>
      </c>
      <c r="AI7" s="16">
        <f t="shared" si="0"/>
        <v>0</v>
      </c>
      <c r="AJ7" s="16">
        <f t="shared" si="0"/>
        <v>0</v>
      </c>
      <c r="AK7" s="16">
        <f t="shared" si="0"/>
        <v>0</v>
      </c>
      <c r="AL7" s="16">
        <f t="shared" si="0"/>
        <v>0</v>
      </c>
      <c r="AM7" s="16">
        <f t="shared" si="0"/>
        <v>0</v>
      </c>
      <c r="AN7" s="16">
        <f t="shared" si="0"/>
        <v>0</v>
      </c>
      <c r="AO7" s="16">
        <f t="shared" si="0"/>
        <v>0</v>
      </c>
      <c r="AP7" s="16">
        <f t="shared" si="0"/>
        <v>0</v>
      </c>
      <c r="AQ7" s="16">
        <f t="shared" si="0"/>
        <v>0</v>
      </c>
      <c r="AR7" s="16">
        <f t="shared" si="3"/>
        <v>0</v>
      </c>
      <c r="AS7" s="16">
        <f t="shared" si="1"/>
        <v>0</v>
      </c>
      <c r="AT7" s="16">
        <f t="shared" si="1"/>
        <v>0</v>
      </c>
      <c r="AU7" s="16">
        <f t="shared" si="1"/>
        <v>0</v>
      </c>
      <c r="AV7" s="29">
        <f t="shared" si="4"/>
        <v>0</v>
      </c>
      <c r="AW7" s="16">
        <f t="shared" si="5"/>
        <v>5</v>
      </c>
    </row>
    <row r="8" spans="1:49">
      <c r="A8" s="21" t="s">
        <v>175</v>
      </c>
      <c r="B8" s="21">
        <v>11</v>
      </c>
      <c r="C8" s="21">
        <v>5</v>
      </c>
      <c r="D8" s="21"/>
      <c r="E8" t="s">
        <v>470</v>
      </c>
      <c r="F8" s="15">
        <v>20339.41</v>
      </c>
      <c r="I8">
        <v>6</v>
      </c>
      <c r="J8" s="16">
        <f t="shared" si="2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 t="shared" si="0"/>
        <v>0</v>
      </c>
      <c r="AF8" s="16">
        <f t="shared" si="0"/>
        <v>0</v>
      </c>
      <c r="AG8" s="16">
        <f t="shared" si="0"/>
        <v>0</v>
      </c>
      <c r="AH8" s="16">
        <f t="shared" si="0"/>
        <v>0</v>
      </c>
      <c r="AI8" s="16">
        <f t="shared" si="0"/>
        <v>0</v>
      </c>
      <c r="AJ8" s="16">
        <f t="shared" si="0"/>
        <v>0</v>
      </c>
      <c r="AK8" s="16">
        <f t="shared" si="0"/>
        <v>0</v>
      </c>
      <c r="AL8" s="16">
        <f t="shared" si="0"/>
        <v>0</v>
      </c>
      <c r="AM8" s="16">
        <f t="shared" si="0"/>
        <v>0</v>
      </c>
      <c r="AN8" s="16">
        <f t="shared" si="0"/>
        <v>0</v>
      </c>
      <c r="AO8" s="16">
        <f t="shared" si="0"/>
        <v>0</v>
      </c>
      <c r="AP8" s="16">
        <f t="shared" si="0"/>
        <v>0</v>
      </c>
      <c r="AQ8" s="16">
        <f t="shared" si="0"/>
        <v>0</v>
      </c>
      <c r="AR8" s="16">
        <f t="shared" si="3"/>
        <v>0</v>
      </c>
      <c r="AS8" s="16">
        <f t="shared" si="1"/>
        <v>0</v>
      </c>
      <c r="AT8" s="16">
        <f t="shared" si="1"/>
        <v>0</v>
      </c>
      <c r="AU8" s="16">
        <f t="shared" si="1"/>
        <v>0</v>
      </c>
      <c r="AV8" s="29">
        <f t="shared" si="4"/>
        <v>0</v>
      </c>
      <c r="AW8" s="16">
        <f t="shared" si="5"/>
        <v>6</v>
      </c>
    </row>
    <row r="9" spans="1:49">
      <c r="A9" s="21" t="s">
        <v>175</v>
      </c>
      <c r="B9" s="21">
        <v>46</v>
      </c>
      <c r="C9" s="21">
        <v>75</v>
      </c>
      <c r="D9" s="21"/>
      <c r="E9" t="s">
        <v>333</v>
      </c>
      <c r="F9" s="15">
        <v>250740.65</v>
      </c>
      <c r="I9">
        <v>7</v>
      </c>
      <c r="J9" s="16">
        <f t="shared" si="2"/>
        <v>0</v>
      </c>
      <c r="K9" s="16">
        <f t="shared" si="0"/>
        <v>0</v>
      </c>
      <c r="L9" s="16">
        <f t="shared" si="0"/>
        <v>0</v>
      </c>
      <c r="M9" s="16">
        <f t="shared" si="0"/>
        <v>0</v>
      </c>
      <c r="N9" s="16">
        <f t="shared" si="0"/>
        <v>0</v>
      </c>
      <c r="O9" s="16">
        <f t="shared" si="0"/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0</v>
      </c>
      <c r="V9" s="16">
        <f t="shared" si="0"/>
        <v>0</v>
      </c>
      <c r="W9" s="16">
        <f t="shared" si="0"/>
        <v>0</v>
      </c>
      <c r="X9" s="16">
        <f t="shared" si="0"/>
        <v>0</v>
      </c>
      <c r="Y9" s="16">
        <f t="shared" si="0"/>
        <v>0</v>
      </c>
      <c r="Z9" s="16">
        <f t="shared" si="0"/>
        <v>0</v>
      </c>
      <c r="AA9" s="16">
        <f t="shared" si="0"/>
        <v>0</v>
      </c>
      <c r="AB9" s="16">
        <f t="shared" si="0"/>
        <v>0</v>
      </c>
      <c r="AC9" s="16">
        <f t="shared" si="0"/>
        <v>0</v>
      </c>
      <c r="AD9" s="16">
        <f t="shared" si="0"/>
        <v>0</v>
      </c>
      <c r="AE9" s="16">
        <f t="shared" si="0"/>
        <v>0</v>
      </c>
      <c r="AF9" s="16">
        <f t="shared" si="0"/>
        <v>0</v>
      </c>
      <c r="AG9" s="16">
        <f t="shared" si="0"/>
        <v>0</v>
      </c>
      <c r="AH9" s="16">
        <f t="shared" si="0"/>
        <v>0</v>
      </c>
      <c r="AI9" s="16">
        <f t="shared" si="0"/>
        <v>0</v>
      </c>
      <c r="AJ9" s="16">
        <f t="shared" si="0"/>
        <v>0</v>
      </c>
      <c r="AK9" s="16">
        <f t="shared" si="0"/>
        <v>0</v>
      </c>
      <c r="AL9" s="16">
        <f t="shared" si="0"/>
        <v>0</v>
      </c>
      <c r="AM9" s="16">
        <f t="shared" si="0"/>
        <v>0</v>
      </c>
      <c r="AN9" s="16">
        <f t="shared" si="0"/>
        <v>0</v>
      </c>
      <c r="AO9" s="16">
        <f t="shared" si="0"/>
        <v>0</v>
      </c>
      <c r="AP9" s="16">
        <f t="shared" si="0"/>
        <v>0</v>
      </c>
      <c r="AQ9" s="16">
        <f t="shared" si="0"/>
        <v>0</v>
      </c>
      <c r="AR9" s="16">
        <f t="shared" si="3"/>
        <v>0</v>
      </c>
      <c r="AS9" s="16">
        <f t="shared" si="1"/>
        <v>0</v>
      </c>
      <c r="AT9" s="16">
        <f t="shared" si="1"/>
        <v>0</v>
      </c>
      <c r="AU9" s="16">
        <f t="shared" si="1"/>
        <v>0</v>
      </c>
      <c r="AV9" s="29">
        <f t="shared" si="4"/>
        <v>0</v>
      </c>
      <c r="AW9" s="16">
        <f t="shared" si="5"/>
        <v>7</v>
      </c>
    </row>
    <row r="10" spans="1:49">
      <c r="A10" s="31" t="s">
        <v>175</v>
      </c>
      <c r="B10" s="21">
        <v>84</v>
      </c>
      <c r="C10" s="21">
        <v>11</v>
      </c>
      <c r="D10" s="21"/>
      <c r="E10" t="s">
        <v>325</v>
      </c>
      <c r="F10" s="15">
        <v>17846.169999999998</v>
      </c>
      <c r="I10">
        <v>8</v>
      </c>
      <c r="J10" s="16">
        <f t="shared" si="2"/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0</v>
      </c>
      <c r="Q10" s="16">
        <f t="shared" ref="Q10:AQ23" si="6">SUMIFS($F$3:$F$261,$A$3:$A$261,Q$1,$B$3:$B$261,$I10)</f>
        <v>0</v>
      </c>
      <c r="R10" s="16">
        <f t="shared" si="6"/>
        <v>0</v>
      </c>
      <c r="S10" s="16">
        <f t="shared" si="6"/>
        <v>0</v>
      </c>
      <c r="T10" s="16">
        <f t="shared" si="6"/>
        <v>0</v>
      </c>
      <c r="U10" s="16">
        <f t="shared" si="6"/>
        <v>0</v>
      </c>
      <c r="V10" s="16">
        <f t="shared" si="6"/>
        <v>0</v>
      </c>
      <c r="W10" s="16">
        <f t="shared" si="6"/>
        <v>0</v>
      </c>
      <c r="X10" s="16">
        <f t="shared" si="6"/>
        <v>0</v>
      </c>
      <c r="Y10" s="16">
        <f t="shared" si="6"/>
        <v>0</v>
      </c>
      <c r="Z10" s="16">
        <f t="shared" si="6"/>
        <v>0</v>
      </c>
      <c r="AA10" s="16">
        <f t="shared" si="6"/>
        <v>0</v>
      </c>
      <c r="AB10" s="16">
        <f t="shared" si="6"/>
        <v>0</v>
      </c>
      <c r="AC10" s="16">
        <f t="shared" si="6"/>
        <v>0</v>
      </c>
      <c r="AD10" s="16">
        <f t="shared" si="6"/>
        <v>0</v>
      </c>
      <c r="AE10" s="16">
        <f t="shared" si="6"/>
        <v>0</v>
      </c>
      <c r="AF10" s="16">
        <f t="shared" si="6"/>
        <v>0</v>
      </c>
      <c r="AG10" s="16">
        <f t="shared" si="6"/>
        <v>0</v>
      </c>
      <c r="AH10" s="16">
        <f t="shared" si="6"/>
        <v>0</v>
      </c>
      <c r="AI10" s="16">
        <f t="shared" si="6"/>
        <v>0</v>
      </c>
      <c r="AJ10" s="16">
        <f t="shared" si="6"/>
        <v>0</v>
      </c>
      <c r="AK10" s="16">
        <f t="shared" si="6"/>
        <v>0</v>
      </c>
      <c r="AL10" s="16">
        <f t="shared" si="6"/>
        <v>0</v>
      </c>
      <c r="AM10" s="16">
        <f t="shared" si="6"/>
        <v>0</v>
      </c>
      <c r="AN10" s="16">
        <f t="shared" si="6"/>
        <v>0</v>
      </c>
      <c r="AO10" s="16">
        <f t="shared" si="6"/>
        <v>0</v>
      </c>
      <c r="AP10" s="16">
        <f t="shared" si="6"/>
        <v>0</v>
      </c>
      <c r="AQ10" s="16">
        <f t="shared" si="6"/>
        <v>0</v>
      </c>
      <c r="AR10" s="16">
        <f t="shared" si="3"/>
        <v>0</v>
      </c>
      <c r="AS10" s="16">
        <f t="shared" si="1"/>
        <v>0</v>
      </c>
      <c r="AT10" s="16">
        <f t="shared" si="1"/>
        <v>0</v>
      </c>
      <c r="AU10" s="16">
        <f t="shared" si="1"/>
        <v>0</v>
      </c>
      <c r="AV10" s="29">
        <f t="shared" si="4"/>
        <v>0</v>
      </c>
      <c r="AW10" s="16">
        <f t="shared" si="5"/>
        <v>8</v>
      </c>
    </row>
    <row r="11" spans="1:49">
      <c r="A11" s="32" t="s">
        <v>341</v>
      </c>
      <c r="B11" s="32"/>
      <c r="C11" s="32"/>
      <c r="D11" s="32"/>
      <c r="E11" s="32"/>
      <c r="F11" s="33">
        <v>1470327.0699999998</v>
      </c>
      <c r="I11">
        <v>9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16">
        <f t="shared" si="2"/>
        <v>0</v>
      </c>
      <c r="S11" s="16">
        <f t="shared" si="2"/>
        <v>0</v>
      </c>
      <c r="T11" s="16">
        <f t="shared" si="2"/>
        <v>0</v>
      </c>
      <c r="U11" s="16">
        <f t="shared" si="2"/>
        <v>0</v>
      </c>
      <c r="V11" s="16">
        <f t="shared" si="2"/>
        <v>0</v>
      </c>
      <c r="W11" s="16">
        <f t="shared" si="2"/>
        <v>0</v>
      </c>
      <c r="X11" s="16">
        <f t="shared" si="2"/>
        <v>0</v>
      </c>
      <c r="Y11" s="16">
        <f t="shared" si="2"/>
        <v>0</v>
      </c>
      <c r="Z11" s="16">
        <f t="shared" si="6"/>
        <v>0</v>
      </c>
      <c r="AA11" s="16">
        <f t="shared" si="6"/>
        <v>0</v>
      </c>
      <c r="AB11" s="16">
        <f t="shared" si="6"/>
        <v>0</v>
      </c>
      <c r="AC11" s="16">
        <f t="shared" si="6"/>
        <v>0</v>
      </c>
      <c r="AD11" s="16">
        <f t="shared" si="6"/>
        <v>0</v>
      </c>
      <c r="AE11" s="16">
        <f t="shared" si="6"/>
        <v>0</v>
      </c>
      <c r="AF11" s="16">
        <f t="shared" si="6"/>
        <v>0</v>
      </c>
      <c r="AG11" s="16">
        <f t="shared" si="6"/>
        <v>0</v>
      </c>
      <c r="AH11" s="16">
        <f t="shared" si="6"/>
        <v>0</v>
      </c>
      <c r="AI11" s="16">
        <f t="shared" si="6"/>
        <v>0</v>
      </c>
      <c r="AJ11" s="16">
        <f t="shared" si="6"/>
        <v>0</v>
      </c>
      <c r="AK11" s="16">
        <f t="shared" si="6"/>
        <v>0</v>
      </c>
      <c r="AL11" s="16">
        <f t="shared" si="6"/>
        <v>0</v>
      </c>
      <c r="AM11" s="16">
        <f t="shared" si="6"/>
        <v>0</v>
      </c>
      <c r="AN11" s="16">
        <f t="shared" si="6"/>
        <v>0</v>
      </c>
      <c r="AO11" s="16">
        <f t="shared" si="6"/>
        <v>0</v>
      </c>
      <c r="AP11" s="16">
        <f t="shared" si="6"/>
        <v>0</v>
      </c>
      <c r="AQ11" s="16">
        <f t="shared" si="6"/>
        <v>0</v>
      </c>
      <c r="AR11" s="16">
        <f t="shared" si="3"/>
        <v>0</v>
      </c>
      <c r="AS11" s="16">
        <f t="shared" si="1"/>
        <v>0</v>
      </c>
      <c r="AT11" s="16">
        <f t="shared" si="1"/>
        <v>0</v>
      </c>
      <c r="AU11" s="16">
        <f t="shared" si="1"/>
        <v>0</v>
      </c>
      <c r="AV11" s="29">
        <f t="shared" si="4"/>
        <v>0</v>
      </c>
      <c r="AW11" s="16">
        <f t="shared" si="5"/>
        <v>9</v>
      </c>
    </row>
    <row r="12" spans="1:49">
      <c r="A12" s="21" t="s">
        <v>177</v>
      </c>
      <c r="B12" s="21" t="s">
        <v>319</v>
      </c>
      <c r="C12" s="21"/>
      <c r="D12" s="21"/>
      <c r="E12" t="s">
        <v>320</v>
      </c>
      <c r="F12" s="15">
        <v>3062652.1199999996</v>
      </c>
      <c r="I12">
        <v>10</v>
      </c>
      <c r="J12" s="16">
        <f t="shared" si="2"/>
        <v>0</v>
      </c>
      <c r="K12" s="16">
        <f t="shared" si="2"/>
        <v>0</v>
      </c>
      <c r="L12" s="16">
        <f t="shared" si="2"/>
        <v>1119785.72</v>
      </c>
      <c r="M12" s="16">
        <f t="shared" si="2"/>
        <v>740152.9</v>
      </c>
      <c r="N12" s="16">
        <f t="shared" si="2"/>
        <v>0</v>
      </c>
      <c r="O12" s="16">
        <f t="shared" si="2"/>
        <v>13893334.530000001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>
        <f t="shared" si="2"/>
        <v>0</v>
      </c>
      <c r="T12" s="16">
        <f t="shared" si="2"/>
        <v>133593.03999999998</v>
      </c>
      <c r="U12" s="16">
        <f t="shared" si="2"/>
        <v>0</v>
      </c>
      <c r="V12" s="16">
        <f t="shared" si="2"/>
        <v>0</v>
      </c>
      <c r="W12" s="16">
        <f t="shared" si="2"/>
        <v>36239.89</v>
      </c>
      <c r="X12" s="16">
        <f t="shared" si="2"/>
        <v>0</v>
      </c>
      <c r="Y12" s="16">
        <f t="shared" si="2"/>
        <v>0</v>
      </c>
      <c r="Z12" s="16">
        <f t="shared" si="6"/>
        <v>33272.76</v>
      </c>
      <c r="AA12" s="16">
        <f t="shared" si="6"/>
        <v>41545.14</v>
      </c>
      <c r="AB12" s="16">
        <f t="shared" si="6"/>
        <v>0</v>
      </c>
      <c r="AC12" s="16">
        <f t="shared" si="6"/>
        <v>4976.7299999999996</v>
      </c>
      <c r="AD12" s="16">
        <f t="shared" si="6"/>
        <v>0</v>
      </c>
      <c r="AE12" s="16">
        <f t="shared" si="6"/>
        <v>25788.66</v>
      </c>
      <c r="AF12" s="16">
        <f t="shared" si="6"/>
        <v>50524.59</v>
      </c>
      <c r="AG12" s="16">
        <f t="shared" si="6"/>
        <v>47638.59</v>
      </c>
      <c r="AH12" s="16">
        <f t="shared" si="6"/>
        <v>0</v>
      </c>
      <c r="AI12" s="16">
        <f t="shared" si="6"/>
        <v>0</v>
      </c>
      <c r="AJ12" s="16">
        <f t="shared" si="6"/>
        <v>0</v>
      </c>
      <c r="AK12" s="16">
        <f t="shared" si="6"/>
        <v>0</v>
      </c>
      <c r="AL12" s="16">
        <f t="shared" si="6"/>
        <v>45858.79</v>
      </c>
      <c r="AM12" s="16">
        <f t="shared" si="6"/>
        <v>10330.57</v>
      </c>
      <c r="AN12" s="16">
        <f t="shared" si="6"/>
        <v>0</v>
      </c>
      <c r="AO12" s="16">
        <f t="shared" si="6"/>
        <v>0</v>
      </c>
      <c r="AP12" s="16">
        <f t="shared" si="6"/>
        <v>0</v>
      </c>
      <c r="AQ12" s="16">
        <f t="shared" si="6"/>
        <v>1344213.3800000001</v>
      </c>
      <c r="AR12" s="16">
        <f t="shared" si="3"/>
        <v>21276.94</v>
      </c>
      <c r="AS12" s="16">
        <f t="shared" si="1"/>
        <v>0</v>
      </c>
      <c r="AT12" s="16">
        <f t="shared" si="1"/>
        <v>9901.51</v>
      </c>
      <c r="AU12" s="16">
        <f t="shared" si="1"/>
        <v>0</v>
      </c>
      <c r="AV12" s="29">
        <f t="shared" si="4"/>
        <v>17558433.740000006</v>
      </c>
      <c r="AW12" s="16">
        <f t="shared" si="5"/>
        <v>10</v>
      </c>
    </row>
    <row r="13" spans="1:49">
      <c r="A13" s="21" t="s">
        <v>177</v>
      </c>
      <c r="B13" s="21">
        <v>1</v>
      </c>
      <c r="C13" s="21">
        <v>47</v>
      </c>
      <c r="D13" s="21"/>
      <c r="E13" t="s">
        <v>346</v>
      </c>
      <c r="F13" s="15">
        <v>67072.52</v>
      </c>
      <c r="I13">
        <v>11</v>
      </c>
      <c r="J13" s="16">
        <f t="shared" si="2"/>
        <v>0</v>
      </c>
      <c r="K13" s="16">
        <f t="shared" si="2"/>
        <v>20339.41</v>
      </c>
      <c r="L13" s="16">
        <f t="shared" si="2"/>
        <v>0</v>
      </c>
      <c r="M13" s="16">
        <f t="shared" si="2"/>
        <v>0</v>
      </c>
      <c r="N13" s="16">
        <f t="shared" si="2"/>
        <v>0</v>
      </c>
      <c r="O13" s="16">
        <f t="shared" si="2"/>
        <v>0</v>
      </c>
      <c r="P13" s="16">
        <f t="shared" si="2"/>
        <v>0</v>
      </c>
      <c r="Q13" s="16">
        <f t="shared" si="2"/>
        <v>28743.279999999999</v>
      </c>
      <c r="R13" s="16">
        <f t="shared" si="2"/>
        <v>0</v>
      </c>
      <c r="S13" s="16">
        <f t="shared" si="2"/>
        <v>0</v>
      </c>
      <c r="T13" s="16">
        <f t="shared" si="2"/>
        <v>0</v>
      </c>
      <c r="U13" s="16">
        <f t="shared" si="2"/>
        <v>0</v>
      </c>
      <c r="V13" s="16">
        <f t="shared" si="2"/>
        <v>0</v>
      </c>
      <c r="W13" s="16">
        <f t="shared" si="2"/>
        <v>17723.34</v>
      </c>
      <c r="X13" s="16">
        <f t="shared" si="2"/>
        <v>0</v>
      </c>
      <c r="Y13" s="16">
        <f t="shared" si="2"/>
        <v>0</v>
      </c>
      <c r="Z13" s="16">
        <f t="shared" si="6"/>
        <v>0</v>
      </c>
      <c r="AA13" s="16">
        <f t="shared" si="6"/>
        <v>0</v>
      </c>
      <c r="AB13" s="16">
        <f t="shared" si="6"/>
        <v>211195.51</v>
      </c>
      <c r="AC13" s="16">
        <f t="shared" si="6"/>
        <v>0</v>
      </c>
      <c r="AD13" s="16">
        <f t="shared" si="6"/>
        <v>0</v>
      </c>
      <c r="AE13" s="16">
        <f t="shared" si="6"/>
        <v>55030.76</v>
      </c>
      <c r="AF13" s="16">
        <f t="shared" si="6"/>
        <v>0</v>
      </c>
      <c r="AG13" s="16">
        <f t="shared" si="6"/>
        <v>0</v>
      </c>
      <c r="AH13" s="16">
        <f t="shared" si="6"/>
        <v>0</v>
      </c>
      <c r="AI13" s="16">
        <f t="shared" si="6"/>
        <v>0</v>
      </c>
      <c r="AJ13" s="16">
        <f t="shared" si="6"/>
        <v>0</v>
      </c>
      <c r="AK13" s="16">
        <f t="shared" si="6"/>
        <v>0</v>
      </c>
      <c r="AL13" s="16">
        <f t="shared" si="6"/>
        <v>0</v>
      </c>
      <c r="AM13" s="16">
        <f t="shared" si="6"/>
        <v>0</v>
      </c>
      <c r="AN13" s="16">
        <f t="shared" si="6"/>
        <v>0</v>
      </c>
      <c r="AO13" s="16">
        <f t="shared" si="6"/>
        <v>0</v>
      </c>
      <c r="AP13" s="16">
        <f t="shared" si="6"/>
        <v>57523.11</v>
      </c>
      <c r="AQ13" s="16">
        <f t="shared" si="6"/>
        <v>0</v>
      </c>
      <c r="AR13" s="16">
        <f t="shared" si="3"/>
        <v>0</v>
      </c>
      <c r="AS13" s="16">
        <f t="shared" si="1"/>
        <v>0</v>
      </c>
      <c r="AT13" s="16">
        <f t="shared" si="1"/>
        <v>3413.96</v>
      </c>
      <c r="AU13" s="16">
        <f t="shared" si="1"/>
        <v>0</v>
      </c>
      <c r="AV13" s="29">
        <f t="shared" si="4"/>
        <v>393969.37000000005</v>
      </c>
      <c r="AW13" s="16">
        <f t="shared" si="5"/>
        <v>11</v>
      </c>
    </row>
    <row r="14" spans="1:49">
      <c r="A14" s="21" t="s">
        <v>177</v>
      </c>
      <c r="B14" s="21">
        <v>10</v>
      </c>
      <c r="C14" s="21">
        <v>1</v>
      </c>
      <c r="D14" s="21"/>
      <c r="E14" t="s">
        <v>349</v>
      </c>
      <c r="F14" s="15">
        <v>16943.32</v>
      </c>
      <c r="I14">
        <v>12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6">
        <f t="shared" si="2"/>
        <v>0</v>
      </c>
      <c r="Q14" s="16">
        <f t="shared" si="2"/>
        <v>0</v>
      </c>
      <c r="R14" s="16">
        <f t="shared" si="2"/>
        <v>0</v>
      </c>
      <c r="S14" s="16">
        <f t="shared" si="2"/>
        <v>0</v>
      </c>
      <c r="T14" s="16">
        <f t="shared" si="2"/>
        <v>0</v>
      </c>
      <c r="U14" s="16">
        <f t="shared" si="2"/>
        <v>0</v>
      </c>
      <c r="V14" s="16">
        <f t="shared" si="2"/>
        <v>0</v>
      </c>
      <c r="W14" s="16">
        <f t="shared" si="2"/>
        <v>0</v>
      </c>
      <c r="X14" s="16">
        <f t="shared" si="2"/>
        <v>0</v>
      </c>
      <c r="Y14" s="16">
        <f t="shared" si="2"/>
        <v>0</v>
      </c>
      <c r="Z14" s="16">
        <f t="shared" si="6"/>
        <v>0</v>
      </c>
      <c r="AA14" s="16">
        <f t="shared" si="6"/>
        <v>0</v>
      </c>
      <c r="AB14" s="16">
        <f t="shared" si="6"/>
        <v>0</v>
      </c>
      <c r="AC14" s="16">
        <f t="shared" si="6"/>
        <v>0</v>
      </c>
      <c r="AD14" s="16">
        <f t="shared" si="6"/>
        <v>0</v>
      </c>
      <c r="AE14" s="16">
        <f t="shared" si="6"/>
        <v>0</v>
      </c>
      <c r="AF14" s="16">
        <f t="shared" si="6"/>
        <v>0</v>
      </c>
      <c r="AG14" s="16">
        <f t="shared" si="6"/>
        <v>0</v>
      </c>
      <c r="AH14" s="16">
        <f t="shared" si="6"/>
        <v>0</v>
      </c>
      <c r="AI14" s="16">
        <f t="shared" si="6"/>
        <v>0</v>
      </c>
      <c r="AJ14" s="16">
        <f t="shared" si="6"/>
        <v>0</v>
      </c>
      <c r="AK14" s="16">
        <f t="shared" si="6"/>
        <v>0</v>
      </c>
      <c r="AL14" s="16">
        <f t="shared" si="6"/>
        <v>0</v>
      </c>
      <c r="AM14" s="16">
        <f t="shared" si="6"/>
        <v>0</v>
      </c>
      <c r="AN14" s="16">
        <f t="shared" si="6"/>
        <v>0</v>
      </c>
      <c r="AO14" s="16">
        <f t="shared" si="6"/>
        <v>0</v>
      </c>
      <c r="AP14" s="16">
        <f t="shared" si="6"/>
        <v>0</v>
      </c>
      <c r="AQ14" s="16">
        <f t="shared" si="6"/>
        <v>0</v>
      </c>
      <c r="AR14" s="16">
        <f t="shared" si="3"/>
        <v>0</v>
      </c>
      <c r="AS14" s="16">
        <f t="shared" si="1"/>
        <v>0</v>
      </c>
      <c r="AT14" s="16">
        <f t="shared" si="1"/>
        <v>0</v>
      </c>
      <c r="AU14" s="16">
        <f t="shared" si="1"/>
        <v>0</v>
      </c>
      <c r="AV14" s="29">
        <f t="shared" si="4"/>
        <v>0</v>
      </c>
      <c r="AW14" s="16">
        <f t="shared" si="5"/>
        <v>12</v>
      </c>
    </row>
    <row r="15" spans="1:49">
      <c r="A15" s="21" t="s">
        <v>177</v>
      </c>
      <c r="B15" s="21">
        <v>10</v>
      </c>
      <c r="C15" s="21">
        <v>51</v>
      </c>
      <c r="D15" s="21"/>
      <c r="E15" t="s">
        <v>466</v>
      </c>
      <c r="F15" s="15">
        <v>1102842.3999999999</v>
      </c>
      <c r="I15">
        <v>13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  <c r="N15" s="16">
        <f t="shared" si="2"/>
        <v>0</v>
      </c>
      <c r="O15" s="16">
        <f t="shared" si="2"/>
        <v>0</v>
      </c>
      <c r="P15" s="16">
        <f t="shared" si="2"/>
        <v>0</v>
      </c>
      <c r="Q15" s="16">
        <f t="shared" si="2"/>
        <v>0</v>
      </c>
      <c r="R15" s="16">
        <f t="shared" si="2"/>
        <v>0</v>
      </c>
      <c r="S15" s="16">
        <f t="shared" si="2"/>
        <v>0</v>
      </c>
      <c r="T15" s="16">
        <f t="shared" si="2"/>
        <v>0</v>
      </c>
      <c r="U15" s="16">
        <f t="shared" si="2"/>
        <v>0</v>
      </c>
      <c r="V15" s="16">
        <f t="shared" si="2"/>
        <v>0</v>
      </c>
      <c r="W15" s="16">
        <f t="shared" si="2"/>
        <v>0</v>
      </c>
      <c r="X15" s="16">
        <f t="shared" si="2"/>
        <v>0</v>
      </c>
      <c r="Y15" s="16">
        <f t="shared" si="2"/>
        <v>0</v>
      </c>
      <c r="Z15" s="16">
        <f t="shared" si="6"/>
        <v>0</v>
      </c>
      <c r="AA15" s="16">
        <f t="shared" si="6"/>
        <v>0</v>
      </c>
      <c r="AB15" s="16">
        <f t="shared" si="6"/>
        <v>0</v>
      </c>
      <c r="AC15" s="16">
        <f t="shared" si="6"/>
        <v>0</v>
      </c>
      <c r="AD15" s="16">
        <f t="shared" si="6"/>
        <v>0</v>
      </c>
      <c r="AE15" s="16">
        <f t="shared" si="6"/>
        <v>0</v>
      </c>
      <c r="AF15" s="16">
        <f t="shared" si="6"/>
        <v>0</v>
      </c>
      <c r="AG15" s="16">
        <f t="shared" si="6"/>
        <v>0</v>
      </c>
      <c r="AH15" s="16">
        <f t="shared" si="6"/>
        <v>0</v>
      </c>
      <c r="AI15" s="16">
        <f t="shared" si="6"/>
        <v>0</v>
      </c>
      <c r="AJ15" s="16">
        <f t="shared" si="6"/>
        <v>0</v>
      </c>
      <c r="AK15" s="16">
        <f t="shared" si="6"/>
        <v>0</v>
      </c>
      <c r="AL15" s="16">
        <f t="shared" si="6"/>
        <v>0</v>
      </c>
      <c r="AM15" s="16">
        <f t="shared" si="6"/>
        <v>0</v>
      </c>
      <c r="AN15" s="16">
        <f t="shared" si="6"/>
        <v>0</v>
      </c>
      <c r="AO15" s="16">
        <f t="shared" si="6"/>
        <v>0</v>
      </c>
      <c r="AP15" s="16">
        <f t="shared" si="6"/>
        <v>0</v>
      </c>
      <c r="AQ15" s="16">
        <f t="shared" si="6"/>
        <v>0</v>
      </c>
      <c r="AR15" s="16">
        <f t="shared" si="3"/>
        <v>0</v>
      </c>
      <c r="AS15" s="16">
        <f t="shared" si="1"/>
        <v>0</v>
      </c>
      <c r="AT15" s="16">
        <f t="shared" si="1"/>
        <v>0</v>
      </c>
      <c r="AU15" s="16">
        <f t="shared" si="1"/>
        <v>0</v>
      </c>
      <c r="AV15" s="29">
        <f t="shared" si="4"/>
        <v>0</v>
      </c>
      <c r="AW15" s="16">
        <f t="shared" si="5"/>
        <v>13</v>
      </c>
    </row>
    <row r="16" spans="1:49">
      <c r="A16" s="21" t="s">
        <v>177</v>
      </c>
      <c r="B16" s="21">
        <v>46</v>
      </c>
      <c r="C16" s="21">
        <v>1</v>
      </c>
      <c r="D16" s="21"/>
      <c r="E16" t="s">
        <v>468</v>
      </c>
      <c r="F16" s="15">
        <v>20083.79</v>
      </c>
      <c r="I16">
        <v>14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2"/>
        <v>0</v>
      </c>
      <c r="N16" s="16">
        <f t="shared" si="2"/>
        <v>0</v>
      </c>
      <c r="O16" s="16">
        <f t="shared" si="2"/>
        <v>0</v>
      </c>
      <c r="P16" s="16">
        <f t="shared" si="2"/>
        <v>0</v>
      </c>
      <c r="Q16" s="16">
        <f t="shared" si="2"/>
        <v>0</v>
      </c>
      <c r="R16" s="16">
        <f t="shared" si="2"/>
        <v>0</v>
      </c>
      <c r="S16" s="16">
        <f t="shared" si="2"/>
        <v>0</v>
      </c>
      <c r="T16" s="16">
        <f t="shared" si="2"/>
        <v>0</v>
      </c>
      <c r="U16" s="16">
        <f t="shared" si="2"/>
        <v>0</v>
      </c>
      <c r="V16" s="16">
        <f t="shared" si="2"/>
        <v>0</v>
      </c>
      <c r="W16" s="16">
        <f t="shared" si="2"/>
        <v>0</v>
      </c>
      <c r="X16" s="16">
        <f t="shared" si="2"/>
        <v>0</v>
      </c>
      <c r="Y16" s="16">
        <f t="shared" si="2"/>
        <v>0</v>
      </c>
      <c r="Z16" s="16">
        <f t="shared" si="6"/>
        <v>0</v>
      </c>
      <c r="AA16" s="16">
        <f t="shared" si="6"/>
        <v>0</v>
      </c>
      <c r="AB16" s="16">
        <f t="shared" si="6"/>
        <v>0</v>
      </c>
      <c r="AC16" s="16">
        <f t="shared" si="6"/>
        <v>0</v>
      </c>
      <c r="AD16" s="16">
        <f t="shared" si="6"/>
        <v>0</v>
      </c>
      <c r="AE16" s="16">
        <f t="shared" si="6"/>
        <v>0</v>
      </c>
      <c r="AF16" s="16">
        <f t="shared" si="6"/>
        <v>0</v>
      </c>
      <c r="AG16" s="16">
        <f t="shared" si="6"/>
        <v>0</v>
      </c>
      <c r="AH16" s="16">
        <f t="shared" si="6"/>
        <v>0</v>
      </c>
      <c r="AI16" s="16">
        <f t="shared" si="6"/>
        <v>0</v>
      </c>
      <c r="AJ16" s="16">
        <f t="shared" si="6"/>
        <v>0</v>
      </c>
      <c r="AK16" s="16">
        <f t="shared" si="6"/>
        <v>0</v>
      </c>
      <c r="AL16" s="16">
        <f t="shared" si="6"/>
        <v>0</v>
      </c>
      <c r="AM16" s="16">
        <f t="shared" si="6"/>
        <v>0</v>
      </c>
      <c r="AN16" s="16">
        <f t="shared" si="6"/>
        <v>0</v>
      </c>
      <c r="AO16" s="16">
        <f t="shared" si="6"/>
        <v>0</v>
      </c>
      <c r="AP16" s="16">
        <f t="shared" si="6"/>
        <v>34531.040000000001</v>
      </c>
      <c r="AQ16" s="16">
        <f t="shared" si="6"/>
        <v>0</v>
      </c>
      <c r="AR16" s="16">
        <f t="shared" si="3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29">
        <f t="shared" si="4"/>
        <v>34531.040000000001</v>
      </c>
      <c r="AW16" s="16">
        <f t="shared" si="5"/>
        <v>14</v>
      </c>
    </row>
    <row r="17" spans="1:49">
      <c r="A17" s="21" t="s">
        <v>177</v>
      </c>
      <c r="B17" s="21">
        <v>74</v>
      </c>
      <c r="C17" s="21"/>
      <c r="D17" s="21"/>
      <c r="E17" t="s">
        <v>484</v>
      </c>
      <c r="F17" s="15">
        <v>48885.869999999995</v>
      </c>
      <c r="I17">
        <v>15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6"/>
        <v>0</v>
      </c>
      <c r="AA17" s="16">
        <f t="shared" si="6"/>
        <v>0</v>
      </c>
      <c r="AB17" s="16">
        <f t="shared" si="6"/>
        <v>0</v>
      </c>
      <c r="AC17" s="16">
        <f t="shared" si="6"/>
        <v>0</v>
      </c>
      <c r="AD17" s="16">
        <f t="shared" si="6"/>
        <v>0</v>
      </c>
      <c r="AE17" s="16">
        <f t="shared" si="6"/>
        <v>0</v>
      </c>
      <c r="AF17" s="16">
        <f t="shared" si="6"/>
        <v>0</v>
      </c>
      <c r="AG17" s="16">
        <f t="shared" si="6"/>
        <v>0</v>
      </c>
      <c r="AH17" s="16">
        <f t="shared" si="6"/>
        <v>0</v>
      </c>
      <c r="AI17" s="16">
        <f t="shared" si="6"/>
        <v>0</v>
      </c>
      <c r="AJ17" s="16">
        <f t="shared" si="6"/>
        <v>0</v>
      </c>
      <c r="AK17" s="16">
        <f t="shared" si="6"/>
        <v>0</v>
      </c>
      <c r="AL17" s="16">
        <f t="shared" si="6"/>
        <v>0</v>
      </c>
      <c r="AM17" s="16">
        <f t="shared" si="6"/>
        <v>0</v>
      </c>
      <c r="AN17" s="16">
        <f t="shared" si="6"/>
        <v>0</v>
      </c>
      <c r="AO17" s="16">
        <f t="shared" si="6"/>
        <v>0</v>
      </c>
      <c r="AP17" s="16">
        <f t="shared" si="6"/>
        <v>0</v>
      </c>
      <c r="AQ17" s="16">
        <f t="shared" si="6"/>
        <v>0</v>
      </c>
      <c r="AR17" s="16">
        <f t="shared" si="3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29">
        <f t="shared" si="4"/>
        <v>0</v>
      </c>
      <c r="AW17" s="16">
        <f t="shared" si="5"/>
        <v>15</v>
      </c>
    </row>
    <row r="18" spans="1:49">
      <c r="A18" s="21" t="s">
        <v>177</v>
      </c>
      <c r="B18" s="21">
        <v>84</v>
      </c>
      <c r="C18" s="21">
        <v>11</v>
      </c>
      <c r="D18" s="21"/>
      <c r="E18" t="s">
        <v>325</v>
      </c>
      <c r="F18" s="15">
        <v>24602.04</v>
      </c>
      <c r="I18">
        <v>16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  <c r="N18" s="16">
        <f t="shared" si="2"/>
        <v>0</v>
      </c>
      <c r="O18" s="16">
        <f t="shared" si="2"/>
        <v>0</v>
      </c>
      <c r="P18" s="16">
        <f t="shared" si="2"/>
        <v>0</v>
      </c>
      <c r="Q18" s="16">
        <f t="shared" si="2"/>
        <v>0</v>
      </c>
      <c r="R18" s="16">
        <f t="shared" si="2"/>
        <v>0</v>
      </c>
      <c r="S18" s="16">
        <f t="shared" si="2"/>
        <v>0</v>
      </c>
      <c r="T18" s="16">
        <f t="shared" si="2"/>
        <v>0</v>
      </c>
      <c r="U18" s="16">
        <f t="shared" si="2"/>
        <v>0</v>
      </c>
      <c r="V18" s="16">
        <f t="shared" si="2"/>
        <v>0</v>
      </c>
      <c r="W18" s="16">
        <f t="shared" si="2"/>
        <v>0</v>
      </c>
      <c r="X18" s="16">
        <f t="shared" si="2"/>
        <v>0</v>
      </c>
      <c r="Y18" s="16">
        <f t="shared" si="2"/>
        <v>0</v>
      </c>
      <c r="Z18" s="16">
        <f t="shared" si="6"/>
        <v>0</v>
      </c>
      <c r="AA18" s="16">
        <f t="shared" si="6"/>
        <v>0</v>
      </c>
      <c r="AB18" s="16">
        <f t="shared" si="6"/>
        <v>0</v>
      </c>
      <c r="AC18" s="16">
        <f t="shared" si="6"/>
        <v>27461.65</v>
      </c>
      <c r="AD18" s="16">
        <f t="shared" si="6"/>
        <v>0</v>
      </c>
      <c r="AE18" s="16">
        <f t="shared" si="6"/>
        <v>0</v>
      </c>
      <c r="AF18" s="16">
        <f t="shared" si="6"/>
        <v>0</v>
      </c>
      <c r="AG18" s="16">
        <f t="shared" si="6"/>
        <v>0</v>
      </c>
      <c r="AH18" s="16">
        <f t="shared" si="6"/>
        <v>0</v>
      </c>
      <c r="AI18" s="16">
        <f t="shared" si="6"/>
        <v>0</v>
      </c>
      <c r="AJ18" s="16">
        <f t="shared" si="6"/>
        <v>0</v>
      </c>
      <c r="AK18" s="16">
        <f t="shared" si="6"/>
        <v>0</v>
      </c>
      <c r="AL18" s="16">
        <f t="shared" si="6"/>
        <v>0</v>
      </c>
      <c r="AM18" s="16">
        <f t="shared" si="6"/>
        <v>0</v>
      </c>
      <c r="AN18" s="16">
        <f t="shared" si="6"/>
        <v>0</v>
      </c>
      <c r="AO18" s="16">
        <f t="shared" si="6"/>
        <v>0</v>
      </c>
      <c r="AP18" s="16">
        <f t="shared" si="6"/>
        <v>0</v>
      </c>
      <c r="AQ18" s="16">
        <f t="shared" si="6"/>
        <v>0</v>
      </c>
      <c r="AR18" s="16">
        <f t="shared" si="3"/>
        <v>0</v>
      </c>
      <c r="AS18" s="16">
        <f t="shared" si="3"/>
        <v>0</v>
      </c>
      <c r="AT18" s="16">
        <f t="shared" si="3"/>
        <v>0</v>
      </c>
      <c r="AU18" s="16">
        <f t="shared" si="3"/>
        <v>0</v>
      </c>
      <c r="AV18" s="29">
        <f t="shared" si="4"/>
        <v>27461.65</v>
      </c>
      <c r="AW18" s="16">
        <f t="shared" si="5"/>
        <v>16</v>
      </c>
    </row>
    <row r="19" spans="1:49">
      <c r="A19" s="31" t="s">
        <v>177</v>
      </c>
      <c r="B19" s="21">
        <v>85</v>
      </c>
      <c r="C19" s="21">
        <v>31</v>
      </c>
      <c r="D19" s="21">
        <v>1</v>
      </c>
      <c r="E19" t="s">
        <v>357</v>
      </c>
      <c r="F19" s="15">
        <v>85321.4</v>
      </c>
      <c r="I19">
        <v>17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 t="shared" si="2"/>
        <v>0</v>
      </c>
      <c r="Q19" s="16">
        <f t="shared" si="2"/>
        <v>0</v>
      </c>
      <c r="R19" s="16">
        <f t="shared" si="2"/>
        <v>0</v>
      </c>
      <c r="S19" s="16">
        <f t="shared" si="2"/>
        <v>0</v>
      </c>
      <c r="T19" s="16">
        <f t="shared" si="2"/>
        <v>0</v>
      </c>
      <c r="U19" s="16">
        <f t="shared" si="2"/>
        <v>0</v>
      </c>
      <c r="V19" s="16">
        <f t="shared" si="2"/>
        <v>0</v>
      </c>
      <c r="W19" s="16">
        <f t="shared" si="2"/>
        <v>0</v>
      </c>
      <c r="X19" s="16">
        <f t="shared" si="2"/>
        <v>0</v>
      </c>
      <c r="Y19" s="16">
        <f t="shared" si="2"/>
        <v>0</v>
      </c>
      <c r="Z19" s="16">
        <f t="shared" si="6"/>
        <v>0</v>
      </c>
      <c r="AA19" s="16">
        <f t="shared" si="6"/>
        <v>0</v>
      </c>
      <c r="AB19" s="16">
        <f t="shared" si="6"/>
        <v>0</v>
      </c>
      <c r="AC19" s="16">
        <f t="shared" si="6"/>
        <v>0</v>
      </c>
      <c r="AD19" s="16">
        <f t="shared" si="6"/>
        <v>0</v>
      </c>
      <c r="AE19" s="16">
        <f t="shared" si="6"/>
        <v>0</v>
      </c>
      <c r="AF19" s="16">
        <f t="shared" si="6"/>
        <v>0</v>
      </c>
      <c r="AG19" s="16">
        <f t="shared" si="6"/>
        <v>0</v>
      </c>
      <c r="AH19" s="16">
        <f t="shared" si="6"/>
        <v>0</v>
      </c>
      <c r="AI19" s="16">
        <f t="shared" si="6"/>
        <v>0</v>
      </c>
      <c r="AJ19" s="16">
        <f t="shared" si="6"/>
        <v>0</v>
      </c>
      <c r="AK19" s="16">
        <f t="shared" si="6"/>
        <v>0</v>
      </c>
      <c r="AL19" s="16">
        <f t="shared" si="6"/>
        <v>0</v>
      </c>
      <c r="AM19" s="16">
        <f t="shared" si="6"/>
        <v>0</v>
      </c>
      <c r="AN19" s="16">
        <f t="shared" si="6"/>
        <v>0</v>
      </c>
      <c r="AO19" s="16">
        <f t="shared" si="6"/>
        <v>0</v>
      </c>
      <c r="AP19" s="16">
        <f t="shared" si="6"/>
        <v>0</v>
      </c>
      <c r="AQ19" s="16">
        <f t="shared" si="6"/>
        <v>0</v>
      </c>
      <c r="AR19" s="16">
        <f t="shared" si="3"/>
        <v>0</v>
      </c>
      <c r="AS19" s="16">
        <f t="shared" si="3"/>
        <v>0</v>
      </c>
      <c r="AT19" s="16">
        <f t="shared" si="3"/>
        <v>0</v>
      </c>
      <c r="AU19" s="16">
        <f t="shared" si="3"/>
        <v>0</v>
      </c>
      <c r="AV19" s="29">
        <f t="shared" si="4"/>
        <v>0</v>
      </c>
      <c r="AW19" s="16">
        <f t="shared" si="5"/>
        <v>17</v>
      </c>
    </row>
    <row r="20" spans="1:49">
      <c r="A20" s="32" t="s">
        <v>360</v>
      </c>
      <c r="B20" s="32"/>
      <c r="C20" s="32"/>
      <c r="D20" s="32"/>
      <c r="E20" s="32"/>
      <c r="F20" s="33">
        <v>4428403.46</v>
      </c>
      <c r="I20">
        <v>18</v>
      </c>
      <c r="J20" s="16">
        <f t="shared" si="2"/>
        <v>0</v>
      </c>
      <c r="K20" s="16">
        <f t="shared" si="2"/>
        <v>0</v>
      </c>
      <c r="L20" s="16">
        <f t="shared" si="2"/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  <c r="R20" s="16">
        <f t="shared" si="2"/>
        <v>0</v>
      </c>
      <c r="S20" s="16">
        <f t="shared" si="2"/>
        <v>0</v>
      </c>
      <c r="T20" s="16">
        <f t="shared" si="2"/>
        <v>0</v>
      </c>
      <c r="U20" s="16">
        <f t="shared" si="2"/>
        <v>0</v>
      </c>
      <c r="V20" s="16">
        <f t="shared" si="2"/>
        <v>0</v>
      </c>
      <c r="W20" s="16">
        <f t="shared" si="2"/>
        <v>0</v>
      </c>
      <c r="X20" s="16">
        <f t="shared" si="2"/>
        <v>0</v>
      </c>
      <c r="Y20" s="16">
        <f t="shared" si="2"/>
        <v>0</v>
      </c>
      <c r="Z20" s="16">
        <f t="shared" si="6"/>
        <v>0</v>
      </c>
      <c r="AA20" s="16">
        <f t="shared" si="6"/>
        <v>0</v>
      </c>
      <c r="AB20" s="16">
        <f t="shared" si="6"/>
        <v>0</v>
      </c>
      <c r="AC20" s="16">
        <f t="shared" si="6"/>
        <v>0</v>
      </c>
      <c r="AD20" s="16">
        <f t="shared" si="6"/>
        <v>0</v>
      </c>
      <c r="AE20" s="16">
        <f t="shared" si="6"/>
        <v>0</v>
      </c>
      <c r="AF20" s="16">
        <f t="shared" si="6"/>
        <v>0</v>
      </c>
      <c r="AG20" s="16">
        <f t="shared" si="6"/>
        <v>0</v>
      </c>
      <c r="AH20" s="16">
        <f t="shared" si="6"/>
        <v>0</v>
      </c>
      <c r="AI20" s="16">
        <f t="shared" si="6"/>
        <v>0</v>
      </c>
      <c r="AJ20" s="16">
        <f t="shared" si="6"/>
        <v>0</v>
      </c>
      <c r="AK20" s="16">
        <f t="shared" si="6"/>
        <v>0</v>
      </c>
      <c r="AL20" s="16">
        <f t="shared" si="6"/>
        <v>0</v>
      </c>
      <c r="AM20" s="16">
        <f t="shared" si="6"/>
        <v>0</v>
      </c>
      <c r="AN20" s="16">
        <f t="shared" si="6"/>
        <v>0</v>
      </c>
      <c r="AO20" s="16">
        <f t="shared" si="6"/>
        <v>0</v>
      </c>
      <c r="AP20" s="16">
        <f t="shared" si="6"/>
        <v>0</v>
      </c>
      <c r="AQ20" s="16">
        <f t="shared" si="6"/>
        <v>0</v>
      </c>
      <c r="AR20" s="16">
        <f t="shared" si="3"/>
        <v>0</v>
      </c>
      <c r="AS20" s="16">
        <f t="shared" si="3"/>
        <v>0</v>
      </c>
      <c r="AT20" s="16">
        <f t="shared" si="3"/>
        <v>0</v>
      </c>
      <c r="AU20" s="16">
        <f t="shared" si="3"/>
        <v>0</v>
      </c>
      <c r="AV20" s="29">
        <f t="shared" si="4"/>
        <v>0</v>
      </c>
      <c r="AW20" s="16">
        <f t="shared" si="5"/>
        <v>18</v>
      </c>
    </row>
    <row r="21" spans="1:49">
      <c r="A21" s="21" t="s">
        <v>179</v>
      </c>
      <c r="B21" s="21" t="s">
        <v>319</v>
      </c>
      <c r="C21" s="21"/>
      <c r="D21" s="21"/>
      <c r="E21" t="s">
        <v>320</v>
      </c>
      <c r="F21" s="15">
        <v>1812670.63</v>
      </c>
      <c r="I21">
        <v>19</v>
      </c>
      <c r="J21" s="16">
        <f t="shared" si="2"/>
        <v>0</v>
      </c>
      <c r="K21" s="16">
        <f t="shared" si="2"/>
        <v>0</v>
      </c>
      <c r="L21" s="16">
        <f t="shared" si="2"/>
        <v>0</v>
      </c>
      <c r="M21" s="16">
        <f t="shared" si="2"/>
        <v>0</v>
      </c>
      <c r="N21" s="16">
        <f t="shared" si="2"/>
        <v>0</v>
      </c>
      <c r="O21" s="16">
        <f t="shared" si="2"/>
        <v>0</v>
      </c>
      <c r="P21" s="16">
        <f t="shared" si="2"/>
        <v>0</v>
      </c>
      <c r="Q21" s="16">
        <f t="shared" si="2"/>
        <v>0</v>
      </c>
      <c r="R21" s="16">
        <f t="shared" si="2"/>
        <v>0</v>
      </c>
      <c r="S21" s="16">
        <f t="shared" si="2"/>
        <v>0</v>
      </c>
      <c r="T21" s="16">
        <f t="shared" si="2"/>
        <v>0</v>
      </c>
      <c r="U21" s="16">
        <f t="shared" si="2"/>
        <v>0</v>
      </c>
      <c r="V21" s="16">
        <f t="shared" si="2"/>
        <v>0</v>
      </c>
      <c r="W21" s="16">
        <f t="shared" si="2"/>
        <v>0</v>
      </c>
      <c r="X21" s="16">
        <f t="shared" si="2"/>
        <v>0</v>
      </c>
      <c r="Y21" s="16">
        <f t="shared" si="2"/>
        <v>0</v>
      </c>
      <c r="Z21" s="16">
        <f t="shared" si="6"/>
        <v>0</v>
      </c>
      <c r="AA21" s="16">
        <f t="shared" si="6"/>
        <v>0</v>
      </c>
      <c r="AB21" s="16">
        <f t="shared" si="6"/>
        <v>0</v>
      </c>
      <c r="AC21" s="16">
        <f t="shared" si="6"/>
        <v>0</v>
      </c>
      <c r="AD21" s="16">
        <f t="shared" si="6"/>
        <v>0</v>
      </c>
      <c r="AE21" s="16">
        <f t="shared" si="6"/>
        <v>0</v>
      </c>
      <c r="AF21" s="16">
        <f t="shared" si="6"/>
        <v>0</v>
      </c>
      <c r="AG21" s="16">
        <f t="shared" si="6"/>
        <v>0</v>
      </c>
      <c r="AH21" s="16">
        <f t="shared" si="6"/>
        <v>0</v>
      </c>
      <c r="AI21" s="16">
        <f t="shared" si="6"/>
        <v>0</v>
      </c>
      <c r="AJ21" s="16">
        <f t="shared" si="6"/>
        <v>0</v>
      </c>
      <c r="AK21" s="16">
        <f t="shared" si="6"/>
        <v>0</v>
      </c>
      <c r="AL21" s="16">
        <f t="shared" si="6"/>
        <v>0</v>
      </c>
      <c r="AM21" s="16">
        <f t="shared" si="6"/>
        <v>0</v>
      </c>
      <c r="AN21" s="16">
        <f t="shared" si="6"/>
        <v>0</v>
      </c>
      <c r="AO21" s="16">
        <f t="shared" si="6"/>
        <v>0</v>
      </c>
      <c r="AP21" s="16">
        <f t="shared" si="6"/>
        <v>0</v>
      </c>
      <c r="AQ21" s="16">
        <f t="shared" si="6"/>
        <v>0</v>
      </c>
      <c r="AR21" s="16">
        <f t="shared" si="3"/>
        <v>0</v>
      </c>
      <c r="AS21" s="16">
        <f t="shared" si="3"/>
        <v>0</v>
      </c>
      <c r="AT21" s="16">
        <f t="shared" si="3"/>
        <v>0</v>
      </c>
      <c r="AU21" s="16">
        <f t="shared" si="3"/>
        <v>0</v>
      </c>
      <c r="AV21" s="29">
        <f t="shared" si="4"/>
        <v>0</v>
      </c>
      <c r="AW21" s="16">
        <f t="shared" si="5"/>
        <v>19</v>
      </c>
    </row>
    <row r="22" spans="1:49">
      <c r="A22" s="21" t="s">
        <v>179</v>
      </c>
      <c r="B22" s="21">
        <v>1</v>
      </c>
      <c r="C22" s="21"/>
      <c r="D22" s="21"/>
      <c r="E22" t="s">
        <v>411</v>
      </c>
      <c r="F22" s="15">
        <v>367016.34</v>
      </c>
      <c r="I22">
        <v>20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6">
        <f t="shared" si="2"/>
        <v>0</v>
      </c>
      <c r="S22" s="16">
        <f t="shared" si="2"/>
        <v>0</v>
      </c>
      <c r="T22" s="16">
        <f t="shared" si="2"/>
        <v>0</v>
      </c>
      <c r="U22" s="16">
        <f t="shared" si="2"/>
        <v>0</v>
      </c>
      <c r="V22" s="16">
        <f t="shared" si="2"/>
        <v>0</v>
      </c>
      <c r="W22" s="16">
        <f t="shared" si="2"/>
        <v>0</v>
      </c>
      <c r="X22" s="16">
        <f t="shared" si="2"/>
        <v>0</v>
      </c>
      <c r="Y22" s="16">
        <f t="shared" si="2"/>
        <v>0</v>
      </c>
      <c r="Z22" s="16">
        <f t="shared" si="6"/>
        <v>0</v>
      </c>
      <c r="AA22" s="16">
        <f t="shared" si="6"/>
        <v>0</v>
      </c>
      <c r="AB22" s="16">
        <f t="shared" si="6"/>
        <v>0</v>
      </c>
      <c r="AC22" s="16">
        <f t="shared" si="6"/>
        <v>0</v>
      </c>
      <c r="AD22" s="16">
        <f t="shared" si="6"/>
        <v>0</v>
      </c>
      <c r="AE22" s="16">
        <f t="shared" si="6"/>
        <v>0</v>
      </c>
      <c r="AF22" s="16">
        <f t="shared" si="6"/>
        <v>0</v>
      </c>
      <c r="AG22" s="16">
        <f t="shared" si="6"/>
        <v>0</v>
      </c>
      <c r="AH22" s="16">
        <f t="shared" si="6"/>
        <v>0</v>
      </c>
      <c r="AI22" s="16">
        <f t="shared" si="6"/>
        <v>0</v>
      </c>
      <c r="AJ22" s="16">
        <f t="shared" si="6"/>
        <v>0</v>
      </c>
      <c r="AK22" s="16">
        <f t="shared" si="6"/>
        <v>0</v>
      </c>
      <c r="AL22" s="16">
        <f t="shared" si="6"/>
        <v>0</v>
      </c>
      <c r="AM22" s="16">
        <f t="shared" si="6"/>
        <v>0</v>
      </c>
      <c r="AN22" s="16">
        <f t="shared" si="6"/>
        <v>0</v>
      </c>
      <c r="AO22" s="16">
        <f t="shared" si="6"/>
        <v>0</v>
      </c>
      <c r="AP22" s="16">
        <f t="shared" si="6"/>
        <v>0</v>
      </c>
      <c r="AQ22" s="16">
        <f t="shared" si="6"/>
        <v>0</v>
      </c>
      <c r="AR22" s="16">
        <f t="shared" si="3"/>
        <v>0</v>
      </c>
      <c r="AS22" s="16">
        <f t="shared" si="3"/>
        <v>0</v>
      </c>
      <c r="AT22" s="16">
        <f t="shared" si="3"/>
        <v>0</v>
      </c>
      <c r="AU22" s="16">
        <f t="shared" si="3"/>
        <v>0</v>
      </c>
      <c r="AV22" s="29">
        <f t="shared" si="4"/>
        <v>0</v>
      </c>
      <c r="AW22" s="16">
        <f t="shared" si="5"/>
        <v>20</v>
      </c>
    </row>
    <row r="23" spans="1:49">
      <c r="A23" s="21" t="s">
        <v>179</v>
      </c>
      <c r="B23" s="21">
        <v>1</v>
      </c>
      <c r="C23" s="21">
        <v>50</v>
      </c>
      <c r="D23" s="21"/>
      <c r="E23" t="s">
        <v>361</v>
      </c>
      <c r="F23" s="15">
        <v>170401.2</v>
      </c>
      <c r="I23">
        <v>21</v>
      </c>
      <c r="J23" s="16">
        <f t="shared" si="2"/>
        <v>0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 t="shared" si="2"/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6"/>
        <v>0</v>
      </c>
      <c r="AA23" s="16">
        <f t="shared" si="6"/>
        <v>0</v>
      </c>
      <c r="AB23" s="16">
        <f t="shared" si="6"/>
        <v>0</v>
      </c>
      <c r="AC23" s="16">
        <f t="shared" si="6"/>
        <v>0</v>
      </c>
      <c r="AD23" s="16">
        <f t="shared" si="6"/>
        <v>0</v>
      </c>
      <c r="AE23" s="16">
        <f t="shared" si="6"/>
        <v>0</v>
      </c>
      <c r="AF23" s="16">
        <f t="shared" si="6"/>
        <v>0</v>
      </c>
      <c r="AG23" s="16">
        <f t="shared" si="6"/>
        <v>0</v>
      </c>
      <c r="AH23" s="16">
        <f t="shared" si="6"/>
        <v>0</v>
      </c>
      <c r="AI23" s="16">
        <f t="shared" si="6"/>
        <v>0</v>
      </c>
      <c r="AJ23" s="16">
        <f t="shared" si="6"/>
        <v>0</v>
      </c>
      <c r="AK23" s="16">
        <f t="shared" si="6"/>
        <v>0</v>
      </c>
      <c r="AL23" s="16">
        <f t="shared" ref="AL23:AQ23" si="7">SUMIFS($F$3:$F$261,$A$3:$A$261,AL$1,$B$3:$B$261,$I23)</f>
        <v>0</v>
      </c>
      <c r="AM23" s="16">
        <f t="shared" si="7"/>
        <v>0</v>
      </c>
      <c r="AN23" s="16">
        <f t="shared" si="7"/>
        <v>0</v>
      </c>
      <c r="AO23" s="16">
        <f t="shared" si="7"/>
        <v>0</v>
      </c>
      <c r="AP23" s="16">
        <f t="shared" si="7"/>
        <v>0</v>
      </c>
      <c r="AQ23" s="16">
        <f t="shared" si="7"/>
        <v>0</v>
      </c>
      <c r="AR23" s="16">
        <f t="shared" si="3"/>
        <v>0</v>
      </c>
      <c r="AS23" s="16">
        <f t="shared" si="3"/>
        <v>0</v>
      </c>
      <c r="AT23" s="16">
        <f t="shared" si="3"/>
        <v>0</v>
      </c>
      <c r="AU23" s="16">
        <f t="shared" si="3"/>
        <v>0</v>
      </c>
      <c r="AV23" s="29">
        <f t="shared" si="4"/>
        <v>0</v>
      </c>
      <c r="AW23" s="16">
        <f t="shared" si="5"/>
        <v>21</v>
      </c>
    </row>
    <row r="24" spans="1:49">
      <c r="A24" s="21" t="s">
        <v>179</v>
      </c>
      <c r="B24" s="21">
        <v>1</v>
      </c>
      <c r="C24" s="21">
        <v>6</v>
      </c>
      <c r="D24" s="21"/>
      <c r="E24" t="s">
        <v>362</v>
      </c>
      <c r="F24" s="15">
        <v>133047.92000000001</v>
      </c>
      <c r="I24">
        <v>22</v>
      </c>
      <c r="J24" s="16">
        <f t="shared" si="2"/>
        <v>0</v>
      </c>
      <c r="K24" s="16">
        <f t="shared" si="2"/>
        <v>0</v>
      </c>
      <c r="L24" s="16">
        <f t="shared" si="2"/>
        <v>0</v>
      </c>
      <c r="M24" s="16">
        <f t="shared" si="2"/>
        <v>0</v>
      </c>
      <c r="N24" s="16">
        <f t="shared" si="2"/>
        <v>0</v>
      </c>
      <c r="O24" s="16">
        <f t="shared" si="2"/>
        <v>0</v>
      </c>
      <c r="P24" s="16">
        <f t="shared" si="2"/>
        <v>0</v>
      </c>
      <c r="Q24" s="16">
        <f t="shared" si="2"/>
        <v>0</v>
      </c>
      <c r="R24" s="16">
        <f t="shared" si="2"/>
        <v>0</v>
      </c>
      <c r="S24" s="16">
        <f t="shared" si="2"/>
        <v>0</v>
      </c>
      <c r="T24" s="16">
        <f t="shared" si="2"/>
        <v>0</v>
      </c>
      <c r="U24" s="16">
        <f t="shared" si="2"/>
        <v>0</v>
      </c>
      <c r="V24" s="16">
        <f t="shared" si="2"/>
        <v>0</v>
      </c>
      <c r="W24" s="16">
        <f t="shared" si="2"/>
        <v>0</v>
      </c>
      <c r="X24" s="16">
        <f t="shared" si="2"/>
        <v>0</v>
      </c>
      <c r="Y24" s="16">
        <f t="shared" si="2"/>
        <v>0</v>
      </c>
      <c r="Z24" s="16">
        <f t="shared" ref="Z24:AQ25" si="8">SUMIFS($F$3:$F$261,$A$3:$A$261,Z$1,$B$3:$B$261,$I24)</f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0</v>
      </c>
      <c r="AK24" s="16">
        <f t="shared" si="8"/>
        <v>0</v>
      </c>
      <c r="AL24" s="16">
        <f t="shared" si="8"/>
        <v>0</v>
      </c>
      <c r="AM24" s="16">
        <f t="shared" si="8"/>
        <v>0</v>
      </c>
      <c r="AN24" s="16">
        <f t="shared" si="8"/>
        <v>0</v>
      </c>
      <c r="AO24" s="16">
        <f t="shared" si="8"/>
        <v>0</v>
      </c>
      <c r="AP24" s="16">
        <f t="shared" si="8"/>
        <v>0</v>
      </c>
      <c r="AQ24" s="16">
        <f t="shared" si="8"/>
        <v>0</v>
      </c>
      <c r="AR24" s="16">
        <f t="shared" si="3"/>
        <v>0</v>
      </c>
      <c r="AS24" s="16">
        <f t="shared" si="3"/>
        <v>0</v>
      </c>
      <c r="AT24" s="16">
        <f t="shared" si="3"/>
        <v>0</v>
      </c>
      <c r="AU24" s="16">
        <f t="shared" si="3"/>
        <v>0</v>
      </c>
      <c r="AV24" s="29">
        <f t="shared" si="4"/>
        <v>0</v>
      </c>
      <c r="AW24" s="16">
        <f t="shared" si="5"/>
        <v>22</v>
      </c>
    </row>
    <row r="25" spans="1:49">
      <c r="A25" s="21" t="s">
        <v>179</v>
      </c>
      <c r="B25" s="21">
        <v>10</v>
      </c>
      <c r="C25" s="21">
        <v>72</v>
      </c>
      <c r="D25" s="21"/>
      <c r="E25" t="s">
        <v>363</v>
      </c>
      <c r="F25" s="15">
        <v>317282.88</v>
      </c>
      <c r="I25">
        <v>23</v>
      </c>
      <c r="J25" s="16">
        <f t="shared" si="2"/>
        <v>0</v>
      </c>
      <c r="K25" s="16">
        <f t="shared" si="2"/>
        <v>0</v>
      </c>
      <c r="L25" s="16">
        <f t="shared" si="2"/>
        <v>0</v>
      </c>
      <c r="M25" s="16">
        <f t="shared" si="2"/>
        <v>0</v>
      </c>
      <c r="N25" s="16">
        <f t="shared" si="2"/>
        <v>0</v>
      </c>
      <c r="O25" s="16">
        <f t="shared" si="2"/>
        <v>0</v>
      </c>
      <c r="P25" s="16">
        <f t="shared" si="2"/>
        <v>0</v>
      </c>
      <c r="Q25" s="16">
        <f t="shared" si="2"/>
        <v>0</v>
      </c>
      <c r="R25" s="16">
        <f t="shared" ref="R25:AQ39" si="9">SUMIFS($F$3:$F$261,$A$3:$A$261,R$1,$B$3:$B$261,$I25)</f>
        <v>0</v>
      </c>
      <c r="S25" s="16">
        <f t="shared" si="9"/>
        <v>0</v>
      </c>
      <c r="T25" s="16">
        <f t="shared" si="9"/>
        <v>0</v>
      </c>
      <c r="U25" s="16">
        <f t="shared" si="9"/>
        <v>0</v>
      </c>
      <c r="V25" s="16">
        <f t="shared" si="9"/>
        <v>0</v>
      </c>
      <c r="W25" s="16">
        <f t="shared" si="9"/>
        <v>0</v>
      </c>
      <c r="X25" s="16">
        <f t="shared" si="9"/>
        <v>0</v>
      </c>
      <c r="Y25" s="16">
        <f t="shared" si="9"/>
        <v>0</v>
      </c>
      <c r="Z25" s="16">
        <f t="shared" si="9"/>
        <v>0</v>
      </c>
      <c r="AA25" s="16">
        <f t="shared" si="9"/>
        <v>0</v>
      </c>
      <c r="AB25" s="16">
        <f t="shared" si="9"/>
        <v>0</v>
      </c>
      <c r="AC25" s="16">
        <f t="shared" si="9"/>
        <v>0</v>
      </c>
      <c r="AD25" s="16">
        <f t="shared" si="9"/>
        <v>0</v>
      </c>
      <c r="AE25" s="16">
        <f t="shared" si="9"/>
        <v>0</v>
      </c>
      <c r="AF25" s="16">
        <f t="shared" si="8"/>
        <v>0</v>
      </c>
      <c r="AG25" s="16">
        <f t="shared" si="8"/>
        <v>605971.82999999996</v>
      </c>
      <c r="AH25" s="16">
        <f t="shared" si="8"/>
        <v>0</v>
      </c>
      <c r="AI25" s="16">
        <f t="shared" si="8"/>
        <v>0</v>
      </c>
      <c r="AJ25" s="16">
        <f t="shared" si="8"/>
        <v>0</v>
      </c>
      <c r="AK25" s="16">
        <f t="shared" si="8"/>
        <v>0</v>
      </c>
      <c r="AL25" s="16">
        <f t="shared" si="8"/>
        <v>0</v>
      </c>
      <c r="AM25" s="16">
        <f t="shared" si="8"/>
        <v>0</v>
      </c>
      <c r="AN25" s="16">
        <f t="shared" si="8"/>
        <v>0</v>
      </c>
      <c r="AO25" s="16">
        <f t="shared" si="8"/>
        <v>0</v>
      </c>
      <c r="AP25" s="16">
        <f t="shared" si="8"/>
        <v>0</v>
      </c>
      <c r="AQ25" s="16">
        <f t="shared" si="8"/>
        <v>0</v>
      </c>
      <c r="AR25" s="16">
        <f t="shared" si="3"/>
        <v>0</v>
      </c>
      <c r="AS25" s="16">
        <f t="shared" si="3"/>
        <v>0</v>
      </c>
      <c r="AT25" s="16">
        <f t="shared" si="3"/>
        <v>0</v>
      </c>
      <c r="AU25" s="16">
        <f t="shared" si="3"/>
        <v>0</v>
      </c>
      <c r="AV25" s="29">
        <f t="shared" si="4"/>
        <v>605971.82999999996</v>
      </c>
      <c r="AW25" s="16">
        <f t="shared" si="5"/>
        <v>23</v>
      </c>
    </row>
    <row r="26" spans="1:49">
      <c r="A26" s="21" t="s">
        <v>179</v>
      </c>
      <c r="B26" s="21">
        <v>10</v>
      </c>
      <c r="C26" s="21">
        <v>8</v>
      </c>
      <c r="D26" s="21"/>
      <c r="E26" t="s">
        <v>364</v>
      </c>
      <c r="F26" s="15">
        <v>422870.02</v>
      </c>
      <c r="I26">
        <v>24</v>
      </c>
      <c r="J26" s="16">
        <f t="shared" ref="J26:Y41" si="10">SUMIFS($F$3:$F$261,$A$3:$A$261,J$1,$B$3:$B$261,$I26)</f>
        <v>0</v>
      </c>
      <c r="K26" s="16">
        <f t="shared" si="10"/>
        <v>0</v>
      </c>
      <c r="L26" s="16">
        <f t="shared" si="10"/>
        <v>0</v>
      </c>
      <c r="M26" s="16">
        <f t="shared" si="10"/>
        <v>0</v>
      </c>
      <c r="N26" s="16">
        <f t="shared" si="10"/>
        <v>0</v>
      </c>
      <c r="O26" s="16">
        <f t="shared" si="10"/>
        <v>0</v>
      </c>
      <c r="P26" s="16">
        <f t="shared" si="10"/>
        <v>0</v>
      </c>
      <c r="Q26" s="16">
        <f t="shared" si="10"/>
        <v>0</v>
      </c>
      <c r="R26" s="16">
        <f t="shared" si="10"/>
        <v>0</v>
      </c>
      <c r="S26" s="16">
        <f t="shared" si="10"/>
        <v>0</v>
      </c>
      <c r="T26" s="16">
        <f t="shared" si="10"/>
        <v>0</v>
      </c>
      <c r="U26" s="16">
        <f t="shared" si="10"/>
        <v>0</v>
      </c>
      <c r="V26" s="16">
        <f t="shared" si="10"/>
        <v>0</v>
      </c>
      <c r="W26" s="16">
        <f t="shared" si="10"/>
        <v>0</v>
      </c>
      <c r="X26" s="16">
        <f t="shared" si="10"/>
        <v>0</v>
      </c>
      <c r="Y26" s="16">
        <f t="shared" si="10"/>
        <v>0</v>
      </c>
      <c r="Z26" s="16">
        <f t="shared" si="9"/>
        <v>0</v>
      </c>
      <c r="AA26" s="16">
        <f t="shared" si="9"/>
        <v>0</v>
      </c>
      <c r="AB26" s="16">
        <f t="shared" si="9"/>
        <v>0</v>
      </c>
      <c r="AC26" s="16">
        <f t="shared" si="9"/>
        <v>0</v>
      </c>
      <c r="AD26" s="16">
        <f t="shared" si="9"/>
        <v>0</v>
      </c>
      <c r="AE26" s="16">
        <f t="shared" si="9"/>
        <v>0</v>
      </c>
      <c r="AF26" s="16">
        <f t="shared" si="9"/>
        <v>0</v>
      </c>
      <c r="AG26" s="16">
        <f t="shared" si="9"/>
        <v>0</v>
      </c>
      <c r="AH26" s="16">
        <f t="shared" si="9"/>
        <v>0</v>
      </c>
      <c r="AI26" s="16">
        <f t="shared" si="9"/>
        <v>0</v>
      </c>
      <c r="AJ26" s="16">
        <f t="shared" si="9"/>
        <v>0</v>
      </c>
      <c r="AK26" s="16">
        <f t="shared" si="9"/>
        <v>0</v>
      </c>
      <c r="AL26" s="16">
        <f t="shared" si="9"/>
        <v>0</v>
      </c>
      <c r="AM26" s="16">
        <f t="shared" si="9"/>
        <v>0</v>
      </c>
      <c r="AN26" s="16">
        <f t="shared" si="9"/>
        <v>0</v>
      </c>
      <c r="AO26" s="16">
        <f t="shared" si="9"/>
        <v>0</v>
      </c>
      <c r="AP26" s="16">
        <f t="shared" si="9"/>
        <v>0</v>
      </c>
      <c r="AQ26" s="16">
        <f t="shared" si="9"/>
        <v>0</v>
      </c>
      <c r="AR26" s="16">
        <f t="shared" si="3"/>
        <v>0</v>
      </c>
      <c r="AS26" s="16">
        <f t="shared" si="3"/>
        <v>0</v>
      </c>
      <c r="AT26" s="16">
        <f t="shared" si="3"/>
        <v>0</v>
      </c>
      <c r="AU26" s="16">
        <f t="shared" si="3"/>
        <v>0</v>
      </c>
      <c r="AV26" s="29">
        <f t="shared" si="4"/>
        <v>0</v>
      </c>
      <c r="AW26" s="16">
        <f t="shared" si="5"/>
        <v>24</v>
      </c>
    </row>
    <row r="27" spans="1:49">
      <c r="A27" s="21" t="s">
        <v>179</v>
      </c>
      <c r="B27" s="21">
        <v>45</v>
      </c>
      <c r="C27" s="21">
        <v>20</v>
      </c>
      <c r="D27" s="21"/>
      <c r="E27" t="s">
        <v>365</v>
      </c>
      <c r="F27" s="15">
        <v>32408.48</v>
      </c>
      <c r="I27">
        <v>25</v>
      </c>
      <c r="J27" s="16">
        <f t="shared" si="10"/>
        <v>0</v>
      </c>
      <c r="K27" s="16">
        <f t="shared" si="10"/>
        <v>0</v>
      </c>
      <c r="L27" s="16">
        <f t="shared" si="10"/>
        <v>0</v>
      </c>
      <c r="M27" s="16">
        <f t="shared" si="10"/>
        <v>0</v>
      </c>
      <c r="N27" s="16">
        <f t="shared" si="10"/>
        <v>0</v>
      </c>
      <c r="O27" s="16">
        <f t="shared" si="10"/>
        <v>15756.32</v>
      </c>
      <c r="P27" s="16">
        <f t="shared" si="10"/>
        <v>0</v>
      </c>
      <c r="Q27" s="16">
        <f t="shared" si="10"/>
        <v>4210.28</v>
      </c>
      <c r="R27" s="16">
        <f t="shared" si="10"/>
        <v>0</v>
      </c>
      <c r="S27" s="16">
        <f t="shared" si="10"/>
        <v>0</v>
      </c>
      <c r="T27" s="16">
        <f t="shared" si="10"/>
        <v>0</v>
      </c>
      <c r="U27" s="16">
        <f t="shared" si="10"/>
        <v>0</v>
      </c>
      <c r="V27" s="16">
        <f t="shared" si="10"/>
        <v>0</v>
      </c>
      <c r="W27" s="16">
        <f t="shared" si="10"/>
        <v>105995.29</v>
      </c>
      <c r="X27" s="16">
        <f t="shared" si="10"/>
        <v>0</v>
      </c>
      <c r="Y27" s="16">
        <f t="shared" si="10"/>
        <v>0</v>
      </c>
      <c r="Z27" s="16">
        <f t="shared" si="9"/>
        <v>0</v>
      </c>
      <c r="AA27" s="16">
        <f t="shared" si="9"/>
        <v>0</v>
      </c>
      <c r="AB27" s="16">
        <f t="shared" si="9"/>
        <v>0</v>
      </c>
      <c r="AC27" s="16">
        <f t="shared" si="9"/>
        <v>233447.83</v>
      </c>
      <c r="AD27" s="16">
        <f t="shared" si="9"/>
        <v>0</v>
      </c>
      <c r="AE27" s="16">
        <f t="shared" si="9"/>
        <v>0</v>
      </c>
      <c r="AF27" s="16">
        <f t="shared" si="9"/>
        <v>6285.94</v>
      </c>
      <c r="AG27" s="16">
        <f t="shared" si="9"/>
        <v>108578.63</v>
      </c>
      <c r="AH27" s="16">
        <f t="shared" si="9"/>
        <v>0</v>
      </c>
      <c r="AI27" s="16">
        <f t="shared" si="9"/>
        <v>26815.43</v>
      </c>
      <c r="AJ27" s="16">
        <f t="shared" si="9"/>
        <v>0</v>
      </c>
      <c r="AK27" s="16">
        <f t="shared" si="9"/>
        <v>0</v>
      </c>
      <c r="AL27" s="16">
        <f t="shared" si="9"/>
        <v>0</v>
      </c>
      <c r="AM27" s="16">
        <f t="shared" si="9"/>
        <v>0</v>
      </c>
      <c r="AN27" s="16">
        <f t="shared" si="9"/>
        <v>0</v>
      </c>
      <c r="AO27" s="16">
        <f t="shared" si="9"/>
        <v>0</v>
      </c>
      <c r="AP27" s="16">
        <f t="shared" si="9"/>
        <v>4266.28</v>
      </c>
      <c r="AQ27" s="16">
        <f t="shared" si="9"/>
        <v>0</v>
      </c>
      <c r="AR27" s="16">
        <f t="shared" si="3"/>
        <v>0</v>
      </c>
      <c r="AS27" s="16">
        <f t="shared" si="3"/>
        <v>54278.2</v>
      </c>
      <c r="AT27" s="16">
        <f t="shared" si="3"/>
        <v>78441.279999999999</v>
      </c>
      <c r="AU27" s="16">
        <f t="shared" si="3"/>
        <v>0</v>
      </c>
      <c r="AV27" s="29">
        <f t="shared" si="4"/>
        <v>638075.48</v>
      </c>
      <c r="AW27" s="16">
        <f t="shared" si="5"/>
        <v>25</v>
      </c>
    </row>
    <row r="28" spans="1:49">
      <c r="A28" s="21" t="s">
        <v>179</v>
      </c>
      <c r="B28" s="21">
        <v>46</v>
      </c>
      <c r="C28" s="21">
        <v>74</v>
      </c>
      <c r="D28" s="21"/>
      <c r="E28" t="s">
        <v>366</v>
      </c>
      <c r="F28" s="15">
        <v>255634.33000000002</v>
      </c>
      <c r="I28">
        <v>26</v>
      </c>
      <c r="J28" s="16">
        <f t="shared" si="10"/>
        <v>0</v>
      </c>
      <c r="K28" s="16">
        <f t="shared" si="10"/>
        <v>0</v>
      </c>
      <c r="L28" s="16">
        <f t="shared" si="10"/>
        <v>0</v>
      </c>
      <c r="M28" s="16">
        <f t="shared" si="10"/>
        <v>0</v>
      </c>
      <c r="N28" s="16">
        <f t="shared" si="10"/>
        <v>0</v>
      </c>
      <c r="O28" s="16">
        <f t="shared" si="10"/>
        <v>0</v>
      </c>
      <c r="P28" s="16">
        <f t="shared" si="10"/>
        <v>0</v>
      </c>
      <c r="Q28" s="16">
        <f t="shared" si="10"/>
        <v>0</v>
      </c>
      <c r="R28" s="16">
        <f t="shared" si="10"/>
        <v>0</v>
      </c>
      <c r="S28" s="16">
        <f t="shared" si="10"/>
        <v>0</v>
      </c>
      <c r="T28" s="16">
        <f t="shared" si="10"/>
        <v>0</v>
      </c>
      <c r="U28" s="16">
        <f t="shared" si="10"/>
        <v>0</v>
      </c>
      <c r="V28" s="16">
        <f t="shared" si="10"/>
        <v>0</v>
      </c>
      <c r="W28" s="16">
        <f t="shared" si="10"/>
        <v>0</v>
      </c>
      <c r="X28" s="16">
        <f t="shared" si="10"/>
        <v>0</v>
      </c>
      <c r="Y28" s="16">
        <f t="shared" si="10"/>
        <v>0</v>
      </c>
      <c r="Z28" s="16">
        <f t="shared" si="9"/>
        <v>90328.41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0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3"/>
        <v>0</v>
      </c>
      <c r="AS28" s="16">
        <f t="shared" si="3"/>
        <v>0</v>
      </c>
      <c r="AT28" s="16">
        <f t="shared" si="3"/>
        <v>0</v>
      </c>
      <c r="AU28" s="16">
        <f t="shared" si="3"/>
        <v>0</v>
      </c>
      <c r="AV28" s="29">
        <f t="shared" si="4"/>
        <v>90328.41</v>
      </c>
      <c r="AW28" s="16">
        <f t="shared" si="5"/>
        <v>26</v>
      </c>
    </row>
    <row r="29" spans="1:49">
      <c r="A29" s="21" t="s">
        <v>179</v>
      </c>
      <c r="B29" s="21">
        <v>68</v>
      </c>
      <c r="C29" s="21">
        <v>20</v>
      </c>
      <c r="D29" s="21"/>
      <c r="E29" t="s">
        <v>367</v>
      </c>
      <c r="F29" s="15">
        <v>207194.45</v>
      </c>
      <c r="I29">
        <v>27</v>
      </c>
      <c r="J29" s="16">
        <f t="shared" si="10"/>
        <v>0</v>
      </c>
      <c r="K29" s="16">
        <f t="shared" si="10"/>
        <v>0</v>
      </c>
      <c r="L29" s="16">
        <f t="shared" si="10"/>
        <v>0</v>
      </c>
      <c r="M29" s="16">
        <f t="shared" si="10"/>
        <v>0</v>
      </c>
      <c r="N29" s="16">
        <f t="shared" si="10"/>
        <v>0</v>
      </c>
      <c r="O29" s="16">
        <f t="shared" si="10"/>
        <v>0</v>
      </c>
      <c r="P29" s="16">
        <f t="shared" si="10"/>
        <v>0</v>
      </c>
      <c r="Q29" s="16">
        <f t="shared" si="10"/>
        <v>0</v>
      </c>
      <c r="R29" s="16">
        <f t="shared" si="10"/>
        <v>0</v>
      </c>
      <c r="S29" s="16">
        <f t="shared" si="10"/>
        <v>0</v>
      </c>
      <c r="T29" s="16">
        <f t="shared" si="10"/>
        <v>0</v>
      </c>
      <c r="U29" s="16">
        <f t="shared" si="10"/>
        <v>0</v>
      </c>
      <c r="V29" s="16">
        <f t="shared" si="10"/>
        <v>0</v>
      </c>
      <c r="W29" s="16">
        <f t="shared" si="10"/>
        <v>0</v>
      </c>
      <c r="X29" s="16">
        <f t="shared" si="10"/>
        <v>0</v>
      </c>
      <c r="Y29" s="16">
        <f t="shared" si="10"/>
        <v>0</v>
      </c>
      <c r="Z29" s="16">
        <f t="shared" si="9"/>
        <v>0</v>
      </c>
      <c r="AA29" s="16">
        <f t="shared" si="9"/>
        <v>0</v>
      </c>
      <c r="AB29" s="16">
        <f t="shared" si="9"/>
        <v>0</v>
      </c>
      <c r="AC29" s="16">
        <f t="shared" si="9"/>
        <v>0</v>
      </c>
      <c r="AD29" s="16">
        <f t="shared" si="9"/>
        <v>0</v>
      </c>
      <c r="AE29" s="16">
        <f t="shared" si="9"/>
        <v>0</v>
      </c>
      <c r="AF29" s="16">
        <f t="shared" si="9"/>
        <v>0</v>
      </c>
      <c r="AG29" s="16">
        <f t="shared" si="9"/>
        <v>0</v>
      </c>
      <c r="AH29" s="16">
        <f t="shared" si="9"/>
        <v>0</v>
      </c>
      <c r="AI29" s="16">
        <f t="shared" si="9"/>
        <v>0</v>
      </c>
      <c r="AJ29" s="16">
        <f t="shared" si="9"/>
        <v>0</v>
      </c>
      <c r="AK29" s="16">
        <f t="shared" si="9"/>
        <v>0</v>
      </c>
      <c r="AL29" s="16">
        <f t="shared" si="9"/>
        <v>0</v>
      </c>
      <c r="AM29" s="16">
        <f t="shared" si="9"/>
        <v>0</v>
      </c>
      <c r="AN29" s="16">
        <f t="shared" si="9"/>
        <v>0</v>
      </c>
      <c r="AO29" s="16">
        <f t="shared" si="9"/>
        <v>0</v>
      </c>
      <c r="AP29" s="16">
        <f t="shared" si="9"/>
        <v>0</v>
      </c>
      <c r="AQ29" s="16">
        <f t="shared" si="9"/>
        <v>0</v>
      </c>
      <c r="AR29" s="16">
        <f t="shared" si="3"/>
        <v>0</v>
      </c>
      <c r="AS29" s="16">
        <f t="shared" si="3"/>
        <v>0</v>
      </c>
      <c r="AT29" s="16">
        <f t="shared" si="3"/>
        <v>0</v>
      </c>
      <c r="AU29" s="16">
        <f t="shared" si="3"/>
        <v>0</v>
      </c>
      <c r="AV29" s="29">
        <f t="shared" si="4"/>
        <v>0</v>
      </c>
      <c r="AW29" s="16">
        <f t="shared" si="5"/>
        <v>27</v>
      </c>
    </row>
    <row r="30" spans="1:49">
      <c r="A30" s="21" t="s">
        <v>179</v>
      </c>
      <c r="B30" s="21">
        <v>84</v>
      </c>
      <c r="C30" s="21">
        <v>11</v>
      </c>
      <c r="D30" s="21"/>
      <c r="E30" t="s">
        <v>325</v>
      </c>
      <c r="F30" s="15">
        <v>47318.69</v>
      </c>
      <c r="I30">
        <v>28</v>
      </c>
      <c r="J30" s="16">
        <f t="shared" si="10"/>
        <v>0</v>
      </c>
      <c r="K30" s="16">
        <f t="shared" si="10"/>
        <v>0</v>
      </c>
      <c r="L30" s="16">
        <f t="shared" si="10"/>
        <v>0</v>
      </c>
      <c r="M30" s="16">
        <f t="shared" si="10"/>
        <v>0</v>
      </c>
      <c r="N30" s="16">
        <f t="shared" si="10"/>
        <v>0</v>
      </c>
      <c r="O30" s="16">
        <f t="shared" si="10"/>
        <v>20795.150000000001</v>
      </c>
      <c r="P30" s="16">
        <f t="shared" si="10"/>
        <v>0</v>
      </c>
      <c r="Q30" s="16">
        <f t="shared" si="10"/>
        <v>0</v>
      </c>
      <c r="R30" s="16">
        <f t="shared" si="10"/>
        <v>0</v>
      </c>
      <c r="S30" s="16">
        <f t="shared" si="10"/>
        <v>0</v>
      </c>
      <c r="T30" s="16">
        <f t="shared" si="10"/>
        <v>0</v>
      </c>
      <c r="U30" s="16">
        <f t="shared" si="10"/>
        <v>0</v>
      </c>
      <c r="V30" s="16">
        <f t="shared" si="10"/>
        <v>0</v>
      </c>
      <c r="W30" s="16">
        <f t="shared" si="10"/>
        <v>0</v>
      </c>
      <c r="X30" s="16">
        <f t="shared" si="10"/>
        <v>0</v>
      </c>
      <c r="Y30" s="16">
        <f t="shared" si="10"/>
        <v>0</v>
      </c>
      <c r="Z30" s="16">
        <f t="shared" si="9"/>
        <v>0</v>
      </c>
      <c r="AA30" s="16">
        <f t="shared" si="9"/>
        <v>0</v>
      </c>
      <c r="AB30" s="16">
        <f t="shared" si="9"/>
        <v>0</v>
      </c>
      <c r="AC30" s="16">
        <f t="shared" si="9"/>
        <v>0</v>
      </c>
      <c r="AD30" s="16">
        <f t="shared" si="9"/>
        <v>0</v>
      </c>
      <c r="AE30" s="16">
        <f t="shared" si="9"/>
        <v>0</v>
      </c>
      <c r="AF30" s="16">
        <f t="shared" si="9"/>
        <v>0</v>
      </c>
      <c r="AG30" s="16">
        <f t="shared" si="9"/>
        <v>0</v>
      </c>
      <c r="AH30" s="16">
        <f t="shared" si="9"/>
        <v>0</v>
      </c>
      <c r="AI30" s="16">
        <f t="shared" si="9"/>
        <v>0</v>
      </c>
      <c r="AJ30" s="16">
        <f t="shared" si="9"/>
        <v>0</v>
      </c>
      <c r="AK30" s="16">
        <f t="shared" si="9"/>
        <v>0</v>
      </c>
      <c r="AL30" s="16">
        <f t="shared" si="9"/>
        <v>0</v>
      </c>
      <c r="AM30" s="16">
        <f t="shared" si="9"/>
        <v>0</v>
      </c>
      <c r="AN30" s="16">
        <f t="shared" si="9"/>
        <v>0</v>
      </c>
      <c r="AO30" s="16">
        <f t="shared" si="9"/>
        <v>0</v>
      </c>
      <c r="AP30" s="16">
        <f t="shared" si="9"/>
        <v>0</v>
      </c>
      <c r="AQ30" s="16">
        <f t="shared" si="9"/>
        <v>0</v>
      </c>
      <c r="AR30" s="16">
        <f t="shared" si="3"/>
        <v>0</v>
      </c>
      <c r="AS30" s="16">
        <f t="shared" si="3"/>
        <v>0</v>
      </c>
      <c r="AT30" s="16">
        <f t="shared" si="3"/>
        <v>0</v>
      </c>
      <c r="AU30" s="16">
        <f t="shared" si="3"/>
        <v>0</v>
      </c>
      <c r="AV30" s="29">
        <f t="shared" si="4"/>
        <v>20795.150000000001</v>
      </c>
      <c r="AW30" s="16">
        <f t="shared" si="5"/>
        <v>28</v>
      </c>
    </row>
    <row r="31" spans="1:49">
      <c r="A31" s="31" t="s">
        <v>179</v>
      </c>
      <c r="B31" s="21">
        <v>85</v>
      </c>
      <c r="C31" s="21">
        <v>31</v>
      </c>
      <c r="D31" s="21">
        <v>1</v>
      </c>
      <c r="E31" t="s">
        <v>357</v>
      </c>
      <c r="F31" s="15">
        <v>24044.33</v>
      </c>
      <c r="I31">
        <v>29</v>
      </c>
      <c r="J31" s="16">
        <f t="shared" si="10"/>
        <v>0</v>
      </c>
      <c r="K31" s="16">
        <f t="shared" si="10"/>
        <v>0</v>
      </c>
      <c r="L31" s="16">
        <f t="shared" si="10"/>
        <v>0</v>
      </c>
      <c r="M31" s="16">
        <f t="shared" si="10"/>
        <v>0</v>
      </c>
      <c r="N31" s="16">
        <f t="shared" si="10"/>
        <v>0</v>
      </c>
      <c r="O31" s="16">
        <f t="shared" si="10"/>
        <v>0</v>
      </c>
      <c r="P31" s="16">
        <f t="shared" si="10"/>
        <v>0</v>
      </c>
      <c r="Q31" s="16">
        <f t="shared" si="10"/>
        <v>0</v>
      </c>
      <c r="R31" s="16">
        <f t="shared" si="10"/>
        <v>0</v>
      </c>
      <c r="S31" s="16">
        <f t="shared" si="10"/>
        <v>0</v>
      </c>
      <c r="T31" s="16">
        <f t="shared" si="10"/>
        <v>0</v>
      </c>
      <c r="U31" s="16">
        <f t="shared" si="10"/>
        <v>0</v>
      </c>
      <c r="V31" s="16">
        <f t="shared" si="10"/>
        <v>0</v>
      </c>
      <c r="W31" s="16">
        <f t="shared" si="10"/>
        <v>0</v>
      </c>
      <c r="X31" s="16">
        <f t="shared" si="10"/>
        <v>0</v>
      </c>
      <c r="Y31" s="16">
        <f t="shared" si="10"/>
        <v>0</v>
      </c>
      <c r="Z31" s="16">
        <f t="shared" si="9"/>
        <v>0</v>
      </c>
      <c r="AA31" s="16">
        <f t="shared" si="9"/>
        <v>0</v>
      </c>
      <c r="AB31" s="16">
        <f t="shared" si="9"/>
        <v>0</v>
      </c>
      <c r="AC31" s="16">
        <f t="shared" si="9"/>
        <v>0</v>
      </c>
      <c r="AD31" s="16">
        <f t="shared" si="9"/>
        <v>0</v>
      </c>
      <c r="AE31" s="16">
        <f t="shared" si="9"/>
        <v>0</v>
      </c>
      <c r="AF31" s="16">
        <f t="shared" si="9"/>
        <v>0</v>
      </c>
      <c r="AG31" s="16">
        <f t="shared" si="9"/>
        <v>0</v>
      </c>
      <c r="AH31" s="16">
        <f t="shared" si="9"/>
        <v>0</v>
      </c>
      <c r="AI31" s="16">
        <f t="shared" si="9"/>
        <v>0</v>
      </c>
      <c r="AJ31" s="16">
        <f t="shared" si="9"/>
        <v>0</v>
      </c>
      <c r="AK31" s="16">
        <f t="shared" si="9"/>
        <v>0</v>
      </c>
      <c r="AL31" s="16">
        <f t="shared" si="9"/>
        <v>0</v>
      </c>
      <c r="AM31" s="16">
        <f t="shared" si="9"/>
        <v>0</v>
      </c>
      <c r="AN31" s="16">
        <f t="shared" si="9"/>
        <v>0</v>
      </c>
      <c r="AO31" s="16">
        <f t="shared" si="9"/>
        <v>0</v>
      </c>
      <c r="AP31" s="16">
        <f t="shared" si="9"/>
        <v>0</v>
      </c>
      <c r="AQ31" s="16">
        <f t="shared" si="9"/>
        <v>0</v>
      </c>
      <c r="AR31" s="16">
        <f t="shared" si="3"/>
        <v>0</v>
      </c>
      <c r="AS31" s="16">
        <f t="shared" si="3"/>
        <v>0</v>
      </c>
      <c r="AT31" s="16">
        <f t="shared" si="3"/>
        <v>174691.55</v>
      </c>
      <c r="AU31" s="16">
        <f t="shared" si="3"/>
        <v>0</v>
      </c>
      <c r="AV31" s="29">
        <f t="shared" si="4"/>
        <v>174691.55</v>
      </c>
      <c r="AW31" s="16">
        <f t="shared" si="5"/>
        <v>29</v>
      </c>
    </row>
    <row r="32" spans="1:49">
      <c r="A32" s="32" t="s">
        <v>368</v>
      </c>
      <c r="B32" s="32"/>
      <c r="C32" s="32"/>
      <c r="D32" s="32"/>
      <c r="E32" s="32"/>
      <c r="F32" s="33">
        <v>3789889.27</v>
      </c>
      <c r="I32">
        <v>30</v>
      </c>
      <c r="J32" s="16">
        <f t="shared" si="10"/>
        <v>0</v>
      </c>
      <c r="K32" s="16">
        <f t="shared" si="10"/>
        <v>0</v>
      </c>
      <c r="L32" s="16">
        <f t="shared" si="10"/>
        <v>0</v>
      </c>
      <c r="M32" s="16">
        <f t="shared" si="10"/>
        <v>0</v>
      </c>
      <c r="N32" s="16">
        <f t="shared" si="10"/>
        <v>0</v>
      </c>
      <c r="O32" s="16">
        <f t="shared" si="10"/>
        <v>0</v>
      </c>
      <c r="P32" s="16">
        <f t="shared" si="10"/>
        <v>0</v>
      </c>
      <c r="Q32" s="16">
        <f t="shared" si="10"/>
        <v>0</v>
      </c>
      <c r="R32" s="16">
        <f t="shared" si="10"/>
        <v>0</v>
      </c>
      <c r="S32" s="16">
        <f t="shared" si="10"/>
        <v>0</v>
      </c>
      <c r="T32" s="16">
        <f t="shared" si="10"/>
        <v>0</v>
      </c>
      <c r="U32" s="16">
        <f t="shared" si="10"/>
        <v>0</v>
      </c>
      <c r="V32" s="16">
        <f t="shared" si="10"/>
        <v>0</v>
      </c>
      <c r="W32" s="16">
        <f t="shared" si="10"/>
        <v>0</v>
      </c>
      <c r="X32" s="16">
        <f t="shared" si="10"/>
        <v>0</v>
      </c>
      <c r="Y32" s="16">
        <f t="shared" si="10"/>
        <v>0</v>
      </c>
      <c r="Z32" s="16">
        <f t="shared" si="9"/>
        <v>0</v>
      </c>
      <c r="AA32" s="16">
        <f t="shared" si="9"/>
        <v>0</v>
      </c>
      <c r="AB32" s="16">
        <f t="shared" si="9"/>
        <v>0</v>
      </c>
      <c r="AC32" s="16">
        <f t="shared" si="9"/>
        <v>0</v>
      </c>
      <c r="AD32" s="16">
        <f t="shared" si="9"/>
        <v>0</v>
      </c>
      <c r="AE32" s="16">
        <f t="shared" si="9"/>
        <v>0</v>
      </c>
      <c r="AF32" s="16">
        <f t="shared" si="9"/>
        <v>0</v>
      </c>
      <c r="AG32" s="16">
        <f t="shared" si="9"/>
        <v>0</v>
      </c>
      <c r="AH32" s="16">
        <f t="shared" si="9"/>
        <v>0</v>
      </c>
      <c r="AI32" s="16">
        <f t="shared" si="9"/>
        <v>0</v>
      </c>
      <c r="AJ32" s="16">
        <f t="shared" si="9"/>
        <v>0</v>
      </c>
      <c r="AK32" s="16">
        <f t="shared" si="9"/>
        <v>0</v>
      </c>
      <c r="AL32" s="16">
        <f t="shared" si="9"/>
        <v>0</v>
      </c>
      <c r="AM32" s="16">
        <f t="shared" si="9"/>
        <v>0</v>
      </c>
      <c r="AN32" s="16">
        <f t="shared" si="9"/>
        <v>0</v>
      </c>
      <c r="AO32" s="16">
        <f t="shared" si="9"/>
        <v>0</v>
      </c>
      <c r="AP32" s="16">
        <f t="shared" si="9"/>
        <v>0</v>
      </c>
      <c r="AQ32" s="16">
        <f t="shared" si="9"/>
        <v>0</v>
      </c>
      <c r="AR32" s="16">
        <f t="shared" si="3"/>
        <v>0</v>
      </c>
      <c r="AS32" s="16">
        <f t="shared" si="3"/>
        <v>0</v>
      </c>
      <c r="AT32" s="16">
        <f t="shared" si="3"/>
        <v>0</v>
      </c>
      <c r="AU32" s="16">
        <f t="shared" si="3"/>
        <v>0</v>
      </c>
      <c r="AV32" s="29">
        <f t="shared" si="4"/>
        <v>0</v>
      </c>
      <c r="AW32" s="16">
        <f t="shared" si="5"/>
        <v>30</v>
      </c>
    </row>
    <row r="33" spans="1:49">
      <c r="A33" s="21" t="s">
        <v>181</v>
      </c>
      <c r="B33" s="21" t="s">
        <v>319</v>
      </c>
      <c r="C33" s="21"/>
      <c r="D33" s="21"/>
      <c r="E33" t="s">
        <v>320</v>
      </c>
      <c r="F33" s="15">
        <v>785225.01</v>
      </c>
      <c r="I33">
        <v>31</v>
      </c>
      <c r="J33" s="16">
        <f t="shared" si="10"/>
        <v>0</v>
      </c>
      <c r="K33" s="16">
        <f t="shared" si="10"/>
        <v>0</v>
      </c>
      <c r="L33" s="16">
        <f t="shared" si="10"/>
        <v>0</v>
      </c>
      <c r="M33" s="16">
        <f t="shared" si="10"/>
        <v>0</v>
      </c>
      <c r="N33" s="16">
        <f t="shared" si="10"/>
        <v>0</v>
      </c>
      <c r="O33" s="16">
        <f t="shared" si="10"/>
        <v>0</v>
      </c>
      <c r="P33" s="16">
        <f t="shared" si="10"/>
        <v>0</v>
      </c>
      <c r="Q33" s="16">
        <f t="shared" si="10"/>
        <v>0</v>
      </c>
      <c r="R33" s="16">
        <f t="shared" si="10"/>
        <v>0</v>
      </c>
      <c r="S33" s="16">
        <f t="shared" si="10"/>
        <v>0</v>
      </c>
      <c r="T33" s="16">
        <f t="shared" si="10"/>
        <v>0</v>
      </c>
      <c r="U33" s="16">
        <f t="shared" si="10"/>
        <v>0</v>
      </c>
      <c r="V33" s="16">
        <f t="shared" si="10"/>
        <v>0</v>
      </c>
      <c r="W33" s="16">
        <f t="shared" si="10"/>
        <v>0</v>
      </c>
      <c r="X33" s="16">
        <f t="shared" si="10"/>
        <v>0</v>
      </c>
      <c r="Y33" s="16">
        <f t="shared" si="10"/>
        <v>0</v>
      </c>
      <c r="Z33" s="16">
        <f t="shared" si="9"/>
        <v>0</v>
      </c>
      <c r="AA33" s="16">
        <f t="shared" si="9"/>
        <v>0</v>
      </c>
      <c r="AB33" s="16">
        <f t="shared" si="9"/>
        <v>0</v>
      </c>
      <c r="AC33" s="16">
        <f t="shared" si="9"/>
        <v>52826.2</v>
      </c>
      <c r="AD33" s="16">
        <f t="shared" si="9"/>
        <v>33825.32</v>
      </c>
      <c r="AE33" s="16">
        <f t="shared" si="9"/>
        <v>0</v>
      </c>
      <c r="AF33" s="16">
        <f t="shared" si="9"/>
        <v>0</v>
      </c>
      <c r="AG33" s="16">
        <f t="shared" si="9"/>
        <v>2190.84</v>
      </c>
      <c r="AH33" s="16">
        <f t="shared" si="9"/>
        <v>0</v>
      </c>
      <c r="AI33" s="16">
        <f t="shared" si="9"/>
        <v>0</v>
      </c>
      <c r="AJ33" s="16">
        <f t="shared" si="9"/>
        <v>0</v>
      </c>
      <c r="AK33" s="16">
        <f t="shared" si="9"/>
        <v>0</v>
      </c>
      <c r="AL33" s="16">
        <f t="shared" si="9"/>
        <v>0</v>
      </c>
      <c r="AM33" s="16">
        <f t="shared" si="9"/>
        <v>0</v>
      </c>
      <c r="AN33" s="16">
        <f t="shared" si="9"/>
        <v>0</v>
      </c>
      <c r="AO33" s="16">
        <f t="shared" si="9"/>
        <v>0</v>
      </c>
      <c r="AP33" s="16">
        <f t="shared" si="9"/>
        <v>0</v>
      </c>
      <c r="AQ33" s="16">
        <f t="shared" si="9"/>
        <v>0</v>
      </c>
      <c r="AR33" s="16">
        <f t="shared" si="3"/>
        <v>0</v>
      </c>
      <c r="AS33" s="16">
        <f t="shared" si="3"/>
        <v>0</v>
      </c>
      <c r="AT33" s="16">
        <f t="shared" si="3"/>
        <v>12357.84</v>
      </c>
      <c r="AU33" s="16">
        <f t="shared" si="3"/>
        <v>0</v>
      </c>
      <c r="AV33" s="29">
        <f t="shared" si="4"/>
        <v>101200.19999999998</v>
      </c>
      <c r="AW33" s="16">
        <f t="shared" si="5"/>
        <v>31</v>
      </c>
    </row>
    <row r="34" spans="1:49">
      <c r="A34" s="21" t="s">
        <v>181</v>
      </c>
      <c r="B34" s="21">
        <v>1</v>
      </c>
      <c r="C34" s="21">
        <v>70</v>
      </c>
      <c r="D34" s="21"/>
      <c r="E34" t="s">
        <v>369</v>
      </c>
      <c r="F34" s="15">
        <v>8341.0300000000007</v>
      </c>
      <c r="I34">
        <v>32</v>
      </c>
      <c r="J34" s="16">
        <f t="shared" si="10"/>
        <v>1001.55</v>
      </c>
      <c r="K34" s="16">
        <f t="shared" si="10"/>
        <v>0</v>
      </c>
      <c r="L34" s="16">
        <f t="shared" si="10"/>
        <v>0</v>
      </c>
      <c r="M34" s="16">
        <f t="shared" si="10"/>
        <v>0</v>
      </c>
      <c r="N34" s="16">
        <f t="shared" si="10"/>
        <v>0</v>
      </c>
      <c r="O34" s="16">
        <f t="shared" si="10"/>
        <v>0</v>
      </c>
      <c r="P34" s="16">
        <f t="shared" si="10"/>
        <v>0</v>
      </c>
      <c r="Q34" s="16">
        <f t="shared" si="10"/>
        <v>0</v>
      </c>
      <c r="R34" s="16">
        <f t="shared" si="10"/>
        <v>0</v>
      </c>
      <c r="S34" s="16">
        <f t="shared" si="10"/>
        <v>0</v>
      </c>
      <c r="T34" s="16">
        <f t="shared" si="10"/>
        <v>0</v>
      </c>
      <c r="U34" s="16">
        <f t="shared" si="10"/>
        <v>0</v>
      </c>
      <c r="V34" s="16">
        <f t="shared" si="10"/>
        <v>0</v>
      </c>
      <c r="W34" s="16">
        <f t="shared" si="10"/>
        <v>0</v>
      </c>
      <c r="X34" s="16">
        <f t="shared" si="10"/>
        <v>0</v>
      </c>
      <c r="Y34" s="16">
        <f t="shared" si="10"/>
        <v>0</v>
      </c>
      <c r="Z34" s="16">
        <f t="shared" si="9"/>
        <v>0</v>
      </c>
      <c r="AA34" s="16">
        <f t="shared" si="9"/>
        <v>0</v>
      </c>
      <c r="AB34" s="16">
        <f t="shared" si="9"/>
        <v>0</v>
      </c>
      <c r="AC34" s="16">
        <f t="shared" si="9"/>
        <v>15112.81</v>
      </c>
      <c r="AD34" s="16">
        <f t="shared" si="9"/>
        <v>0</v>
      </c>
      <c r="AE34" s="16">
        <f t="shared" si="9"/>
        <v>0</v>
      </c>
      <c r="AF34" s="16">
        <f t="shared" si="9"/>
        <v>0</v>
      </c>
      <c r="AG34" s="16">
        <f t="shared" si="9"/>
        <v>0</v>
      </c>
      <c r="AH34" s="16">
        <f t="shared" si="9"/>
        <v>0</v>
      </c>
      <c r="AI34" s="16">
        <f t="shared" si="9"/>
        <v>0</v>
      </c>
      <c r="AJ34" s="16">
        <f t="shared" si="9"/>
        <v>0</v>
      </c>
      <c r="AK34" s="16">
        <f t="shared" si="9"/>
        <v>0</v>
      </c>
      <c r="AL34" s="16">
        <f t="shared" si="9"/>
        <v>0</v>
      </c>
      <c r="AM34" s="16">
        <f t="shared" si="9"/>
        <v>32781.75</v>
      </c>
      <c r="AN34" s="16">
        <f t="shared" si="9"/>
        <v>0</v>
      </c>
      <c r="AO34" s="16">
        <f t="shared" si="9"/>
        <v>0</v>
      </c>
      <c r="AP34" s="16">
        <f t="shared" si="9"/>
        <v>0</v>
      </c>
      <c r="AQ34" s="16">
        <f t="shared" si="9"/>
        <v>0</v>
      </c>
      <c r="AR34" s="16">
        <f t="shared" si="3"/>
        <v>0</v>
      </c>
      <c r="AS34" s="16">
        <f t="shared" si="3"/>
        <v>0</v>
      </c>
      <c r="AT34" s="16">
        <f t="shared" si="3"/>
        <v>0</v>
      </c>
      <c r="AU34" s="16">
        <f t="shared" si="3"/>
        <v>0</v>
      </c>
      <c r="AV34" s="29">
        <f t="shared" si="4"/>
        <v>48896.11</v>
      </c>
      <c r="AW34" s="16">
        <f t="shared" si="5"/>
        <v>32</v>
      </c>
    </row>
    <row r="35" spans="1:49">
      <c r="A35" s="31" t="s">
        <v>181</v>
      </c>
      <c r="B35" s="21">
        <v>84</v>
      </c>
      <c r="C35" s="21">
        <v>11</v>
      </c>
      <c r="D35" s="21"/>
      <c r="E35" t="s">
        <v>325</v>
      </c>
      <c r="F35" s="15">
        <v>35263.279999999999</v>
      </c>
      <c r="I35">
        <v>33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16">
        <f t="shared" si="10"/>
        <v>0</v>
      </c>
      <c r="S35" s="16">
        <f t="shared" si="10"/>
        <v>0</v>
      </c>
      <c r="T35" s="16">
        <f t="shared" si="10"/>
        <v>0</v>
      </c>
      <c r="U35" s="16">
        <f t="shared" si="10"/>
        <v>0</v>
      </c>
      <c r="V35" s="16">
        <f t="shared" si="10"/>
        <v>0</v>
      </c>
      <c r="W35" s="16">
        <f t="shared" si="10"/>
        <v>0</v>
      </c>
      <c r="X35" s="16">
        <f t="shared" si="10"/>
        <v>0</v>
      </c>
      <c r="Y35" s="16">
        <f t="shared" si="10"/>
        <v>0</v>
      </c>
      <c r="Z35" s="16">
        <f t="shared" si="9"/>
        <v>0</v>
      </c>
      <c r="AA35" s="16">
        <f t="shared" si="9"/>
        <v>0</v>
      </c>
      <c r="AB35" s="16">
        <f t="shared" si="9"/>
        <v>0</v>
      </c>
      <c r="AC35" s="16">
        <f t="shared" si="9"/>
        <v>0</v>
      </c>
      <c r="AD35" s="16">
        <f t="shared" si="9"/>
        <v>0</v>
      </c>
      <c r="AE35" s="16">
        <f t="shared" si="9"/>
        <v>0</v>
      </c>
      <c r="AF35" s="16">
        <f t="shared" si="9"/>
        <v>0</v>
      </c>
      <c r="AG35" s="16">
        <f t="shared" si="9"/>
        <v>0</v>
      </c>
      <c r="AH35" s="16">
        <f t="shared" si="9"/>
        <v>0</v>
      </c>
      <c r="AI35" s="16">
        <f t="shared" si="9"/>
        <v>0</v>
      </c>
      <c r="AJ35" s="16">
        <f t="shared" si="9"/>
        <v>0</v>
      </c>
      <c r="AK35" s="16">
        <f t="shared" si="9"/>
        <v>0</v>
      </c>
      <c r="AL35" s="16">
        <f t="shared" si="9"/>
        <v>0</v>
      </c>
      <c r="AM35" s="16">
        <f t="shared" si="9"/>
        <v>37599.21</v>
      </c>
      <c r="AN35" s="16">
        <f t="shared" si="9"/>
        <v>0</v>
      </c>
      <c r="AO35" s="16">
        <f t="shared" si="9"/>
        <v>0</v>
      </c>
      <c r="AP35" s="16">
        <f t="shared" si="9"/>
        <v>0</v>
      </c>
      <c r="AQ35" s="16">
        <f t="shared" si="9"/>
        <v>0</v>
      </c>
      <c r="AR35" s="16">
        <f t="shared" si="3"/>
        <v>0</v>
      </c>
      <c r="AS35" s="16">
        <f t="shared" si="3"/>
        <v>0</v>
      </c>
      <c r="AT35" s="16">
        <f t="shared" si="3"/>
        <v>0</v>
      </c>
      <c r="AU35" s="16">
        <f t="shared" si="3"/>
        <v>0</v>
      </c>
      <c r="AV35" s="29">
        <f t="shared" si="4"/>
        <v>37599.21</v>
      </c>
      <c r="AW35" s="16">
        <f t="shared" si="5"/>
        <v>33</v>
      </c>
    </row>
    <row r="36" spans="1:49">
      <c r="A36" s="32" t="s">
        <v>370</v>
      </c>
      <c r="B36" s="32"/>
      <c r="C36" s="32"/>
      <c r="D36" s="32"/>
      <c r="E36" s="32"/>
      <c r="F36" s="33">
        <v>828829.32000000007</v>
      </c>
      <c r="I36">
        <v>34</v>
      </c>
      <c r="J36" s="16">
        <f t="shared" si="10"/>
        <v>0</v>
      </c>
      <c r="K36" s="16">
        <f t="shared" si="10"/>
        <v>0</v>
      </c>
      <c r="L36" s="16">
        <f t="shared" si="10"/>
        <v>0</v>
      </c>
      <c r="M36" s="16">
        <f t="shared" si="10"/>
        <v>0</v>
      </c>
      <c r="N36" s="16">
        <f t="shared" si="10"/>
        <v>0</v>
      </c>
      <c r="O36" s="16">
        <f t="shared" si="10"/>
        <v>0</v>
      </c>
      <c r="P36" s="16">
        <f t="shared" si="10"/>
        <v>0</v>
      </c>
      <c r="Q36" s="16">
        <f t="shared" si="10"/>
        <v>0</v>
      </c>
      <c r="R36" s="16">
        <f t="shared" si="10"/>
        <v>0</v>
      </c>
      <c r="S36" s="16">
        <f t="shared" si="10"/>
        <v>0</v>
      </c>
      <c r="T36" s="16">
        <f t="shared" si="10"/>
        <v>0</v>
      </c>
      <c r="U36" s="16">
        <f t="shared" si="10"/>
        <v>0</v>
      </c>
      <c r="V36" s="16">
        <f t="shared" si="10"/>
        <v>0</v>
      </c>
      <c r="W36" s="16">
        <f t="shared" si="10"/>
        <v>0</v>
      </c>
      <c r="X36" s="16">
        <f t="shared" si="10"/>
        <v>0</v>
      </c>
      <c r="Y36" s="16">
        <f t="shared" si="10"/>
        <v>0</v>
      </c>
      <c r="Z36" s="16">
        <f t="shared" si="9"/>
        <v>0</v>
      </c>
      <c r="AA36" s="16">
        <f t="shared" si="9"/>
        <v>0</v>
      </c>
      <c r="AB36" s="16">
        <f t="shared" si="9"/>
        <v>0</v>
      </c>
      <c r="AC36" s="16">
        <f t="shared" si="9"/>
        <v>0</v>
      </c>
      <c r="AD36" s="16">
        <f t="shared" si="9"/>
        <v>0</v>
      </c>
      <c r="AE36" s="16">
        <f t="shared" si="9"/>
        <v>0</v>
      </c>
      <c r="AF36" s="16">
        <f t="shared" si="9"/>
        <v>0</v>
      </c>
      <c r="AG36" s="16">
        <f t="shared" si="9"/>
        <v>0</v>
      </c>
      <c r="AH36" s="16">
        <f t="shared" si="9"/>
        <v>0</v>
      </c>
      <c r="AI36" s="16">
        <f t="shared" si="9"/>
        <v>0</v>
      </c>
      <c r="AJ36" s="16">
        <f t="shared" si="9"/>
        <v>0</v>
      </c>
      <c r="AK36" s="16">
        <f t="shared" si="9"/>
        <v>0</v>
      </c>
      <c r="AL36" s="16">
        <f t="shared" si="9"/>
        <v>0</v>
      </c>
      <c r="AM36" s="16">
        <f t="shared" si="9"/>
        <v>0</v>
      </c>
      <c r="AN36" s="16">
        <f t="shared" si="9"/>
        <v>0</v>
      </c>
      <c r="AO36" s="16">
        <f t="shared" si="9"/>
        <v>0</v>
      </c>
      <c r="AP36" s="16">
        <f t="shared" si="9"/>
        <v>0</v>
      </c>
      <c r="AQ36" s="16">
        <f t="shared" si="9"/>
        <v>0</v>
      </c>
      <c r="AR36" s="16">
        <f t="shared" si="3"/>
        <v>0</v>
      </c>
      <c r="AS36" s="16">
        <f t="shared" si="3"/>
        <v>0</v>
      </c>
      <c r="AT36" s="16">
        <f t="shared" si="3"/>
        <v>0</v>
      </c>
      <c r="AU36" s="16">
        <f t="shared" si="3"/>
        <v>0</v>
      </c>
      <c r="AV36" s="29">
        <f t="shared" si="4"/>
        <v>0</v>
      </c>
      <c r="AW36" s="16">
        <f t="shared" si="5"/>
        <v>34</v>
      </c>
    </row>
    <row r="37" spans="1:49">
      <c r="A37" s="21" t="s">
        <v>189</v>
      </c>
      <c r="B37" s="21" t="s">
        <v>319</v>
      </c>
      <c r="C37" s="21"/>
      <c r="D37" s="21"/>
      <c r="E37" t="s">
        <v>320</v>
      </c>
      <c r="F37" s="15">
        <v>571472.87</v>
      </c>
      <c r="I37">
        <v>35</v>
      </c>
      <c r="J37" s="16">
        <f t="shared" si="10"/>
        <v>0</v>
      </c>
      <c r="K37" s="16">
        <f t="shared" si="10"/>
        <v>0</v>
      </c>
      <c r="L37" s="16">
        <f t="shared" si="10"/>
        <v>0</v>
      </c>
      <c r="M37" s="16">
        <f t="shared" si="10"/>
        <v>0</v>
      </c>
      <c r="N37" s="16">
        <f t="shared" si="10"/>
        <v>0</v>
      </c>
      <c r="O37" s="16">
        <f t="shared" si="10"/>
        <v>0</v>
      </c>
      <c r="P37" s="16">
        <f t="shared" si="10"/>
        <v>0</v>
      </c>
      <c r="Q37" s="16">
        <f t="shared" si="10"/>
        <v>0</v>
      </c>
      <c r="R37" s="16">
        <f t="shared" si="10"/>
        <v>0</v>
      </c>
      <c r="S37" s="16">
        <f t="shared" si="10"/>
        <v>0</v>
      </c>
      <c r="T37" s="16">
        <f t="shared" si="10"/>
        <v>0</v>
      </c>
      <c r="U37" s="16">
        <f t="shared" si="10"/>
        <v>0</v>
      </c>
      <c r="V37" s="16">
        <f t="shared" si="10"/>
        <v>0</v>
      </c>
      <c r="W37" s="16">
        <f t="shared" si="10"/>
        <v>12984.87</v>
      </c>
      <c r="X37" s="16">
        <f t="shared" si="10"/>
        <v>0</v>
      </c>
      <c r="Y37" s="16">
        <f t="shared" si="10"/>
        <v>0</v>
      </c>
      <c r="Z37" s="16">
        <f t="shared" si="9"/>
        <v>0</v>
      </c>
      <c r="AA37" s="16">
        <f t="shared" si="9"/>
        <v>0</v>
      </c>
      <c r="AB37" s="16">
        <f t="shared" si="9"/>
        <v>0</v>
      </c>
      <c r="AC37" s="16">
        <f t="shared" si="9"/>
        <v>0</v>
      </c>
      <c r="AD37" s="16">
        <f t="shared" si="9"/>
        <v>0</v>
      </c>
      <c r="AE37" s="16">
        <f t="shared" si="9"/>
        <v>0</v>
      </c>
      <c r="AF37" s="16">
        <f t="shared" si="9"/>
        <v>0</v>
      </c>
      <c r="AG37" s="16">
        <f t="shared" si="9"/>
        <v>0</v>
      </c>
      <c r="AH37" s="16">
        <f t="shared" si="9"/>
        <v>0</v>
      </c>
      <c r="AI37" s="16">
        <f t="shared" si="9"/>
        <v>0</v>
      </c>
      <c r="AJ37" s="16">
        <f t="shared" si="9"/>
        <v>0</v>
      </c>
      <c r="AK37" s="16">
        <f t="shared" si="9"/>
        <v>0</v>
      </c>
      <c r="AL37" s="16">
        <f t="shared" si="9"/>
        <v>0</v>
      </c>
      <c r="AM37" s="16">
        <f t="shared" si="9"/>
        <v>0</v>
      </c>
      <c r="AN37" s="16">
        <f t="shared" si="9"/>
        <v>0</v>
      </c>
      <c r="AO37" s="16">
        <f t="shared" si="9"/>
        <v>0</v>
      </c>
      <c r="AP37" s="16">
        <f t="shared" si="9"/>
        <v>0</v>
      </c>
      <c r="AQ37" s="16">
        <f t="shared" si="9"/>
        <v>0</v>
      </c>
      <c r="AR37" s="16">
        <f t="shared" si="3"/>
        <v>0</v>
      </c>
      <c r="AS37" s="16">
        <f t="shared" si="3"/>
        <v>0</v>
      </c>
      <c r="AT37" s="16">
        <f t="shared" si="3"/>
        <v>0</v>
      </c>
      <c r="AU37" s="16">
        <f t="shared" si="3"/>
        <v>0</v>
      </c>
      <c r="AV37" s="29">
        <f t="shared" si="4"/>
        <v>12984.87</v>
      </c>
      <c r="AW37" s="16">
        <f t="shared" si="5"/>
        <v>35</v>
      </c>
    </row>
    <row r="38" spans="1:49">
      <c r="A38" s="21" t="s">
        <v>189</v>
      </c>
      <c r="B38" s="21">
        <v>10</v>
      </c>
      <c r="C38" s="21">
        <v>92</v>
      </c>
      <c r="D38" s="21"/>
      <c r="E38" t="s">
        <v>371</v>
      </c>
      <c r="F38" s="15">
        <v>13893334.530000001</v>
      </c>
      <c r="I38">
        <v>36</v>
      </c>
      <c r="J38" s="16">
        <f t="shared" si="10"/>
        <v>0</v>
      </c>
      <c r="K38" s="16">
        <f t="shared" si="10"/>
        <v>0</v>
      </c>
      <c r="L38" s="16">
        <f t="shared" si="10"/>
        <v>0</v>
      </c>
      <c r="M38" s="16">
        <f t="shared" si="10"/>
        <v>0</v>
      </c>
      <c r="N38" s="16">
        <f t="shared" si="10"/>
        <v>0</v>
      </c>
      <c r="O38" s="16">
        <f t="shared" si="10"/>
        <v>0</v>
      </c>
      <c r="P38" s="16">
        <f t="shared" si="10"/>
        <v>0</v>
      </c>
      <c r="Q38" s="16">
        <f t="shared" si="10"/>
        <v>0</v>
      </c>
      <c r="R38" s="16">
        <f t="shared" si="10"/>
        <v>0</v>
      </c>
      <c r="S38" s="16">
        <f t="shared" si="10"/>
        <v>0</v>
      </c>
      <c r="T38" s="16">
        <f t="shared" si="10"/>
        <v>0</v>
      </c>
      <c r="U38" s="16">
        <f t="shared" si="10"/>
        <v>0</v>
      </c>
      <c r="V38" s="16">
        <f t="shared" si="10"/>
        <v>0</v>
      </c>
      <c r="W38" s="16">
        <f t="shared" si="10"/>
        <v>0</v>
      </c>
      <c r="X38" s="16">
        <f t="shared" si="10"/>
        <v>0</v>
      </c>
      <c r="Y38" s="16">
        <f t="shared" si="10"/>
        <v>0</v>
      </c>
      <c r="Z38" s="16">
        <f t="shared" si="9"/>
        <v>0</v>
      </c>
      <c r="AA38" s="16">
        <f t="shared" si="9"/>
        <v>0</v>
      </c>
      <c r="AB38" s="16">
        <f t="shared" si="9"/>
        <v>0</v>
      </c>
      <c r="AC38" s="16">
        <f t="shared" si="9"/>
        <v>0</v>
      </c>
      <c r="AD38" s="16">
        <f t="shared" si="9"/>
        <v>0</v>
      </c>
      <c r="AE38" s="16">
        <f t="shared" si="9"/>
        <v>0</v>
      </c>
      <c r="AF38" s="16">
        <f t="shared" si="9"/>
        <v>0</v>
      </c>
      <c r="AG38" s="16">
        <f t="shared" si="9"/>
        <v>0</v>
      </c>
      <c r="AH38" s="16">
        <f t="shared" si="9"/>
        <v>0</v>
      </c>
      <c r="AI38" s="16">
        <f t="shared" si="9"/>
        <v>0</v>
      </c>
      <c r="AJ38" s="16">
        <f t="shared" si="9"/>
        <v>0</v>
      </c>
      <c r="AK38" s="16">
        <f t="shared" si="9"/>
        <v>0</v>
      </c>
      <c r="AL38" s="16">
        <f t="shared" si="9"/>
        <v>0</v>
      </c>
      <c r="AM38" s="16">
        <f t="shared" si="9"/>
        <v>0</v>
      </c>
      <c r="AN38" s="16">
        <f t="shared" si="9"/>
        <v>0</v>
      </c>
      <c r="AO38" s="16">
        <f t="shared" si="9"/>
        <v>0</v>
      </c>
      <c r="AP38" s="16">
        <f t="shared" si="9"/>
        <v>0</v>
      </c>
      <c r="AQ38" s="16">
        <f t="shared" si="9"/>
        <v>0</v>
      </c>
      <c r="AR38" s="16">
        <f t="shared" si="3"/>
        <v>0</v>
      </c>
      <c r="AS38" s="16">
        <f t="shared" si="3"/>
        <v>0</v>
      </c>
      <c r="AT38" s="16">
        <f t="shared" si="3"/>
        <v>0</v>
      </c>
      <c r="AU38" s="16">
        <f t="shared" si="3"/>
        <v>0</v>
      </c>
      <c r="AV38" s="29">
        <f t="shared" si="4"/>
        <v>0</v>
      </c>
      <c r="AW38" s="16">
        <f t="shared" si="5"/>
        <v>36</v>
      </c>
    </row>
    <row r="39" spans="1:49">
      <c r="A39" s="21" t="s">
        <v>189</v>
      </c>
      <c r="B39" s="21">
        <v>25</v>
      </c>
      <c r="C39" s="21"/>
      <c r="D39" s="21"/>
      <c r="E39" t="s">
        <v>372</v>
      </c>
      <c r="F39" s="15">
        <v>15756.32</v>
      </c>
      <c r="I39">
        <v>37</v>
      </c>
      <c r="J39" s="16">
        <f t="shared" si="10"/>
        <v>0</v>
      </c>
      <c r="K39" s="16">
        <f t="shared" si="10"/>
        <v>0</v>
      </c>
      <c r="L39" s="16">
        <f t="shared" si="10"/>
        <v>0</v>
      </c>
      <c r="M39" s="16">
        <f t="shared" si="10"/>
        <v>0</v>
      </c>
      <c r="N39" s="16">
        <f t="shared" si="10"/>
        <v>0</v>
      </c>
      <c r="O39" s="16">
        <f t="shared" si="10"/>
        <v>0</v>
      </c>
      <c r="P39" s="16">
        <f t="shared" si="10"/>
        <v>0</v>
      </c>
      <c r="Q39" s="16">
        <f t="shared" si="10"/>
        <v>0</v>
      </c>
      <c r="R39" s="16">
        <f t="shared" si="10"/>
        <v>0</v>
      </c>
      <c r="S39" s="16">
        <f t="shared" si="10"/>
        <v>0</v>
      </c>
      <c r="T39" s="16">
        <f t="shared" si="10"/>
        <v>0</v>
      </c>
      <c r="U39" s="16">
        <f t="shared" si="10"/>
        <v>0</v>
      </c>
      <c r="V39" s="16">
        <f t="shared" si="10"/>
        <v>0</v>
      </c>
      <c r="W39" s="16">
        <f t="shared" si="10"/>
        <v>0</v>
      </c>
      <c r="X39" s="16">
        <f t="shared" si="10"/>
        <v>0</v>
      </c>
      <c r="Y39" s="16">
        <f t="shared" si="10"/>
        <v>0</v>
      </c>
      <c r="Z39" s="16">
        <f t="shared" si="9"/>
        <v>0</v>
      </c>
      <c r="AA39" s="16">
        <f t="shared" si="9"/>
        <v>0</v>
      </c>
      <c r="AB39" s="16">
        <f t="shared" si="9"/>
        <v>0</v>
      </c>
      <c r="AC39" s="16">
        <f t="shared" si="9"/>
        <v>0</v>
      </c>
      <c r="AD39" s="16">
        <f t="shared" si="9"/>
        <v>0</v>
      </c>
      <c r="AE39" s="16">
        <f t="shared" si="9"/>
        <v>0</v>
      </c>
      <c r="AF39" s="16">
        <f t="shared" si="9"/>
        <v>0</v>
      </c>
      <c r="AG39" s="16">
        <f t="shared" ref="AG39:AQ39" si="11">SUMIFS($F$3:$F$261,$A$3:$A$261,AG$1,$B$3:$B$261,$I39)</f>
        <v>0</v>
      </c>
      <c r="AH39" s="16">
        <f t="shared" si="11"/>
        <v>0</v>
      </c>
      <c r="AI39" s="16">
        <f t="shared" si="11"/>
        <v>0</v>
      </c>
      <c r="AJ39" s="16">
        <f t="shared" si="11"/>
        <v>0</v>
      </c>
      <c r="AK39" s="16">
        <f t="shared" si="11"/>
        <v>0</v>
      </c>
      <c r="AL39" s="16">
        <f t="shared" si="11"/>
        <v>0</v>
      </c>
      <c r="AM39" s="16">
        <f t="shared" si="11"/>
        <v>0</v>
      </c>
      <c r="AN39" s="16">
        <f t="shared" si="11"/>
        <v>0</v>
      </c>
      <c r="AO39" s="16">
        <f t="shared" si="11"/>
        <v>0</v>
      </c>
      <c r="AP39" s="16">
        <f t="shared" si="11"/>
        <v>0</v>
      </c>
      <c r="AQ39" s="16">
        <f t="shared" si="11"/>
        <v>0</v>
      </c>
      <c r="AR39" s="16">
        <f t="shared" si="3"/>
        <v>0</v>
      </c>
      <c r="AS39" s="16">
        <f t="shared" si="3"/>
        <v>0</v>
      </c>
      <c r="AT39" s="16">
        <f t="shared" si="3"/>
        <v>0</v>
      </c>
      <c r="AU39" s="16">
        <f t="shared" si="3"/>
        <v>0</v>
      </c>
      <c r="AV39" s="29">
        <f t="shared" si="4"/>
        <v>0</v>
      </c>
      <c r="AW39" s="16">
        <f t="shared" si="5"/>
        <v>37</v>
      </c>
    </row>
    <row r="40" spans="1:49">
      <c r="A40" s="21" t="s">
        <v>189</v>
      </c>
      <c r="B40" s="21">
        <v>28</v>
      </c>
      <c r="C40" s="21">
        <v>49</v>
      </c>
      <c r="D40" s="21"/>
      <c r="E40" t="s">
        <v>373</v>
      </c>
      <c r="F40" s="15">
        <v>20795.150000000001</v>
      </c>
      <c r="I40">
        <v>38</v>
      </c>
      <c r="J40" s="16">
        <f t="shared" si="10"/>
        <v>0</v>
      </c>
      <c r="K40" s="16">
        <f t="shared" si="10"/>
        <v>0</v>
      </c>
      <c r="L40" s="16">
        <f t="shared" si="10"/>
        <v>0</v>
      </c>
      <c r="M40" s="16">
        <f t="shared" si="10"/>
        <v>0</v>
      </c>
      <c r="N40" s="16">
        <f t="shared" si="10"/>
        <v>0</v>
      </c>
      <c r="O40" s="16">
        <f t="shared" si="10"/>
        <v>0</v>
      </c>
      <c r="P40" s="16">
        <f t="shared" si="10"/>
        <v>0</v>
      </c>
      <c r="Q40" s="16">
        <f t="shared" si="10"/>
        <v>0</v>
      </c>
      <c r="R40" s="16">
        <f t="shared" si="10"/>
        <v>0</v>
      </c>
      <c r="S40" s="16">
        <f t="shared" si="10"/>
        <v>0</v>
      </c>
      <c r="T40" s="16">
        <f t="shared" si="10"/>
        <v>0</v>
      </c>
      <c r="U40" s="16">
        <f t="shared" si="10"/>
        <v>0</v>
      </c>
      <c r="V40" s="16">
        <f t="shared" si="10"/>
        <v>0</v>
      </c>
      <c r="W40" s="16">
        <f t="shared" si="10"/>
        <v>0</v>
      </c>
      <c r="X40" s="16">
        <f t="shared" si="10"/>
        <v>0</v>
      </c>
      <c r="Y40" s="16">
        <f t="shared" si="10"/>
        <v>0</v>
      </c>
      <c r="Z40" s="16">
        <f t="shared" ref="Z40:AQ40" si="12">SUMIFS($F$3:$F$261,$A$3:$A$261,Z$1,$B$3:$B$261,$I40)</f>
        <v>0</v>
      </c>
      <c r="AA40" s="16">
        <f t="shared" si="12"/>
        <v>0</v>
      </c>
      <c r="AB40" s="16">
        <f t="shared" si="12"/>
        <v>0</v>
      </c>
      <c r="AC40" s="16">
        <f t="shared" si="12"/>
        <v>0</v>
      </c>
      <c r="AD40" s="16">
        <f t="shared" si="12"/>
        <v>0</v>
      </c>
      <c r="AE40" s="16">
        <f t="shared" si="12"/>
        <v>0</v>
      </c>
      <c r="AF40" s="16">
        <f t="shared" si="12"/>
        <v>0</v>
      </c>
      <c r="AG40" s="16">
        <f t="shared" si="12"/>
        <v>0</v>
      </c>
      <c r="AH40" s="16">
        <f t="shared" si="12"/>
        <v>0</v>
      </c>
      <c r="AI40" s="16">
        <f t="shared" si="12"/>
        <v>0</v>
      </c>
      <c r="AJ40" s="16">
        <f t="shared" si="12"/>
        <v>0</v>
      </c>
      <c r="AK40" s="16">
        <f t="shared" si="12"/>
        <v>0</v>
      </c>
      <c r="AL40" s="16">
        <f t="shared" si="12"/>
        <v>0</v>
      </c>
      <c r="AM40" s="16">
        <f t="shared" si="12"/>
        <v>0</v>
      </c>
      <c r="AN40" s="16">
        <f t="shared" si="12"/>
        <v>0</v>
      </c>
      <c r="AO40" s="16">
        <f t="shared" si="12"/>
        <v>0</v>
      </c>
      <c r="AP40" s="16">
        <f t="shared" si="12"/>
        <v>0</v>
      </c>
      <c r="AQ40" s="16">
        <f t="shared" si="12"/>
        <v>0</v>
      </c>
      <c r="AR40" s="16">
        <f t="shared" si="3"/>
        <v>0</v>
      </c>
      <c r="AS40" s="16">
        <f t="shared" si="3"/>
        <v>0</v>
      </c>
      <c r="AT40" s="16">
        <f t="shared" si="3"/>
        <v>0</v>
      </c>
      <c r="AU40" s="16">
        <f t="shared" si="3"/>
        <v>0</v>
      </c>
      <c r="AV40" s="29">
        <f t="shared" si="4"/>
        <v>0</v>
      </c>
      <c r="AW40" s="16">
        <f t="shared" si="5"/>
        <v>38</v>
      </c>
    </row>
    <row r="41" spans="1:49">
      <c r="A41" s="21" t="s">
        <v>189</v>
      </c>
      <c r="B41" s="21">
        <v>84</v>
      </c>
      <c r="C41" s="21">
        <v>11</v>
      </c>
      <c r="D41" s="21"/>
      <c r="E41" t="s">
        <v>325</v>
      </c>
      <c r="F41" s="15">
        <v>9608.35</v>
      </c>
      <c r="I41">
        <v>39</v>
      </c>
      <c r="J41" s="16">
        <f t="shared" si="10"/>
        <v>0</v>
      </c>
      <c r="K41" s="16">
        <f t="shared" si="10"/>
        <v>0</v>
      </c>
      <c r="L41" s="16">
        <f t="shared" si="10"/>
        <v>0</v>
      </c>
      <c r="M41" s="16">
        <f t="shared" si="10"/>
        <v>0</v>
      </c>
      <c r="N41" s="16">
        <f t="shared" si="10"/>
        <v>0</v>
      </c>
      <c r="O41" s="16">
        <f t="shared" si="10"/>
        <v>0</v>
      </c>
      <c r="P41" s="16">
        <f t="shared" si="10"/>
        <v>0</v>
      </c>
      <c r="Q41" s="16">
        <f t="shared" si="10"/>
        <v>0</v>
      </c>
      <c r="R41" s="16">
        <f t="shared" si="10"/>
        <v>0</v>
      </c>
      <c r="S41" s="16">
        <f t="shared" si="10"/>
        <v>0</v>
      </c>
      <c r="T41" s="16">
        <f t="shared" si="10"/>
        <v>0</v>
      </c>
      <c r="U41" s="16">
        <f t="shared" si="10"/>
        <v>0</v>
      </c>
      <c r="V41" s="16">
        <f t="shared" si="10"/>
        <v>0</v>
      </c>
      <c r="W41" s="16">
        <f t="shared" si="10"/>
        <v>0</v>
      </c>
      <c r="X41" s="16">
        <f t="shared" si="10"/>
        <v>0</v>
      </c>
      <c r="Y41" s="16">
        <f t="shared" ref="Y41:AQ55" si="13">SUMIFS($F$3:$F$261,$A$3:$A$261,Y$1,$B$3:$B$261,$I41)</f>
        <v>0</v>
      </c>
      <c r="Z41" s="16">
        <f t="shared" si="13"/>
        <v>0</v>
      </c>
      <c r="AA41" s="16">
        <f t="shared" si="13"/>
        <v>0</v>
      </c>
      <c r="AB41" s="16">
        <f t="shared" si="13"/>
        <v>0</v>
      </c>
      <c r="AC41" s="16">
        <f t="shared" si="13"/>
        <v>0</v>
      </c>
      <c r="AD41" s="16">
        <f t="shared" si="13"/>
        <v>0</v>
      </c>
      <c r="AE41" s="16">
        <f t="shared" si="13"/>
        <v>0</v>
      </c>
      <c r="AF41" s="16">
        <f t="shared" si="13"/>
        <v>0</v>
      </c>
      <c r="AG41" s="16">
        <f t="shared" si="13"/>
        <v>0</v>
      </c>
      <c r="AH41" s="16">
        <f t="shared" si="13"/>
        <v>0</v>
      </c>
      <c r="AI41" s="16">
        <f t="shared" si="13"/>
        <v>0</v>
      </c>
      <c r="AJ41" s="16">
        <f t="shared" si="13"/>
        <v>0</v>
      </c>
      <c r="AK41" s="16">
        <f t="shared" si="13"/>
        <v>0</v>
      </c>
      <c r="AL41" s="16">
        <f t="shared" si="13"/>
        <v>0</v>
      </c>
      <c r="AM41" s="16">
        <f t="shared" si="13"/>
        <v>0</v>
      </c>
      <c r="AN41" s="16">
        <f t="shared" si="13"/>
        <v>0</v>
      </c>
      <c r="AO41" s="16">
        <f t="shared" si="13"/>
        <v>0</v>
      </c>
      <c r="AP41" s="16">
        <f t="shared" si="13"/>
        <v>0</v>
      </c>
      <c r="AQ41" s="16">
        <f t="shared" si="13"/>
        <v>0</v>
      </c>
      <c r="AR41" s="16">
        <f t="shared" si="3"/>
        <v>0</v>
      </c>
      <c r="AS41" s="16">
        <f t="shared" si="3"/>
        <v>0</v>
      </c>
      <c r="AT41" s="16">
        <f t="shared" si="3"/>
        <v>0</v>
      </c>
      <c r="AU41" s="16">
        <f t="shared" si="3"/>
        <v>0</v>
      </c>
      <c r="AV41" s="29">
        <f t="shared" si="4"/>
        <v>0</v>
      </c>
      <c r="AW41" s="16">
        <f t="shared" si="5"/>
        <v>39</v>
      </c>
    </row>
    <row r="42" spans="1:49">
      <c r="A42" s="31" t="s">
        <v>189</v>
      </c>
      <c r="B42" s="21">
        <v>85</v>
      </c>
      <c r="C42" s="21">
        <v>10</v>
      </c>
      <c r="D42" s="21"/>
      <c r="E42" t="s">
        <v>375</v>
      </c>
      <c r="F42" s="15">
        <v>72689.14</v>
      </c>
      <c r="I42">
        <v>40</v>
      </c>
      <c r="J42" s="16">
        <f t="shared" ref="J42:Y57" si="14">SUMIFS($F$3:$F$261,$A$3:$A$261,J$1,$B$3:$B$261,$I42)</f>
        <v>0</v>
      </c>
      <c r="K42" s="16">
        <f t="shared" si="14"/>
        <v>0</v>
      </c>
      <c r="L42" s="16">
        <f t="shared" si="14"/>
        <v>0</v>
      </c>
      <c r="M42" s="16">
        <f t="shared" si="14"/>
        <v>0</v>
      </c>
      <c r="N42" s="16">
        <f t="shared" si="14"/>
        <v>0</v>
      </c>
      <c r="O42" s="16">
        <f t="shared" si="14"/>
        <v>0</v>
      </c>
      <c r="P42" s="16">
        <f t="shared" si="14"/>
        <v>0</v>
      </c>
      <c r="Q42" s="16">
        <f t="shared" si="14"/>
        <v>0</v>
      </c>
      <c r="R42" s="16">
        <f t="shared" si="14"/>
        <v>0</v>
      </c>
      <c r="S42" s="16">
        <f t="shared" si="14"/>
        <v>0</v>
      </c>
      <c r="T42" s="16">
        <f t="shared" si="14"/>
        <v>0</v>
      </c>
      <c r="U42" s="16">
        <f t="shared" si="14"/>
        <v>0</v>
      </c>
      <c r="V42" s="16">
        <f t="shared" si="14"/>
        <v>0</v>
      </c>
      <c r="W42" s="16">
        <f t="shared" si="14"/>
        <v>0</v>
      </c>
      <c r="X42" s="16">
        <f t="shared" si="14"/>
        <v>0</v>
      </c>
      <c r="Y42" s="16">
        <f t="shared" si="14"/>
        <v>0</v>
      </c>
      <c r="Z42" s="16">
        <f t="shared" si="13"/>
        <v>0</v>
      </c>
      <c r="AA42" s="16">
        <f t="shared" si="13"/>
        <v>0</v>
      </c>
      <c r="AB42" s="16">
        <f t="shared" si="13"/>
        <v>0</v>
      </c>
      <c r="AC42" s="16">
        <f t="shared" si="13"/>
        <v>0</v>
      </c>
      <c r="AD42" s="16">
        <f t="shared" si="13"/>
        <v>0</v>
      </c>
      <c r="AE42" s="16">
        <f t="shared" si="13"/>
        <v>0</v>
      </c>
      <c r="AF42" s="16">
        <f t="shared" si="13"/>
        <v>0</v>
      </c>
      <c r="AG42" s="16">
        <f t="shared" si="13"/>
        <v>0</v>
      </c>
      <c r="AH42" s="16">
        <f t="shared" si="13"/>
        <v>0</v>
      </c>
      <c r="AI42" s="16">
        <f t="shared" si="13"/>
        <v>0</v>
      </c>
      <c r="AJ42" s="16">
        <f t="shared" si="13"/>
        <v>0</v>
      </c>
      <c r="AK42" s="16">
        <f t="shared" si="13"/>
        <v>0</v>
      </c>
      <c r="AL42" s="16">
        <f t="shared" si="13"/>
        <v>0</v>
      </c>
      <c r="AM42" s="16">
        <f t="shared" si="13"/>
        <v>0</v>
      </c>
      <c r="AN42" s="16">
        <f t="shared" si="13"/>
        <v>0</v>
      </c>
      <c r="AO42" s="16">
        <f t="shared" si="13"/>
        <v>0</v>
      </c>
      <c r="AP42" s="16">
        <f t="shared" si="13"/>
        <v>0</v>
      </c>
      <c r="AQ42" s="16">
        <f t="shared" si="13"/>
        <v>0</v>
      </c>
      <c r="AR42" s="16">
        <f t="shared" si="3"/>
        <v>0</v>
      </c>
      <c r="AS42" s="16">
        <f t="shared" si="3"/>
        <v>0</v>
      </c>
      <c r="AT42" s="16">
        <f t="shared" si="3"/>
        <v>0</v>
      </c>
      <c r="AU42" s="16">
        <f t="shared" si="3"/>
        <v>0</v>
      </c>
      <c r="AV42" s="29">
        <f t="shared" si="4"/>
        <v>0</v>
      </c>
      <c r="AW42" s="16">
        <f t="shared" si="5"/>
        <v>40</v>
      </c>
    </row>
    <row r="43" spans="1:49">
      <c r="A43" s="32" t="s">
        <v>376</v>
      </c>
      <c r="B43" s="32"/>
      <c r="C43" s="32"/>
      <c r="D43" s="32"/>
      <c r="E43" s="32"/>
      <c r="F43" s="33">
        <v>14583656.360000001</v>
      </c>
      <c r="I43">
        <v>41</v>
      </c>
      <c r="J43" s="16">
        <f t="shared" si="14"/>
        <v>0</v>
      </c>
      <c r="K43" s="16">
        <f t="shared" si="14"/>
        <v>0</v>
      </c>
      <c r="L43" s="16">
        <f t="shared" si="14"/>
        <v>0</v>
      </c>
      <c r="M43" s="16">
        <f t="shared" si="14"/>
        <v>0</v>
      </c>
      <c r="N43" s="16">
        <f t="shared" si="14"/>
        <v>0</v>
      </c>
      <c r="O43" s="16">
        <f t="shared" si="14"/>
        <v>0</v>
      </c>
      <c r="P43" s="16">
        <f t="shared" si="14"/>
        <v>0</v>
      </c>
      <c r="Q43" s="16">
        <f t="shared" si="14"/>
        <v>0</v>
      </c>
      <c r="R43" s="16">
        <f t="shared" si="14"/>
        <v>0</v>
      </c>
      <c r="S43" s="16">
        <f t="shared" si="14"/>
        <v>0</v>
      </c>
      <c r="T43" s="16">
        <f t="shared" si="14"/>
        <v>0</v>
      </c>
      <c r="U43" s="16">
        <f t="shared" si="14"/>
        <v>0</v>
      </c>
      <c r="V43" s="16">
        <f t="shared" si="14"/>
        <v>0</v>
      </c>
      <c r="W43" s="16">
        <f t="shared" si="14"/>
        <v>5822.04</v>
      </c>
      <c r="X43" s="16">
        <f t="shared" si="14"/>
        <v>0</v>
      </c>
      <c r="Y43" s="16">
        <f t="shared" si="14"/>
        <v>0</v>
      </c>
      <c r="Z43" s="16">
        <f t="shared" si="13"/>
        <v>0</v>
      </c>
      <c r="AA43" s="16">
        <f t="shared" si="13"/>
        <v>0</v>
      </c>
      <c r="AB43" s="16">
        <f t="shared" si="13"/>
        <v>0</v>
      </c>
      <c r="AC43" s="16">
        <f t="shared" si="13"/>
        <v>0</v>
      </c>
      <c r="AD43" s="16">
        <f t="shared" si="13"/>
        <v>0</v>
      </c>
      <c r="AE43" s="16">
        <f t="shared" si="13"/>
        <v>0</v>
      </c>
      <c r="AF43" s="16">
        <f t="shared" si="13"/>
        <v>0</v>
      </c>
      <c r="AG43" s="16">
        <f t="shared" si="13"/>
        <v>0</v>
      </c>
      <c r="AH43" s="16">
        <f t="shared" si="13"/>
        <v>0</v>
      </c>
      <c r="AI43" s="16">
        <f t="shared" si="13"/>
        <v>0</v>
      </c>
      <c r="AJ43" s="16">
        <f t="shared" si="13"/>
        <v>0</v>
      </c>
      <c r="AK43" s="16">
        <f t="shared" si="13"/>
        <v>0</v>
      </c>
      <c r="AL43" s="16">
        <f t="shared" si="13"/>
        <v>0</v>
      </c>
      <c r="AM43" s="16">
        <f t="shared" si="13"/>
        <v>21402.18</v>
      </c>
      <c r="AN43" s="16">
        <f t="shared" si="13"/>
        <v>0</v>
      </c>
      <c r="AO43" s="16">
        <f t="shared" si="13"/>
        <v>0</v>
      </c>
      <c r="AP43" s="16">
        <f t="shared" si="13"/>
        <v>133511.49</v>
      </c>
      <c r="AQ43" s="16">
        <f t="shared" si="13"/>
        <v>0</v>
      </c>
      <c r="AR43" s="16">
        <f t="shared" si="3"/>
        <v>0</v>
      </c>
      <c r="AS43" s="16">
        <f t="shared" si="3"/>
        <v>0</v>
      </c>
      <c r="AT43" s="16">
        <f t="shared" si="3"/>
        <v>0</v>
      </c>
      <c r="AU43" s="16">
        <f t="shared" si="3"/>
        <v>0</v>
      </c>
      <c r="AV43" s="29">
        <f t="shared" si="4"/>
        <v>160735.71</v>
      </c>
      <c r="AW43" s="16">
        <f t="shared" si="5"/>
        <v>41</v>
      </c>
    </row>
    <row r="44" spans="1:49">
      <c r="A44" s="21" t="s">
        <v>2</v>
      </c>
      <c r="B44" s="21" t="s">
        <v>319</v>
      </c>
      <c r="C44" s="21"/>
      <c r="D44" s="21"/>
      <c r="E44" t="s">
        <v>320</v>
      </c>
      <c r="F44" s="15">
        <v>748374.96</v>
      </c>
      <c r="I44">
        <v>42</v>
      </c>
      <c r="J44" s="16">
        <f t="shared" si="14"/>
        <v>0</v>
      </c>
      <c r="K44" s="16">
        <f t="shared" si="14"/>
        <v>0</v>
      </c>
      <c r="L44" s="16">
        <f t="shared" si="14"/>
        <v>0</v>
      </c>
      <c r="M44" s="16">
        <f t="shared" si="14"/>
        <v>0</v>
      </c>
      <c r="N44" s="16">
        <f t="shared" si="14"/>
        <v>0</v>
      </c>
      <c r="O44" s="16">
        <f t="shared" si="14"/>
        <v>0</v>
      </c>
      <c r="P44" s="16">
        <f t="shared" si="14"/>
        <v>0</v>
      </c>
      <c r="Q44" s="16">
        <f t="shared" si="14"/>
        <v>0</v>
      </c>
      <c r="R44" s="16">
        <f t="shared" si="14"/>
        <v>0</v>
      </c>
      <c r="S44" s="16">
        <f t="shared" si="14"/>
        <v>0</v>
      </c>
      <c r="T44" s="16">
        <f t="shared" si="14"/>
        <v>0</v>
      </c>
      <c r="U44" s="16">
        <f t="shared" si="14"/>
        <v>0</v>
      </c>
      <c r="V44" s="16">
        <f t="shared" si="14"/>
        <v>0</v>
      </c>
      <c r="W44" s="16">
        <f t="shared" si="14"/>
        <v>0</v>
      </c>
      <c r="X44" s="16">
        <f t="shared" si="14"/>
        <v>0</v>
      </c>
      <c r="Y44" s="16">
        <f t="shared" si="14"/>
        <v>0</v>
      </c>
      <c r="Z44" s="16">
        <f t="shared" si="13"/>
        <v>0</v>
      </c>
      <c r="AA44" s="16">
        <f t="shared" si="13"/>
        <v>0</v>
      </c>
      <c r="AB44" s="16">
        <f t="shared" si="13"/>
        <v>0</v>
      </c>
      <c r="AC44" s="16">
        <f t="shared" si="13"/>
        <v>0</v>
      </c>
      <c r="AD44" s="16">
        <f t="shared" si="13"/>
        <v>0</v>
      </c>
      <c r="AE44" s="16">
        <f t="shared" si="13"/>
        <v>0</v>
      </c>
      <c r="AF44" s="16">
        <f t="shared" si="13"/>
        <v>0</v>
      </c>
      <c r="AG44" s="16">
        <f t="shared" si="13"/>
        <v>0</v>
      </c>
      <c r="AH44" s="16">
        <f t="shared" si="13"/>
        <v>0</v>
      </c>
      <c r="AI44" s="16">
        <f t="shared" si="13"/>
        <v>0</v>
      </c>
      <c r="AJ44" s="16">
        <f t="shared" si="13"/>
        <v>0</v>
      </c>
      <c r="AK44" s="16">
        <f t="shared" si="13"/>
        <v>0</v>
      </c>
      <c r="AL44" s="16">
        <f t="shared" si="13"/>
        <v>0</v>
      </c>
      <c r="AM44" s="16">
        <f t="shared" si="13"/>
        <v>0</v>
      </c>
      <c r="AN44" s="16">
        <f t="shared" si="13"/>
        <v>0</v>
      </c>
      <c r="AO44" s="16">
        <f t="shared" si="13"/>
        <v>0</v>
      </c>
      <c r="AP44" s="16">
        <f t="shared" si="13"/>
        <v>0</v>
      </c>
      <c r="AQ44" s="16">
        <f t="shared" si="13"/>
        <v>0</v>
      </c>
      <c r="AR44" s="16">
        <f t="shared" si="3"/>
        <v>0</v>
      </c>
      <c r="AS44" s="16">
        <f t="shared" si="3"/>
        <v>0</v>
      </c>
      <c r="AT44" s="16">
        <f t="shared" si="3"/>
        <v>0</v>
      </c>
      <c r="AU44" s="16">
        <f t="shared" si="3"/>
        <v>0</v>
      </c>
      <c r="AV44" s="29">
        <f t="shared" si="4"/>
        <v>0</v>
      </c>
      <c r="AW44" s="16">
        <f t="shared" si="5"/>
        <v>42</v>
      </c>
    </row>
    <row r="45" spans="1:49">
      <c r="A45" s="31" t="s">
        <v>2</v>
      </c>
      <c r="B45" s="21">
        <v>84</v>
      </c>
      <c r="C45" s="21">
        <v>11</v>
      </c>
      <c r="D45" s="21"/>
      <c r="E45" t="s">
        <v>325</v>
      </c>
      <c r="F45" s="15">
        <v>38707.49</v>
      </c>
      <c r="I45">
        <v>43</v>
      </c>
      <c r="J45" s="16">
        <f t="shared" si="14"/>
        <v>0</v>
      </c>
      <c r="K45" s="16">
        <f t="shared" si="14"/>
        <v>0</v>
      </c>
      <c r="L45" s="16">
        <f t="shared" si="14"/>
        <v>0</v>
      </c>
      <c r="M45" s="16">
        <f t="shared" si="14"/>
        <v>0</v>
      </c>
      <c r="N45" s="16">
        <f t="shared" si="14"/>
        <v>0</v>
      </c>
      <c r="O45" s="16">
        <f t="shared" si="14"/>
        <v>0</v>
      </c>
      <c r="P45" s="16">
        <f t="shared" si="14"/>
        <v>0</v>
      </c>
      <c r="Q45" s="16">
        <f t="shared" si="14"/>
        <v>0</v>
      </c>
      <c r="R45" s="16">
        <f t="shared" si="14"/>
        <v>0</v>
      </c>
      <c r="S45" s="16">
        <f t="shared" si="14"/>
        <v>0</v>
      </c>
      <c r="T45" s="16">
        <f t="shared" si="14"/>
        <v>0</v>
      </c>
      <c r="U45" s="16">
        <f t="shared" si="14"/>
        <v>0</v>
      </c>
      <c r="V45" s="16">
        <f t="shared" si="14"/>
        <v>0</v>
      </c>
      <c r="W45" s="16">
        <f t="shared" si="14"/>
        <v>0</v>
      </c>
      <c r="X45" s="16">
        <f t="shared" si="14"/>
        <v>0</v>
      </c>
      <c r="Y45" s="16">
        <f t="shared" si="14"/>
        <v>0</v>
      </c>
      <c r="Z45" s="16">
        <f t="shared" si="13"/>
        <v>0</v>
      </c>
      <c r="AA45" s="16">
        <f t="shared" si="13"/>
        <v>0</v>
      </c>
      <c r="AB45" s="16">
        <f t="shared" si="13"/>
        <v>0</v>
      </c>
      <c r="AC45" s="16">
        <f t="shared" si="13"/>
        <v>27009.4</v>
      </c>
      <c r="AD45" s="16">
        <f t="shared" si="13"/>
        <v>39014.28</v>
      </c>
      <c r="AE45" s="16">
        <f t="shared" si="13"/>
        <v>0</v>
      </c>
      <c r="AF45" s="16">
        <f t="shared" si="13"/>
        <v>0</v>
      </c>
      <c r="AG45" s="16">
        <f t="shared" si="13"/>
        <v>0</v>
      </c>
      <c r="AH45" s="16">
        <f t="shared" si="13"/>
        <v>0</v>
      </c>
      <c r="AI45" s="16">
        <f t="shared" si="13"/>
        <v>0</v>
      </c>
      <c r="AJ45" s="16">
        <f t="shared" si="13"/>
        <v>0</v>
      </c>
      <c r="AK45" s="16">
        <f t="shared" si="13"/>
        <v>0</v>
      </c>
      <c r="AL45" s="16">
        <f t="shared" si="13"/>
        <v>0</v>
      </c>
      <c r="AM45" s="16">
        <f t="shared" si="13"/>
        <v>0</v>
      </c>
      <c r="AN45" s="16">
        <f t="shared" si="13"/>
        <v>0</v>
      </c>
      <c r="AO45" s="16">
        <f t="shared" si="13"/>
        <v>0</v>
      </c>
      <c r="AP45" s="16">
        <f t="shared" si="13"/>
        <v>0</v>
      </c>
      <c r="AQ45" s="16">
        <f t="shared" si="13"/>
        <v>0</v>
      </c>
      <c r="AR45" s="16">
        <f t="shared" si="3"/>
        <v>0</v>
      </c>
      <c r="AS45" s="16">
        <f t="shared" si="3"/>
        <v>0</v>
      </c>
      <c r="AT45" s="16">
        <f t="shared" si="3"/>
        <v>0</v>
      </c>
      <c r="AU45" s="16">
        <f t="shared" si="3"/>
        <v>0</v>
      </c>
      <c r="AV45" s="29">
        <f t="shared" si="4"/>
        <v>66023.679999999993</v>
      </c>
      <c r="AW45" s="16">
        <f t="shared" si="5"/>
        <v>43</v>
      </c>
    </row>
    <row r="46" spans="1:49">
      <c r="A46" s="32" t="s">
        <v>378</v>
      </c>
      <c r="B46" s="32"/>
      <c r="C46" s="32"/>
      <c r="D46" s="32"/>
      <c r="E46" s="32"/>
      <c r="F46" s="33">
        <v>787082.45</v>
      </c>
      <c r="I46">
        <v>44</v>
      </c>
      <c r="J46" s="16">
        <f t="shared" si="14"/>
        <v>0</v>
      </c>
      <c r="K46" s="16">
        <f t="shared" si="14"/>
        <v>0</v>
      </c>
      <c r="L46" s="16">
        <f t="shared" si="14"/>
        <v>0</v>
      </c>
      <c r="M46" s="16">
        <f t="shared" si="14"/>
        <v>0</v>
      </c>
      <c r="N46" s="16">
        <f t="shared" si="14"/>
        <v>0</v>
      </c>
      <c r="O46" s="16">
        <f t="shared" si="14"/>
        <v>0</v>
      </c>
      <c r="P46" s="16">
        <f t="shared" si="14"/>
        <v>0</v>
      </c>
      <c r="Q46" s="16">
        <f t="shared" si="14"/>
        <v>0</v>
      </c>
      <c r="R46" s="16">
        <f t="shared" si="14"/>
        <v>0</v>
      </c>
      <c r="S46" s="16">
        <f t="shared" si="14"/>
        <v>0</v>
      </c>
      <c r="T46" s="16">
        <f t="shared" si="14"/>
        <v>0</v>
      </c>
      <c r="U46" s="16">
        <f t="shared" si="14"/>
        <v>0</v>
      </c>
      <c r="V46" s="16">
        <f t="shared" si="14"/>
        <v>0</v>
      </c>
      <c r="W46" s="16">
        <f t="shared" si="14"/>
        <v>0</v>
      </c>
      <c r="X46" s="16">
        <f t="shared" si="14"/>
        <v>0</v>
      </c>
      <c r="Y46" s="16">
        <f t="shared" si="14"/>
        <v>0</v>
      </c>
      <c r="Z46" s="16">
        <f t="shared" si="13"/>
        <v>0</v>
      </c>
      <c r="AA46" s="16">
        <f t="shared" si="13"/>
        <v>0</v>
      </c>
      <c r="AB46" s="16">
        <f t="shared" si="13"/>
        <v>0</v>
      </c>
      <c r="AC46" s="16">
        <f t="shared" si="13"/>
        <v>0</v>
      </c>
      <c r="AD46" s="16">
        <f t="shared" si="13"/>
        <v>0</v>
      </c>
      <c r="AE46" s="16">
        <f t="shared" si="13"/>
        <v>0</v>
      </c>
      <c r="AF46" s="16">
        <f t="shared" si="13"/>
        <v>0</v>
      </c>
      <c r="AG46" s="16">
        <f t="shared" si="13"/>
        <v>0</v>
      </c>
      <c r="AH46" s="16">
        <f t="shared" si="13"/>
        <v>0</v>
      </c>
      <c r="AI46" s="16">
        <f t="shared" si="13"/>
        <v>0</v>
      </c>
      <c r="AJ46" s="16">
        <f t="shared" si="13"/>
        <v>0</v>
      </c>
      <c r="AK46" s="16">
        <f t="shared" si="13"/>
        <v>0</v>
      </c>
      <c r="AL46" s="16">
        <f t="shared" si="13"/>
        <v>0</v>
      </c>
      <c r="AM46" s="16">
        <f t="shared" si="13"/>
        <v>0</v>
      </c>
      <c r="AN46" s="16">
        <f t="shared" si="13"/>
        <v>0</v>
      </c>
      <c r="AO46" s="16">
        <f t="shared" si="13"/>
        <v>0</v>
      </c>
      <c r="AP46" s="16">
        <f t="shared" si="13"/>
        <v>0</v>
      </c>
      <c r="AQ46" s="16">
        <f t="shared" si="13"/>
        <v>0</v>
      </c>
      <c r="AR46" s="16">
        <f t="shared" si="3"/>
        <v>0</v>
      </c>
      <c r="AS46" s="16">
        <f t="shared" si="3"/>
        <v>0</v>
      </c>
      <c r="AT46" s="16">
        <f t="shared" si="3"/>
        <v>0</v>
      </c>
      <c r="AU46" s="16">
        <f t="shared" si="3"/>
        <v>0</v>
      </c>
      <c r="AV46" s="29">
        <f t="shared" si="4"/>
        <v>0</v>
      </c>
      <c r="AW46" s="16">
        <f t="shared" si="5"/>
        <v>44</v>
      </c>
    </row>
    <row r="47" spans="1:49">
      <c r="A47" s="21" t="s">
        <v>200</v>
      </c>
      <c r="B47" s="21" t="s">
        <v>319</v>
      </c>
      <c r="C47" s="21"/>
      <c r="D47" s="21"/>
      <c r="E47" t="s">
        <v>320</v>
      </c>
      <c r="F47" s="15">
        <v>1777901.6599999997</v>
      </c>
      <c r="I47">
        <v>45</v>
      </c>
      <c r="J47" s="16">
        <f t="shared" si="14"/>
        <v>0</v>
      </c>
      <c r="K47" s="16">
        <f t="shared" si="14"/>
        <v>0</v>
      </c>
      <c r="L47" s="16">
        <f t="shared" si="14"/>
        <v>0</v>
      </c>
      <c r="M47" s="16">
        <f t="shared" si="14"/>
        <v>32408.48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16">
        <f t="shared" si="14"/>
        <v>0</v>
      </c>
      <c r="S47" s="16">
        <f t="shared" si="14"/>
        <v>0</v>
      </c>
      <c r="T47" s="16">
        <f t="shared" si="14"/>
        <v>100552.57</v>
      </c>
      <c r="U47" s="16">
        <f t="shared" si="14"/>
        <v>0</v>
      </c>
      <c r="V47" s="16">
        <f t="shared" si="14"/>
        <v>0</v>
      </c>
      <c r="W47" s="16">
        <f t="shared" si="14"/>
        <v>82554.11</v>
      </c>
      <c r="X47" s="16">
        <f t="shared" si="14"/>
        <v>0</v>
      </c>
      <c r="Y47" s="16">
        <f t="shared" si="14"/>
        <v>0</v>
      </c>
      <c r="Z47" s="16">
        <f t="shared" si="13"/>
        <v>0</v>
      </c>
      <c r="AA47" s="16">
        <f t="shared" si="13"/>
        <v>0</v>
      </c>
      <c r="AB47" s="16">
        <f t="shared" si="13"/>
        <v>0</v>
      </c>
      <c r="AC47" s="16">
        <f t="shared" si="13"/>
        <v>4295.0600000000004</v>
      </c>
      <c r="AD47" s="16">
        <f t="shared" si="13"/>
        <v>37447.660000000003</v>
      </c>
      <c r="AE47" s="16">
        <f t="shared" si="13"/>
        <v>0</v>
      </c>
      <c r="AF47" s="16">
        <f t="shared" si="13"/>
        <v>0</v>
      </c>
      <c r="AG47" s="16">
        <f t="shared" si="13"/>
        <v>31932.36</v>
      </c>
      <c r="AH47" s="16">
        <f t="shared" si="13"/>
        <v>0</v>
      </c>
      <c r="AI47" s="16">
        <f t="shared" si="13"/>
        <v>0</v>
      </c>
      <c r="AJ47" s="16">
        <f t="shared" si="13"/>
        <v>7997.05</v>
      </c>
      <c r="AK47" s="16">
        <f t="shared" si="13"/>
        <v>0</v>
      </c>
      <c r="AL47" s="16">
        <f t="shared" si="13"/>
        <v>0</v>
      </c>
      <c r="AM47" s="16">
        <f t="shared" si="13"/>
        <v>0</v>
      </c>
      <c r="AN47" s="16">
        <f t="shared" si="13"/>
        <v>0</v>
      </c>
      <c r="AO47" s="16">
        <f t="shared" si="13"/>
        <v>674.73</v>
      </c>
      <c r="AP47" s="16">
        <f t="shared" si="13"/>
        <v>0</v>
      </c>
      <c r="AQ47" s="16">
        <f t="shared" si="13"/>
        <v>0</v>
      </c>
      <c r="AR47" s="16">
        <f t="shared" si="3"/>
        <v>0</v>
      </c>
      <c r="AS47" s="16">
        <f t="shared" si="3"/>
        <v>0</v>
      </c>
      <c r="AT47" s="16">
        <f t="shared" si="3"/>
        <v>0</v>
      </c>
      <c r="AU47" s="16">
        <f t="shared" si="3"/>
        <v>0</v>
      </c>
      <c r="AV47" s="29">
        <f t="shared" si="4"/>
        <v>297862.02</v>
      </c>
      <c r="AW47" s="16">
        <f t="shared" si="5"/>
        <v>45</v>
      </c>
    </row>
    <row r="48" spans="1:49">
      <c r="A48" s="21" t="s">
        <v>200</v>
      </c>
      <c r="B48" s="21">
        <v>11</v>
      </c>
      <c r="C48" s="21">
        <v>1</v>
      </c>
      <c r="D48" s="21"/>
      <c r="E48" t="s">
        <v>406</v>
      </c>
      <c r="F48" s="15">
        <v>28743.279999999999</v>
      </c>
      <c r="I48">
        <v>46</v>
      </c>
      <c r="J48" s="16">
        <f t="shared" si="14"/>
        <v>0</v>
      </c>
      <c r="K48" s="16">
        <f t="shared" si="14"/>
        <v>250740.65</v>
      </c>
      <c r="L48" s="16">
        <f t="shared" si="14"/>
        <v>20083.79</v>
      </c>
      <c r="M48" s="16">
        <f t="shared" si="14"/>
        <v>255634.33000000002</v>
      </c>
      <c r="N48" s="16">
        <f t="shared" si="14"/>
        <v>0</v>
      </c>
      <c r="O48" s="16">
        <f t="shared" si="14"/>
        <v>0</v>
      </c>
      <c r="P48" s="16">
        <f t="shared" si="14"/>
        <v>0</v>
      </c>
      <c r="Q48" s="16">
        <f t="shared" si="14"/>
        <v>0</v>
      </c>
      <c r="R48" s="16">
        <f t="shared" si="14"/>
        <v>0</v>
      </c>
      <c r="S48" s="16">
        <f t="shared" si="14"/>
        <v>0</v>
      </c>
      <c r="T48" s="16">
        <f t="shared" si="14"/>
        <v>0</v>
      </c>
      <c r="U48" s="16">
        <f t="shared" si="14"/>
        <v>2303.02</v>
      </c>
      <c r="V48" s="16">
        <f t="shared" si="14"/>
        <v>0</v>
      </c>
      <c r="W48" s="16">
        <f t="shared" si="14"/>
        <v>0</v>
      </c>
      <c r="X48" s="16">
        <f t="shared" si="14"/>
        <v>0</v>
      </c>
      <c r="Y48" s="16">
        <f t="shared" si="14"/>
        <v>0</v>
      </c>
      <c r="Z48" s="16">
        <f t="shared" si="13"/>
        <v>0</v>
      </c>
      <c r="AA48" s="16">
        <f t="shared" si="13"/>
        <v>0</v>
      </c>
      <c r="AB48" s="16">
        <f t="shared" si="13"/>
        <v>0</v>
      </c>
      <c r="AC48" s="16">
        <f t="shared" si="13"/>
        <v>0</v>
      </c>
      <c r="AD48" s="16">
        <f t="shared" si="13"/>
        <v>0</v>
      </c>
      <c r="AE48" s="16">
        <f t="shared" si="13"/>
        <v>0</v>
      </c>
      <c r="AF48" s="16">
        <f t="shared" si="13"/>
        <v>0</v>
      </c>
      <c r="AG48" s="16">
        <f t="shared" si="13"/>
        <v>328723.17</v>
      </c>
      <c r="AH48" s="16">
        <f t="shared" si="13"/>
        <v>0</v>
      </c>
      <c r="AI48" s="16">
        <f t="shared" si="13"/>
        <v>0</v>
      </c>
      <c r="AJ48" s="16">
        <f t="shared" si="13"/>
        <v>0</v>
      </c>
      <c r="AK48" s="16">
        <f t="shared" si="13"/>
        <v>0</v>
      </c>
      <c r="AL48" s="16">
        <f t="shared" si="13"/>
        <v>0</v>
      </c>
      <c r="AM48" s="16">
        <f t="shared" si="13"/>
        <v>0</v>
      </c>
      <c r="AN48" s="16">
        <f t="shared" si="13"/>
        <v>0</v>
      </c>
      <c r="AO48" s="16">
        <f t="shared" si="13"/>
        <v>0</v>
      </c>
      <c r="AP48" s="16">
        <f t="shared" si="13"/>
        <v>20516.53</v>
      </c>
      <c r="AQ48" s="16">
        <f t="shared" si="13"/>
        <v>0</v>
      </c>
      <c r="AR48" s="16">
        <f t="shared" si="3"/>
        <v>0</v>
      </c>
      <c r="AS48" s="16">
        <f t="shared" si="3"/>
        <v>0</v>
      </c>
      <c r="AT48" s="16">
        <f t="shared" si="3"/>
        <v>0</v>
      </c>
      <c r="AU48" s="16">
        <f t="shared" si="3"/>
        <v>0</v>
      </c>
      <c r="AV48" s="29">
        <f t="shared" si="4"/>
        <v>878001.49</v>
      </c>
      <c r="AW48" s="16">
        <f t="shared" si="5"/>
        <v>46</v>
      </c>
    </row>
    <row r="49" spans="1:49">
      <c r="A49" s="21" t="s">
        <v>200</v>
      </c>
      <c r="B49" s="21">
        <v>25</v>
      </c>
      <c r="C49" s="21">
        <v>72</v>
      </c>
      <c r="D49" s="21"/>
      <c r="E49" t="s">
        <v>379</v>
      </c>
      <c r="F49" s="15">
        <v>4210.28</v>
      </c>
      <c r="I49">
        <v>47</v>
      </c>
      <c r="J49" s="16">
        <f t="shared" si="14"/>
        <v>0</v>
      </c>
      <c r="K49" s="16">
        <f t="shared" si="14"/>
        <v>0</v>
      </c>
      <c r="L49" s="16">
        <f t="shared" si="14"/>
        <v>0</v>
      </c>
      <c r="M49" s="16">
        <f t="shared" si="14"/>
        <v>0</v>
      </c>
      <c r="N49" s="16">
        <f t="shared" si="14"/>
        <v>0</v>
      </c>
      <c r="O49" s="16">
        <f t="shared" si="14"/>
        <v>0</v>
      </c>
      <c r="P49" s="16">
        <f t="shared" si="14"/>
        <v>0</v>
      </c>
      <c r="Q49" s="16">
        <f t="shared" si="14"/>
        <v>0</v>
      </c>
      <c r="R49" s="16">
        <f t="shared" si="14"/>
        <v>0</v>
      </c>
      <c r="S49" s="16">
        <f t="shared" si="14"/>
        <v>0</v>
      </c>
      <c r="T49" s="16">
        <f t="shared" si="14"/>
        <v>0</v>
      </c>
      <c r="U49" s="16">
        <f t="shared" si="14"/>
        <v>0</v>
      </c>
      <c r="V49" s="16">
        <f t="shared" si="14"/>
        <v>0</v>
      </c>
      <c r="W49" s="16">
        <f t="shared" si="14"/>
        <v>0</v>
      </c>
      <c r="X49" s="16">
        <f t="shared" si="14"/>
        <v>0</v>
      </c>
      <c r="Y49" s="16">
        <f t="shared" si="14"/>
        <v>0</v>
      </c>
      <c r="Z49" s="16">
        <f t="shared" si="13"/>
        <v>0</v>
      </c>
      <c r="AA49" s="16">
        <f t="shared" si="13"/>
        <v>0</v>
      </c>
      <c r="AB49" s="16">
        <f t="shared" si="13"/>
        <v>0</v>
      </c>
      <c r="AC49" s="16">
        <f t="shared" si="13"/>
        <v>17196.79</v>
      </c>
      <c r="AD49" s="16">
        <f t="shared" si="13"/>
        <v>0</v>
      </c>
      <c r="AE49" s="16">
        <f t="shared" si="13"/>
        <v>0</v>
      </c>
      <c r="AF49" s="16">
        <f t="shared" si="13"/>
        <v>0</v>
      </c>
      <c r="AG49" s="16">
        <f t="shared" si="13"/>
        <v>0</v>
      </c>
      <c r="AH49" s="16">
        <f t="shared" si="13"/>
        <v>0</v>
      </c>
      <c r="AI49" s="16">
        <f t="shared" si="13"/>
        <v>0</v>
      </c>
      <c r="AJ49" s="16">
        <f t="shared" si="13"/>
        <v>0</v>
      </c>
      <c r="AK49" s="16">
        <f t="shared" si="13"/>
        <v>0</v>
      </c>
      <c r="AL49" s="16">
        <f t="shared" si="13"/>
        <v>0</v>
      </c>
      <c r="AM49" s="16">
        <f t="shared" si="13"/>
        <v>0</v>
      </c>
      <c r="AN49" s="16">
        <f t="shared" si="13"/>
        <v>0</v>
      </c>
      <c r="AO49" s="16">
        <f t="shared" si="13"/>
        <v>117877.74</v>
      </c>
      <c r="AP49" s="16">
        <f t="shared" si="13"/>
        <v>947.47</v>
      </c>
      <c r="AQ49" s="16">
        <f t="shared" si="13"/>
        <v>0</v>
      </c>
      <c r="AR49" s="16">
        <f t="shared" si="3"/>
        <v>0</v>
      </c>
      <c r="AS49" s="16">
        <f t="shared" si="3"/>
        <v>0</v>
      </c>
      <c r="AT49" s="16">
        <f t="shared" si="3"/>
        <v>0</v>
      </c>
      <c r="AU49" s="16">
        <f t="shared" si="3"/>
        <v>0</v>
      </c>
      <c r="AV49" s="29">
        <f t="shared" si="4"/>
        <v>136022</v>
      </c>
      <c r="AW49" s="16">
        <f t="shared" si="5"/>
        <v>47</v>
      </c>
    </row>
    <row r="50" spans="1:49">
      <c r="A50" s="21" t="s">
        <v>200</v>
      </c>
      <c r="B50" s="21">
        <v>53</v>
      </c>
      <c r="C50" s="21">
        <v>10</v>
      </c>
      <c r="D50" s="21"/>
      <c r="E50" t="s">
        <v>381</v>
      </c>
      <c r="F50" s="15">
        <v>15945.23</v>
      </c>
      <c r="I50">
        <v>48</v>
      </c>
      <c r="J50" s="16">
        <f t="shared" si="14"/>
        <v>0</v>
      </c>
      <c r="K50" s="16">
        <f t="shared" si="14"/>
        <v>0</v>
      </c>
      <c r="L50" s="16">
        <f t="shared" si="14"/>
        <v>0</v>
      </c>
      <c r="M50" s="16">
        <f t="shared" si="14"/>
        <v>0</v>
      </c>
      <c r="N50" s="16">
        <f t="shared" si="14"/>
        <v>0</v>
      </c>
      <c r="O50" s="16">
        <f t="shared" si="14"/>
        <v>0</v>
      </c>
      <c r="P50" s="16">
        <f t="shared" si="14"/>
        <v>0</v>
      </c>
      <c r="Q50" s="16">
        <f t="shared" si="14"/>
        <v>0</v>
      </c>
      <c r="R50" s="16">
        <f t="shared" si="14"/>
        <v>0</v>
      </c>
      <c r="S50" s="16">
        <f t="shared" si="14"/>
        <v>0</v>
      </c>
      <c r="T50" s="16">
        <f t="shared" si="14"/>
        <v>0</v>
      </c>
      <c r="U50" s="16">
        <f t="shared" si="14"/>
        <v>0</v>
      </c>
      <c r="V50" s="16">
        <f t="shared" si="14"/>
        <v>0</v>
      </c>
      <c r="W50" s="16">
        <f t="shared" si="14"/>
        <v>0</v>
      </c>
      <c r="X50" s="16">
        <f t="shared" si="14"/>
        <v>0</v>
      </c>
      <c r="Y50" s="16">
        <f t="shared" si="14"/>
        <v>0</v>
      </c>
      <c r="Z50" s="16">
        <f t="shared" si="13"/>
        <v>0</v>
      </c>
      <c r="AA50" s="16">
        <f t="shared" si="13"/>
        <v>0</v>
      </c>
      <c r="AB50" s="16">
        <f t="shared" si="13"/>
        <v>0</v>
      </c>
      <c r="AC50" s="16">
        <f t="shared" si="13"/>
        <v>0</v>
      </c>
      <c r="AD50" s="16">
        <f t="shared" si="13"/>
        <v>0</v>
      </c>
      <c r="AE50" s="16">
        <f t="shared" si="13"/>
        <v>0</v>
      </c>
      <c r="AF50" s="16">
        <f t="shared" si="13"/>
        <v>0</v>
      </c>
      <c r="AG50" s="16">
        <f t="shared" si="13"/>
        <v>0</v>
      </c>
      <c r="AH50" s="16">
        <f t="shared" si="13"/>
        <v>0</v>
      </c>
      <c r="AI50" s="16">
        <f t="shared" si="13"/>
        <v>0</v>
      </c>
      <c r="AJ50" s="16">
        <f t="shared" si="13"/>
        <v>0</v>
      </c>
      <c r="AK50" s="16">
        <f t="shared" si="13"/>
        <v>0</v>
      </c>
      <c r="AL50" s="16">
        <f t="shared" si="13"/>
        <v>0</v>
      </c>
      <c r="AM50" s="16">
        <f t="shared" si="13"/>
        <v>0</v>
      </c>
      <c r="AN50" s="16">
        <f t="shared" si="13"/>
        <v>0</v>
      </c>
      <c r="AO50" s="16">
        <f t="shared" si="13"/>
        <v>0</v>
      </c>
      <c r="AP50" s="16">
        <f t="shared" si="13"/>
        <v>0</v>
      </c>
      <c r="AQ50" s="16">
        <f t="shared" si="13"/>
        <v>0</v>
      </c>
      <c r="AR50" s="16">
        <f t="shared" si="3"/>
        <v>0</v>
      </c>
      <c r="AS50" s="16">
        <f t="shared" si="3"/>
        <v>0</v>
      </c>
      <c r="AT50" s="16">
        <f t="shared" si="3"/>
        <v>0</v>
      </c>
      <c r="AU50" s="16">
        <f t="shared" si="3"/>
        <v>0</v>
      </c>
      <c r="AV50" s="29">
        <f t="shared" si="4"/>
        <v>0</v>
      </c>
      <c r="AW50" s="16">
        <f t="shared" si="5"/>
        <v>48</v>
      </c>
    </row>
    <row r="51" spans="1:49">
      <c r="A51" s="21" t="s">
        <v>200</v>
      </c>
      <c r="B51" s="21">
        <v>56</v>
      </c>
      <c r="C51" s="21">
        <v>10</v>
      </c>
      <c r="D51" s="21"/>
      <c r="E51" t="s">
        <v>352</v>
      </c>
      <c r="F51" s="15">
        <v>36173.72</v>
      </c>
      <c r="I51">
        <v>49</v>
      </c>
      <c r="J51" s="16">
        <f t="shared" si="14"/>
        <v>0</v>
      </c>
      <c r="K51" s="16">
        <f t="shared" si="14"/>
        <v>0</v>
      </c>
      <c r="L51" s="16">
        <f t="shared" si="14"/>
        <v>0</v>
      </c>
      <c r="M51" s="16">
        <f t="shared" si="14"/>
        <v>0</v>
      </c>
      <c r="N51" s="16">
        <f t="shared" si="14"/>
        <v>0</v>
      </c>
      <c r="O51" s="16">
        <f t="shared" si="14"/>
        <v>0</v>
      </c>
      <c r="P51" s="16">
        <f t="shared" si="14"/>
        <v>0</v>
      </c>
      <c r="Q51" s="16">
        <f t="shared" si="14"/>
        <v>0</v>
      </c>
      <c r="R51" s="16">
        <f t="shared" si="14"/>
        <v>0</v>
      </c>
      <c r="S51" s="16">
        <f t="shared" si="14"/>
        <v>0</v>
      </c>
      <c r="T51" s="16">
        <f t="shared" si="14"/>
        <v>0</v>
      </c>
      <c r="U51" s="16">
        <f t="shared" si="14"/>
        <v>0</v>
      </c>
      <c r="V51" s="16">
        <f t="shared" si="14"/>
        <v>0</v>
      </c>
      <c r="W51" s="16">
        <f t="shared" si="14"/>
        <v>0</v>
      </c>
      <c r="X51" s="16">
        <f t="shared" si="14"/>
        <v>0</v>
      </c>
      <c r="Y51" s="16">
        <f t="shared" si="14"/>
        <v>0</v>
      </c>
      <c r="Z51" s="16">
        <f t="shared" si="13"/>
        <v>0</v>
      </c>
      <c r="AA51" s="16">
        <f t="shared" si="13"/>
        <v>28337.65</v>
      </c>
      <c r="AB51" s="16">
        <f t="shared" si="13"/>
        <v>0</v>
      </c>
      <c r="AC51" s="16">
        <f t="shared" si="13"/>
        <v>47043.27</v>
      </c>
      <c r="AD51" s="16">
        <f t="shared" si="13"/>
        <v>0</v>
      </c>
      <c r="AE51" s="16">
        <f t="shared" si="13"/>
        <v>0</v>
      </c>
      <c r="AF51" s="16">
        <f t="shared" si="13"/>
        <v>0</v>
      </c>
      <c r="AG51" s="16">
        <f t="shared" si="13"/>
        <v>0</v>
      </c>
      <c r="AH51" s="16">
        <f t="shared" si="13"/>
        <v>0</v>
      </c>
      <c r="AI51" s="16">
        <f t="shared" si="13"/>
        <v>0</v>
      </c>
      <c r="AJ51" s="16">
        <f t="shared" si="13"/>
        <v>0</v>
      </c>
      <c r="AK51" s="16">
        <f t="shared" si="13"/>
        <v>0</v>
      </c>
      <c r="AL51" s="16">
        <f t="shared" si="13"/>
        <v>0</v>
      </c>
      <c r="AM51" s="16">
        <f t="shared" si="13"/>
        <v>0</v>
      </c>
      <c r="AN51" s="16">
        <f t="shared" si="13"/>
        <v>0</v>
      </c>
      <c r="AO51" s="16">
        <f t="shared" si="13"/>
        <v>0</v>
      </c>
      <c r="AP51" s="16">
        <f t="shared" si="13"/>
        <v>0</v>
      </c>
      <c r="AQ51" s="16">
        <f t="shared" si="13"/>
        <v>13762.29</v>
      </c>
      <c r="AR51" s="16">
        <f t="shared" si="3"/>
        <v>0</v>
      </c>
      <c r="AS51" s="16">
        <f t="shared" si="3"/>
        <v>0</v>
      </c>
      <c r="AT51" s="16">
        <f t="shared" si="3"/>
        <v>0</v>
      </c>
      <c r="AU51" s="16">
        <f t="shared" si="3"/>
        <v>0</v>
      </c>
      <c r="AV51" s="29">
        <f t="shared" si="4"/>
        <v>89143.209999999992</v>
      </c>
      <c r="AW51" s="16">
        <f t="shared" si="5"/>
        <v>49</v>
      </c>
    </row>
    <row r="52" spans="1:49">
      <c r="A52" s="21" t="s">
        <v>200</v>
      </c>
      <c r="B52" s="21">
        <v>84</v>
      </c>
      <c r="C52" s="21">
        <v>11</v>
      </c>
      <c r="D52" s="21"/>
      <c r="E52" t="s">
        <v>325</v>
      </c>
      <c r="F52" s="15">
        <v>815800.78999999992</v>
      </c>
      <c r="I52">
        <v>50</v>
      </c>
      <c r="J52" s="16">
        <f t="shared" si="14"/>
        <v>0</v>
      </c>
      <c r="K52" s="16">
        <f t="shared" si="14"/>
        <v>0</v>
      </c>
      <c r="L52" s="16">
        <f t="shared" si="14"/>
        <v>0</v>
      </c>
      <c r="M52" s="16">
        <f t="shared" si="14"/>
        <v>0</v>
      </c>
      <c r="N52" s="16">
        <f t="shared" si="14"/>
        <v>0</v>
      </c>
      <c r="O52" s="16">
        <f t="shared" si="14"/>
        <v>0</v>
      </c>
      <c r="P52" s="16">
        <f t="shared" si="14"/>
        <v>0</v>
      </c>
      <c r="Q52" s="16">
        <f t="shared" si="14"/>
        <v>0</v>
      </c>
      <c r="R52" s="16">
        <f t="shared" si="14"/>
        <v>0</v>
      </c>
      <c r="S52" s="16">
        <f t="shared" si="14"/>
        <v>0</v>
      </c>
      <c r="T52" s="16">
        <f t="shared" si="14"/>
        <v>0</v>
      </c>
      <c r="U52" s="16">
        <f t="shared" si="14"/>
        <v>0</v>
      </c>
      <c r="V52" s="16">
        <f t="shared" si="14"/>
        <v>0</v>
      </c>
      <c r="W52" s="16">
        <f t="shared" si="14"/>
        <v>0</v>
      </c>
      <c r="X52" s="16">
        <f t="shared" si="14"/>
        <v>0</v>
      </c>
      <c r="Y52" s="16">
        <f t="shared" si="14"/>
        <v>0</v>
      </c>
      <c r="Z52" s="16">
        <f t="shared" si="13"/>
        <v>0</v>
      </c>
      <c r="AA52" s="16">
        <f t="shared" si="13"/>
        <v>0</v>
      </c>
      <c r="AB52" s="16">
        <f t="shared" si="13"/>
        <v>0</v>
      </c>
      <c r="AC52" s="16">
        <f t="shared" si="13"/>
        <v>0</v>
      </c>
      <c r="AD52" s="16">
        <f t="shared" si="13"/>
        <v>0</v>
      </c>
      <c r="AE52" s="16">
        <f t="shared" si="13"/>
        <v>0</v>
      </c>
      <c r="AF52" s="16">
        <f t="shared" si="13"/>
        <v>0</v>
      </c>
      <c r="AG52" s="16">
        <f t="shared" si="13"/>
        <v>0</v>
      </c>
      <c r="AH52" s="16">
        <f t="shared" si="13"/>
        <v>0</v>
      </c>
      <c r="AI52" s="16">
        <f t="shared" si="13"/>
        <v>0</v>
      </c>
      <c r="AJ52" s="16">
        <f t="shared" si="13"/>
        <v>0</v>
      </c>
      <c r="AK52" s="16">
        <f t="shared" si="13"/>
        <v>0</v>
      </c>
      <c r="AL52" s="16">
        <f t="shared" si="13"/>
        <v>0</v>
      </c>
      <c r="AM52" s="16">
        <f t="shared" si="13"/>
        <v>0</v>
      </c>
      <c r="AN52" s="16">
        <f t="shared" si="13"/>
        <v>0</v>
      </c>
      <c r="AO52" s="16">
        <f t="shared" si="13"/>
        <v>0</v>
      </c>
      <c r="AP52" s="16">
        <f t="shared" si="13"/>
        <v>0</v>
      </c>
      <c r="AQ52" s="16">
        <f t="shared" si="13"/>
        <v>0</v>
      </c>
      <c r="AR52" s="16">
        <f t="shared" si="3"/>
        <v>0</v>
      </c>
      <c r="AS52" s="16">
        <f t="shared" si="3"/>
        <v>0</v>
      </c>
      <c r="AT52" s="16">
        <f t="shared" si="3"/>
        <v>0</v>
      </c>
      <c r="AU52" s="16">
        <f t="shared" si="3"/>
        <v>0</v>
      </c>
      <c r="AV52" s="29">
        <f t="shared" si="4"/>
        <v>0</v>
      </c>
      <c r="AW52" s="16">
        <f t="shared" si="5"/>
        <v>50</v>
      </c>
    </row>
    <row r="53" spans="1:49">
      <c r="A53" s="31" t="s">
        <v>200</v>
      </c>
      <c r="B53" s="21">
        <v>93</v>
      </c>
      <c r="C53" s="21">
        <v>11</v>
      </c>
      <c r="D53" s="21"/>
      <c r="E53" t="s">
        <v>382</v>
      </c>
      <c r="F53" s="15">
        <v>36849.18</v>
      </c>
      <c r="I53">
        <v>51</v>
      </c>
      <c r="J53" s="16">
        <f t="shared" si="14"/>
        <v>0</v>
      </c>
      <c r="K53" s="16">
        <f t="shared" si="14"/>
        <v>0</v>
      </c>
      <c r="L53" s="16">
        <f t="shared" si="14"/>
        <v>0</v>
      </c>
      <c r="M53" s="16">
        <f t="shared" si="14"/>
        <v>0</v>
      </c>
      <c r="N53" s="16">
        <f t="shared" si="14"/>
        <v>0</v>
      </c>
      <c r="O53" s="16">
        <f t="shared" si="14"/>
        <v>0</v>
      </c>
      <c r="P53" s="16">
        <f t="shared" si="14"/>
        <v>0</v>
      </c>
      <c r="Q53" s="16">
        <f t="shared" si="14"/>
        <v>0</v>
      </c>
      <c r="R53" s="16">
        <f t="shared" si="14"/>
        <v>0</v>
      </c>
      <c r="S53" s="16">
        <f t="shared" si="14"/>
        <v>0</v>
      </c>
      <c r="T53" s="16">
        <f t="shared" si="14"/>
        <v>0</v>
      </c>
      <c r="U53" s="16">
        <f t="shared" si="14"/>
        <v>0</v>
      </c>
      <c r="V53" s="16">
        <f t="shared" si="14"/>
        <v>0</v>
      </c>
      <c r="W53" s="16">
        <f t="shared" si="14"/>
        <v>0</v>
      </c>
      <c r="X53" s="16">
        <f t="shared" si="14"/>
        <v>0</v>
      </c>
      <c r="Y53" s="16">
        <f t="shared" si="14"/>
        <v>0</v>
      </c>
      <c r="Z53" s="16">
        <f t="shared" si="13"/>
        <v>0</v>
      </c>
      <c r="AA53" s="16">
        <f t="shared" si="13"/>
        <v>0</v>
      </c>
      <c r="AB53" s="16">
        <f t="shared" si="13"/>
        <v>0</v>
      </c>
      <c r="AC53" s="16">
        <f t="shared" si="13"/>
        <v>0</v>
      </c>
      <c r="AD53" s="16">
        <f t="shared" si="13"/>
        <v>0</v>
      </c>
      <c r="AE53" s="16">
        <f t="shared" si="13"/>
        <v>0</v>
      </c>
      <c r="AF53" s="16">
        <f t="shared" si="13"/>
        <v>0</v>
      </c>
      <c r="AG53" s="16">
        <f t="shared" si="13"/>
        <v>0</v>
      </c>
      <c r="AH53" s="16">
        <f t="shared" si="13"/>
        <v>0</v>
      </c>
      <c r="AI53" s="16">
        <f t="shared" si="13"/>
        <v>0</v>
      </c>
      <c r="AJ53" s="16">
        <f t="shared" si="13"/>
        <v>0</v>
      </c>
      <c r="AK53" s="16">
        <f t="shared" si="13"/>
        <v>0</v>
      </c>
      <c r="AL53" s="16">
        <f t="shared" si="13"/>
        <v>0</v>
      </c>
      <c r="AM53" s="16">
        <f t="shared" si="13"/>
        <v>0</v>
      </c>
      <c r="AN53" s="16">
        <f t="shared" si="13"/>
        <v>0</v>
      </c>
      <c r="AO53" s="16">
        <f t="shared" si="13"/>
        <v>0</v>
      </c>
      <c r="AP53" s="16">
        <f t="shared" si="13"/>
        <v>0</v>
      </c>
      <c r="AQ53" s="16">
        <f t="shared" si="13"/>
        <v>0</v>
      </c>
      <c r="AR53" s="16">
        <f t="shared" si="3"/>
        <v>0</v>
      </c>
      <c r="AS53" s="16">
        <f t="shared" si="3"/>
        <v>0</v>
      </c>
      <c r="AT53" s="16">
        <f t="shared" si="3"/>
        <v>0</v>
      </c>
      <c r="AU53" s="16">
        <f t="shared" si="3"/>
        <v>0</v>
      </c>
      <c r="AV53" s="29">
        <f t="shared" si="4"/>
        <v>0</v>
      </c>
      <c r="AW53" s="16">
        <f t="shared" si="5"/>
        <v>51</v>
      </c>
    </row>
    <row r="54" spans="1:49">
      <c r="A54" s="32" t="s">
        <v>383</v>
      </c>
      <c r="B54" s="32"/>
      <c r="C54" s="32"/>
      <c r="D54" s="32"/>
      <c r="E54" s="32"/>
      <c r="F54" s="33">
        <v>2715624.1399999997</v>
      </c>
      <c r="I54">
        <v>52</v>
      </c>
      <c r="J54" s="16">
        <f t="shared" si="14"/>
        <v>0</v>
      </c>
      <c r="K54" s="16">
        <f t="shared" si="14"/>
        <v>0</v>
      </c>
      <c r="L54" s="16">
        <f t="shared" si="14"/>
        <v>0</v>
      </c>
      <c r="M54" s="16">
        <f t="shared" si="14"/>
        <v>0</v>
      </c>
      <c r="N54" s="16">
        <f t="shared" si="14"/>
        <v>0</v>
      </c>
      <c r="O54" s="16">
        <f t="shared" si="14"/>
        <v>0</v>
      </c>
      <c r="P54" s="16">
        <f t="shared" si="14"/>
        <v>0</v>
      </c>
      <c r="Q54" s="16">
        <f t="shared" si="14"/>
        <v>0</v>
      </c>
      <c r="R54" s="16">
        <f t="shared" si="14"/>
        <v>0</v>
      </c>
      <c r="S54" s="16">
        <f t="shared" si="14"/>
        <v>0</v>
      </c>
      <c r="T54" s="16">
        <f t="shared" si="14"/>
        <v>0</v>
      </c>
      <c r="U54" s="16">
        <f t="shared" si="14"/>
        <v>0</v>
      </c>
      <c r="V54" s="16">
        <f t="shared" si="14"/>
        <v>0</v>
      </c>
      <c r="W54" s="16">
        <f t="shared" si="14"/>
        <v>0</v>
      </c>
      <c r="X54" s="16">
        <f t="shared" si="14"/>
        <v>0</v>
      </c>
      <c r="Y54" s="16">
        <f t="shared" si="14"/>
        <v>0</v>
      </c>
      <c r="Z54" s="16">
        <f t="shared" si="13"/>
        <v>0</v>
      </c>
      <c r="AA54" s="16">
        <f t="shared" si="13"/>
        <v>0</v>
      </c>
      <c r="AB54" s="16">
        <f t="shared" si="13"/>
        <v>0</v>
      </c>
      <c r="AC54" s="16">
        <f t="shared" si="13"/>
        <v>0</v>
      </c>
      <c r="AD54" s="16">
        <f t="shared" si="13"/>
        <v>0</v>
      </c>
      <c r="AE54" s="16">
        <f t="shared" si="13"/>
        <v>0</v>
      </c>
      <c r="AF54" s="16">
        <f t="shared" si="13"/>
        <v>0</v>
      </c>
      <c r="AG54" s="16">
        <f t="shared" si="13"/>
        <v>121403.03</v>
      </c>
      <c r="AH54" s="16">
        <f t="shared" si="13"/>
        <v>0</v>
      </c>
      <c r="AI54" s="16">
        <f t="shared" si="13"/>
        <v>0</v>
      </c>
      <c r="AJ54" s="16">
        <f t="shared" si="13"/>
        <v>0</v>
      </c>
      <c r="AK54" s="16">
        <f t="shared" si="13"/>
        <v>0</v>
      </c>
      <c r="AL54" s="16">
        <f t="shared" si="13"/>
        <v>0</v>
      </c>
      <c r="AM54" s="16">
        <f t="shared" si="13"/>
        <v>0</v>
      </c>
      <c r="AN54" s="16">
        <f t="shared" si="13"/>
        <v>0</v>
      </c>
      <c r="AO54" s="16">
        <f t="shared" si="13"/>
        <v>0</v>
      </c>
      <c r="AP54" s="16">
        <f t="shared" si="13"/>
        <v>0</v>
      </c>
      <c r="AQ54" s="16">
        <f t="shared" si="13"/>
        <v>0</v>
      </c>
      <c r="AR54" s="16">
        <f t="shared" si="3"/>
        <v>0</v>
      </c>
      <c r="AS54" s="16">
        <f t="shared" si="3"/>
        <v>0</v>
      </c>
      <c r="AT54" s="16">
        <f t="shared" si="3"/>
        <v>0</v>
      </c>
      <c r="AU54" s="16">
        <f t="shared" si="3"/>
        <v>0</v>
      </c>
      <c r="AV54" s="29">
        <f t="shared" si="4"/>
        <v>121403.03</v>
      </c>
      <c r="AW54" s="16">
        <f t="shared" si="5"/>
        <v>52</v>
      </c>
    </row>
    <row r="55" spans="1:49">
      <c r="A55" s="21" t="s">
        <v>202</v>
      </c>
      <c r="B55" s="21" t="s">
        <v>319</v>
      </c>
      <c r="C55" s="21"/>
      <c r="D55" s="21"/>
      <c r="E55" t="s">
        <v>320</v>
      </c>
      <c r="F55" s="15">
        <v>839484.39999999991</v>
      </c>
      <c r="I55">
        <v>53</v>
      </c>
      <c r="J55" s="16">
        <f t="shared" si="14"/>
        <v>0</v>
      </c>
      <c r="K55" s="16">
        <f t="shared" si="14"/>
        <v>0</v>
      </c>
      <c r="L55" s="16">
        <f t="shared" si="14"/>
        <v>0</v>
      </c>
      <c r="M55" s="16">
        <f t="shared" si="14"/>
        <v>0</v>
      </c>
      <c r="N55" s="16">
        <f t="shared" si="14"/>
        <v>0</v>
      </c>
      <c r="O55" s="16">
        <f t="shared" si="14"/>
        <v>0</v>
      </c>
      <c r="P55" s="16">
        <f t="shared" si="14"/>
        <v>0</v>
      </c>
      <c r="Q55" s="16">
        <f t="shared" si="14"/>
        <v>15945.23</v>
      </c>
      <c r="R55" s="16">
        <f t="shared" si="14"/>
        <v>0</v>
      </c>
      <c r="S55" s="16">
        <f t="shared" si="14"/>
        <v>0</v>
      </c>
      <c r="T55" s="16">
        <f t="shared" si="14"/>
        <v>0</v>
      </c>
      <c r="U55" s="16">
        <f t="shared" si="14"/>
        <v>0</v>
      </c>
      <c r="V55" s="16">
        <f t="shared" si="14"/>
        <v>0</v>
      </c>
      <c r="W55" s="16">
        <f t="shared" si="14"/>
        <v>0</v>
      </c>
      <c r="X55" s="16">
        <f t="shared" si="14"/>
        <v>0</v>
      </c>
      <c r="Y55" s="16">
        <f t="shared" si="14"/>
        <v>0</v>
      </c>
      <c r="Z55" s="16">
        <f t="shared" si="13"/>
        <v>0</v>
      </c>
      <c r="AA55" s="16">
        <f t="shared" si="13"/>
        <v>0</v>
      </c>
      <c r="AB55" s="16">
        <f t="shared" ref="AB55:AQ56" si="15">SUMIFS($F$3:$F$261,$A$3:$A$261,AB$1,$B$3:$B$261,$I55)</f>
        <v>0</v>
      </c>
      <c r="AC55" s="16">
        <f t="shared" si="15"/>
        <v>0</v>
      </c>
      <c r="AD55" s="16">
        <f t="shared" si="15"/>
        <v>0</v>
      </c>
      <c r="AE55" s="16">
        <f t="shared" si="15"/>
        <v>0</v>
      </c>
      <c r="AF55" s="16">
        <f t="shared" si="15"/>
        <v>0</v>
      </c>
      <c r="AG55" s="16">
        <f t="shared" si="15"/>
        <v>0</v>
      </c>
      <c r="AH55" s="16">
        <f t="shared" si="15"/>
        <v>0</v>
      </c>
      <c r="AI55" s="16">
        <f t="shared" si="15"/>
        <v>0</v>
      </c>
      <c r="AJ55" s="16">
        <f t="shared" si="15"/>
        <v>0</v>
      </c>
      <c r="AK55" s="16">
        <f t="shared" si="15"/>
        <v>0</v>
      </c>
      <c r="AL55" s="16">
        <f t="shared" si="15"/>
        <v>0</v>
      </c>
      <c r="AM55" s="16">
        <f t="shared" si="15"/>
        <v>0</v>
      </c>
      <c r="AN55" s="16">
        <f t="shared" si="15"/>
        <v>0</v>
      </c>
      <c r="AO55" s="16">
        <f t="shared" si="15"/>
        <v>5136.58</v>
      </c>
      <c r="AP55" s="16">
        <f t="shared" si="15"/>
        <v>0</v>
      </c>
      <c r="AQ55" s="16">
        <f t="shared" si="15"/>
        <v>0</v>
      </c>
      <c r="AR55" s="16">
        <f t="shared" si="3"/>
        <v>0</v>
      </c>
      <c r="AS55" s="16">
        <f t="shared" si="3"/>
        <v>0</v>
      </c>
      <c r="AT55" s="16">
        <f t="shared" si="3"/>
        <v>6516.34</v>
      </c>
      <c r="AU55" s="16">
        <f t="shared" si="3"/>
        <v>0</v>
      </c>
      <c r="AV55" s="29">
        <f t="shared" si="4"/>
        <v>27598.149999999998</v>
      </c>
      <c r="AW55" s="16">
        <f t="shared" si="5"/>
        <v>53</v>
      </c>
    </row>
    <row r="56" spans="1:49">
      <c r="A56" s="31" t="s">
        <v>202</v>
      </c>
      <c r="B56" s="21">
        <v>84</v>
      </c>
      <c r="C56" s="21">
        <v>11</v>
      </c>
      <c r="D56" s="21"/>
      <c r="E56" t="s">
        <v>325</v>
      </c>
      <c r="F56" s="15">
        <v>6496.42</v>
      </c>
      <c r="I56">
        <v>54</v>
      </c>
      <c r="J56" s="16">
        <f t="shared" si="14"/>
        <v>0</v>
      </c>
      <c r="K56" s="16">
        <f t="shared" si="14"/>
        <v>0</v>
      </c>
      <c r="L56" s="16">
        <f t="shared" si="14"/>
        <v>0</v>
      </c>
      <c r="M56" s="16">
        <f t="shared" si="14"/>
        <v>0</v>
      </c>
      <c r="N56" s="16">
        <f t="shared" si="14"/>
        <v>0</v>
      </c>
      <c r="O56" s="16">
        <f t="shared" si="14"/>
        <v>0</v>
      </c>
      <c r="P56" s="16">
        <f t="shared" si="14"/>
        <v>0</v>
      </c>
      <c r="Q56" s="16">
        <f t="shared" si="14"/>
        <v>0</v>
      </c>
      <c r="R56" s="16">
        <f t="shared" si="14"/>
        <v>0</v>
      </c>
      <c r="S56" s="16">
        <f t="shared" si="14"/>
        <v>0</v>
      </c>
      <c r="T56" s="16">
        <f t="shared" si="14"/>
        <v>0</v>
      </c>
      <c r="U56" s="16">
        <f t="shared" si="14"/>
        <v>0</v>
      </c>
      <c r="V56" s="16">
        <f t="shared" si="14"/>
        <v>0</v>
      </c>
      <c r="W56" s="16">
        <f t="shared" si="14"/>
        <v>0</v>
      </c>
      <c r="X56" s="16">
        <f t="shared" si="14"/>
        <v>0</v>
      </c>
      <c r="Y56" s="16">
        <f t="shared" si="14"/>
        <v>0</v>
      </c>
      <c r="Z56" s="16">
        <f>SUMIFS($F$3:$F$261,$A$3:$A$261,Z$1,$B$3:$B$261,$I56)</f>
        <v>0</v>
      </c>
      <c r="AA56" s="16">
        <f>SUMIFS($F$3:$F$261,$A$3:$A$261,AA$1,$B$3:$B$261,$I56)</f>
        <v>0</v>
      </c>
      <c r="AB56" s="16">
        <f>SUMIFS($F$3:$F$261,$A$3:$A$261,AB$1,$B$3:$B$261,$I56)</f>
        <v>0</v>
      </c>
      <c r="AC56" s="16">
        <f t="shared" si="15"/>
        <v>0</v>
      </c>
      <c r="AD56" s="16">
        <f t="shared" si="15"/>
        <v>0</v>
      </c>
      <c r="AE56" s="16">
        <f t="shared" si="15"/>
        <v>0</v>
      </c>
      <c r="AF56" s="16">
        <f t="shared" si="15"/>
        <v>0</v>
      </c>
      <c r="AG56" s="16">
        <f t="shared" si="15"/>
        <v>0</v>
      </c>
      <c r="AH56" s="16">
        <f t="shared" si="15"/>
        <v>0</v>
      </c>
      <c r="AI56" s="16">
        <f t="shared" si="15"/>
        <v>0</v>
      </c>
      <c r="AJ56" s="16">
        <f t="shared" si="15"/>
        <v>0</v>
      </c>
      <c r="AK56" s="16">
        <f t="shared" si="15"/>
        <v>0</v>
      </c>
      <c r="AL56" s="16">
        <f t="shared" si="15"/>
        <v>0</v>
      </c>
      <c r="AM56" s="16">
        <f t="shared" si="15"/>
        <v>0</v>
      </c>
      <c r="AN56" s="16">
        <f t="shared" si="15"/>
        <v>0</v>
      </c>
      <c r="AO56" s="16">
        <f t="shared" si="15"/>
        <v>0</v>
      </c>
      <c r="AP56" s="16">
        <f t="shared" si="15"/>
        <v>0</v>
      </c>
      <c r="AQ56" s="16">
        <f t="shared" si="15"/>
        <v>0</v>
      </c>
      <c r="AR56" s="16">
        <f t="shared" si="3"/>
        <v>0</v>
      </c>
      <c r="AS56" s="16">
        <f t="shared" si="3"/>
        <v>0</v>
      </c>
      <c r="AT56" s="16">
        <f t="shared" si="3"/>
        <v>0</v>
      </c>
      <c r="AU56" s="16">
        <f t="shared" si="3"/>
        <v>0</v>
      </c>
      <c r="AV56" s="29">
        <f t="shared" si="4"/>
        <v>0</v>
      </c>
      <c r="AW56" s="16">
        <f t="shared" si="5"/>
        <v>54</v>
      </c>
    </row>
    <row r="57" spans="1:49">
      <c r="A57" s="32" t="s">
        <v>384</v>
      </c>
      <c r="B57" s="32"/>
      <c r="C57" s="32"/>
      <c r="D57" s="32"/>
      <c r="E57" s="32"/>
      <c r="F57" s="33">
        <v>845980.82</v>
      </c>
      <c r="I57">
        <v>55</v>
      </c>
      <c r="J57" s="16">
        <f t="shared" si="14"/>
        <v>0</v>
      </c>
      <c r="K57" s="16">
        <f t="shared" si="14"/>
        <v>0</v>
      </c>
      <c r="L57" s="16">
        <f t="shared" si="14"/>
        <v>0</v>
      </c>
      <c r="M57" s="16">
        <f t="shared" si="14"/>
        <v>0</v>
      </c>
      <c r="N57" s="16">
        <f t="shared" si="14"/>
        <v>0</v>
      </c>
      <c r="O57" s="16">
        <f t="shared" si="14"/>
        <v>0</v>
      </c>
      <c r="P57" s="16">
        <f t="shared" si="14"/>
        <v>0</v>
      </c>
      <c r="Q57" s="16">
        <f t="shared" si="14"/>
        <v>0</v>
      </c>
      <c r="R57" s="16">
        <f t="shared" si="14"/>
        <v>0</v>
      </c>
      <c r="S57" s="16">
        <f t="shared" si="14"/>
        <v>0</v>
      </c>
      <c r="T57" s="16">
        <f t="shared" si="14"/>
        <v>0</v>
      </c>
      <c r="U57" s="16">
        <f t="shared" si="14"/>
        <v>0</v>
      </c>
      <c r="V57" s="16">
        <f t="shared" si="14"/>
        <v>0</v>
      </c>
      <c r="W57" s="16">
        <f t="shared" si="14"/>
        <v>0</v>
      </c>
      <c r="X57" s="16">
        <f t="shared" si="14"/>
        <v>0</v>
      </c>
      <c r="Y57" s="16">
        <f t="shared" ref="Y57:AU70" si="16">SUMIFS($F$3:$F$261,$A$3:$A$261,Y$1,$B$3:$B$261,$I57)</f>
        <v>0</v>
      </c>
      <c r="Z57" s="16">
        <f t="shared" si="16"/>
        <v>0</v>
      </c>
      <c r="AA57" s="16">
        <f t="shared" si="16"/>
        <v>0</v>
      </c>
      <c r="AB57" s="16">
        <f t="shared" si="16"/>
        <v>0</v>
      </c>
      <c r="AC57" s="16">
        <f t="shared" si="16"/>
        <v>249351.39</v>
      </c>
      <c r="AD57" s="16">
        <f t="shared" si="16"/>
        <v>0</v>
      </c>
      <c r="AE57" s="16">
        <f t="shared" si="16"/>
        <v>0</v>
      </c>
      <c r="AF57" s="16">
        <f t="shared" si="16"/>
        <v>0</v>
      </c>
      <c r="AG57" s="16">
        <f t="shared" si="16"/>
        <v>0</v>
      </c>
      <c r="AH57" s="16">
        <f t="shared" si="16"/>
        <v>0</v>
      </c>
      <c r="AI57" s="16">
        <f t="shared" si="16"/>
        <v>0</v>
      </c>
      <c r="AJ57" s="16">
        <f t="shared" si="16"/>
        <v>0</v>
      </c>
      <c r="AK57" s="16">
        <f t="shared" si="16"/>
        <v>0</v>
      </c>
      <c r="AL57" s="16">
        <f t="shared" si="16"/>
        <v>0</v>
      </c>
      <c r="AM57" s="16">
        <f t="shared" si="16"/>
        <v>0</v>
      </c>
      <c r="AN57" s="16">
        <f t="shared" si="16"/>
        <v>0</v>
      </c>
      <c r="AO57" s="16">
        <f t="shared" si="16"/>
        <v>0</v>
      </c>
      <c r="AP57" s="16">
        <f t="shared" si="16"/>
        <v>0</v>
      </c>
      <c r="AQ57" s="16">
        <f t="shared" si="16"/>
        <v>0</v>
      </c>
      <c r="AR57" s="16">
        <f t="shared" si="3"/>
        <v>0</v>
      </c>
      <c r="AS57" s="16">
        <f t="shared" si="3"/>
        <v>0</v>
      </c>
      <c r="AT57" s="16">
        <f t="shared" si="3"/>
        <v>0</v>
      </c>
      <c r="AU57" s="16">
        <f t="shared" si="3"/>
        <v>0</v>
      </c>
      <c r="AV57" s="29">
        <f t="shared" si="4"/>
        <v>249351.39</v>
      </c>
      <c r="AW57" s="16">
        <f t="shared" si="5"/>
        <v>55</v>
      </c>
    </row>
    <row r="58" spans="1:49">
      <c r="A58" s="21" t="s">
        <v>209</v>
      </c>
      <c r="B58" s="21" t="s">
        <v>319</v>
      </c>
      <c r="C58" s="21"/>
      <c r="D58" s="21"/>
      <c r="E58" t="s">
        <v>320</v>
      </c>
      <c r="F58" s="15">
        <v>655895.55000000005</v>
      </c>
      <c r="I58">
        <v>56</v>
      </c>
      <c r="J58" s="16">
        <f t="shared" ref="J58:Y73" si="17">SUMIFS($F$3:$F$261,$A$3:$A$261,J$1,$B$3:$B$261,$I58)</f>
        <v>0</v>
      </c>
      <c r="K58" s="16">
        <f t="shared" si="17"/>
        <v>0</v>
      </c>
      <c r="L58" s="16">
        <f t="shared" si="17"/>
        <v>0</v>
      </c>
      <c r="M58" s="16">
        <f t="shared" si="17"/>
        <v>0</v>
      </c>
      <c r="N58" s="16">
        <f t="shared" si="17"/>
        <v>0</v>
      </c>
      <c r="O58" s="16">
        <f t="shared" si="17"/>
        <v>0</v>
      </c>
      <c r="P58" s="16">
        <f t="shared" si="17"/>
        <v>0</v>
      </c>
      <c r="Q58" s="16">
        <f t="shared" si="17"/>
        <v>36173.72</v>
      </c>
      <c r="R58" s="16">
        <f t="shared" si="17"/>
        <v>0</v>
      </c>
      <c r="S58" s="16">
        <f t="shared" si="17"/>
        <v>0</v>
      </c>
      <c r="T58" s="16">
        <f t="shared" si="17"/>
        <v>0</v>
      </c>
      <c r="U58" s="16">
        <f t="shared" si="17"/>
        <v>0</v>
      </c>
      <c r="V58" s="16">
        <f t="shared" si="17"/>
        <v>0</v>
      </c>
      <c r="W58" s="16">
        <f t="shared" si="17"/>
        <v>104129.34</v>
      </c>
      <c r="X58" s="16">
        <f t="shared" si="17"/>
        <v>0</v>
      </c>
      <c r="Y58" s="16">
        <f t="shared" si="17"/>
        <v>0</v>
      </c>
      <c r="Z58" s="16">
        <f t="shared" si="16"/>
        <v>0</v>
      </c>
      <c r="AA58" s="16">
        <f t="shared" si="16"/>
        <v>0</v>
      </c>
      <c r="AB58" s="16">
        <f t="shared" si="16"/>
        <v>0</v>
      </c>
      <c r="AC58" s="16">
        <f t="shared" si="16"/>
        <v>36947.58</v>
      </c>
      <c r="AD58" s="16">
        <f t="shared" si="16"/>
        <v>0</v>
      </c>
      <c r="AE58" s="16">
        <f t="shared" si="16"/>
        <v>0</v>
      </c>
      <c r="AF58" s="16">
        <f t="shared" si="16"/>
        <v>0</v>
      </c>
      <c r="AG58" s="16">
        <f t="shared" si="16"/>
        <v>3456.23</v>
      </c>
      <c r="AH58" s="16">
        <f t="shared" si="16"/>
        <v>0</v>
      </c>
      <c r="AI58" s="16">
        <f t="shared" si="16"/>
        <v>0</v>
      </c>
      <c r="AJ58" s="16">
        <f t="shared" si="16"/>
        <v>0</v>
      </c>
      <c r="AK58" s="16">
        <f t="shared" si="16"/>
        <v>32833.24</v>
      </c>
      <c r="AL58" s="16">
        <f t="shared" si="16"/>
        <v>0</v>
      </c>
      <c r="AM58" s="16">
        <f t="shared" si="16"/>
        <v>0</v>
      </c>
      <c r="AN58" s="16">
        <f t="shared" si="16"/>
        <v>0</v>
      </c>
      <c r="AO58" s="16">
        <f t="shared" si="16"/>
        <v>0</v>
      </c>
      <c r="AP58" s="16">
        <f t="shared" si="16"/>
        <v>0</v>
      </c>
      <c r="AQ58" s="16">
        <f t="shared" si="16"/>
        <v>0</v>
      </c>
      <c r="AR58" s="16">
        <f t="shared" si="3"/>
        <v>0</v>
      </c>
      <c r="AS58" s="16">
        <f t="shared" si="3"/>
        <v>0</v>
      </c>
      <c r="AT58" s="16">
        <f t="shared" si="3"/>
        <v>0</v>
      </c>
      <c r="AU58" s="16">
        <f t="shared" si="3"/>
        <v>0</v>
      </c>
      <c r="AV58" s="29">
        <f t="shared" si="4"/>
        <v>213540.11000000002</v>
      </c>
      <c r="AW58" s="16">
        <f t="shared" si="5"/>
        <v>56</v>
      </c>
    </row>
    <row r="59" spans="1:49">
      <c r="A59" s="31" t="s">
        <v>209</v>
      </c>
      <c r="B59" s="21">
        <v>84</v>
      </c>
      <c r="C59" s="21">
        <v>11</v>
      </c>
      <c r="D59" s="21"/>
      <c r="E59" t="s">
        <v>325</v>
      </c>
      <c r="F59" s="15">
        <v>35306.770000000004</v>
      </c>
      <c r="I59">
        <v>57</v>
      </c>
      <c r="J59" s="16">
        <f t="shared" si="17"/>
        <v>0</v>
      </c>
      <c r="K59" s="16">
        <f t="shared" si="17"/>
        <v>0</v>
      </c>
      <c r="L59" s="16">
        <f t="shared" si="17"/>
        <v>0</v>
      </c>
      <c r="M59" s="16">
        <f t="shared" si="17"/>
        <v>0</v>
      </c>
      <c r="N59" s="16">
        <f t="shared" si="17"/>
        <v>0</v>
      </c>
      <c r="O59" s="16">
        <f t="shared" si="17"/>
        <v>0</v>
      </c>
      <c r="P59" s="16">
        <f t="shared" si="17"/>
        <v>0</v>
      </c>
      <c r="Q59" s="16">
        <f t="shared" si="17"/>
        <v>0</v>
      </c>
      <c r="R59" s="16">
        <f t="shared" si="17"/>
        <v>0</v>
      </c>
      <c r="S59" s="16">
        <f t="shared" si="17"/>
        <v>0</v>
      </c>
      <c r="T59" s="16">
        <f t="shared" si="17"/>
        <v>0</v>
      </c>
      <c r="U59" s="16">
        <f t="shared" si="17"/>
        <v>0</v>
      </c>
      <c r="V59" s="16">
        <f t="shared" si="17"/>
        <v>0</v>
      </c>
      <c r="W59" s="16">
        <f t="shared" si="17"/>
        <v>0</v>
      </c>
      <c r="X59" s="16">
        <f t="shared" si="17"/>
        <v>0</v>
      </c>
      <c r="Y59" s="16">
        <f t="shared" si="17"/>
        <v>0</v>
      </c>
      <c r="Z59" s="16">
        <f t="shared" si="16"/>
        <v>0</v>
      </c>
      <c r="AA59" s="16">
        <f t="shared" si="16"/>
        <v>0</v>
      </c>
      <c r="AB59" s="16">
        <f t="shared" si="16"/>
        <v>0</v>
      </c>
      <c r="AC59" s="16">
        <f t="shared" si="16"/>
        <v>0</v>
      </c>
      <c r="AD59" s="16">
        <f t="shared" si="16"/>
        <v>0</v>
      </c>
      <c r="AE59" s="16">
        <f t="shared" si="16"/>
        <v>0</v>
      </c>
      <c r="AF59" s="16">
        <f t="shared" si="16"/>
        <v>0</v>
      </c>
      <c r="AG59" s="16">
        <f t="shared" si="16"/>
        <v>0</v>
      </c>
      <c r="AH59" s="16">
        <f t="shared" si="16"/>
        <v>0</v>
      </c>
      <c r="AI59" s="16">
        <f t="shared" si="16"/>
        <v>0</v>
      </c>
      <c r="AJ59" s="16">
        <f t="shared" si="16"/>
        <v>0</v>
      </c>
      <c r="AK59" s="16">
        <f t="shared" si="16"/>
        <v>0</v>
      </c>
      <c r="AL59" s="16">
        <f t="shared" si="16"/>
        <v>0</v>
      </c>
      <c r="AM59" s="16">
        <f t="shared" si="16"/>
        <v>0</v>
      </c>
      <c r="AN59" s="16">
        <f t="shared" si="16"/>
        <v>0</v>
      </c>
      <c r="AO59" s="16">
        <f t="shared" si="16"/>
        <v>0</v>
      </c>
      <c r="AP59" s="16">
        <f t="shared" si="16"/>
        <v>0</v>
      </c>
      <c r="AQ59" s="16">
        <f t="shared" si="16"/>
        <v>0</v>
      </c>
      <c r="AR59" s="16">
        <f t="shared" si="3"/>
        <v>0</v>
      </c>
      <c r="AS59" s="16">
        <f t="shared" si="3"/>
        <v>0</v>
      </c>
      <c r="AT59" s="16">
        <f t="shared" si="3"/>
        <v>0</v>
      </c>
      <c r="AU59" s="16">
        <f t="shared" si="3"/>
        <v>0</v>
      </c>
      <c r="AV59" s="29">
        <f t="shared" si="4"/>
        <v>0</v>
      </c>
      <c r="AW59" s="16">
        <f t="shared" si="5"/>
        <v>57</v>
      </c>
    </row>
    <row r="60" spans="1:49">
      <c r="A60" s="32" t="s">
        <v>385</v>
      </c>
      <c r="B60" s="32"/>
      <c r="C60" s="32"/>
      <c r="D60" s="32"/>
      <c r="E60" s="32"/>
      <c r="F60" s="33">
        <v>691202.32000000007</v>
      </c>
      <c r="I60">
        <v>58</v>
      </c>
      <c r="J60" s="16">
        <f t="shared" si="17"/>
        <v>0</v>
      </c>
      <c r="K60" s="16">
        <f t="shared" si="17"/>
        <v>0</v>
      </c>
      <c r="L60" s="16">
        <f t="shared" si="17"/>
        <v>0</v>
      </c>
      <c r="M60" s="16">
        <f t="shared" si="17"/>
        <v>0</v>
      </c>
      <c r="N60" s="16">
        <f t="shared" si="17"/>
        <v>0</v>
      </c>
      <c r="O60" s="16">
        <f t="shared" si="17"/>
        <v>0</v>
      </c>
      <c r="P60" s="16">
        <f t="shared" si="17"/>
        <v>0</v>
      </c>
      <c r="Q60" s="16">
        <f t="shared" si="17"/>
        <v>0</v>
      </c>
      <c r="R60" s="16">
        <f t="shared" si="17"/>
        <v>0</v>
      </c>
      <c r="S60" s="16">
        <f t="shared" si="17"/>
        <v>0</v>
      </c>
      <c r="T60" s="16">
        <f t="shared" si="17"/>
        <v>0</v>
      </c>
      <c r="U60" s="16">
        <f t="shared" si="17"/>
        <v>0</v>
      </c>
      <c r="V60" s="16">
        <f t="shared" si="17"/>
        <v>0</v>
      </c>
      <c r="W60" s="16">
        <f t="shared" si="17"/>
        <v>0</v>
      </c>
      <c r="X60" s="16">
        <f t="shared" si="17"/>
        <v>0</v>
      </c>
      <c r="Y60" s="16">
        <f t="shared" si="17"/>
        <v>0</v>
      </c>
      <c r="Z60" s="16">
        <f t="shared" si="16"/>
        <v>0</v>
      </c>
      <c r="AA60" s="16">
        <f t="shared" si="16"/>
        <v>0</v>
      </c>
      <c r="AB60" s="16">
        <f t="shared" si="16"/>
        <v>0</v>
      </c>
      <c r="AC60" s="16">
        <f t="shared" si="16"/>
        <v>0</v>
      </c>
      <c r="AD60" s="16">
        <f t="shared" si="16"/>
        <v>0</v>
      </c>
      <c r="AE60" s="16">
        <f t="shared" si="16"/>
        <v>0</v>
      </c>
      <c r="AF60" s="16">
        <f t="shared" si="16"/>
        <v>0</v>
      </c>
      <c r="AG60" s="16">
        <f t="shared" si="16"/>
        <v>0</v>
      </c>
      <c r="AH60" s="16">
        <f t="shared" si="16"/>
        <v>0</v>
      </c>
      <c r="AI60" s="16">
        <f t="shared" si="16"/>
        <v>0</v>
      </c>
      <c r="AJ60" s="16">
        <f t="shared" si="16"/>
        <v>0</v>
      </c>
      <c r="AK60" s="16">
        <f t="shared" si="16"/>
        <v>0</v>
      </c>
      <c r="AL60" s="16">
        <f t="shared" si="16"/>
        <v>0</v>
      </c>
      <c r="AM60" s="16">
        <f t="shared" si="16"/>
        <v>0</v>
      </c>
      <c r="AN60" s="16">
        <f t="shared" si="16"/>
        <v>0</v>
      </c>
      <c r="AO60" s="16">
        <f t="shared" si="16"/>
        <v>0</v>
      </c>
      <c r="AP60" s="16">
        <f t="shared" si="16"/>
        <v>0</v>
      </c>
      <c r="AQ60" s="16">
        <f t="shared" si="16"/>
        <v>0</v>
      </c>
      <c r="AR60" s="16">
        <f t="shared" si="3"/>
        <v>0</v>
      </c>
      <c r="AS60" s="16">
        <f t="shared" si="3"/>
        <v>0</v>
      </c>
      <c r="AT60" s="16">
        <f t="shared" si="3"/>
        <v>0</v>
      </c>
      <c r="AU60" s="16">
        <f t="shared" si="3"/>
        <v>0</v>
      </c>
      <c r="AV60" s="29">
        <f t="shared" si="4"/>
        <v>0</v>
      </c>
      <c r="AW60" s="16">
        <f t="shared" si="5"/>
        <v>58</v>
      </c>
    </row>
    <row r="61" spans="1:49">
      <c r="A61" s="21" t="s">
        <v>215</v>
      </c>
      <c r="B61" s="21" t="s">
        <v>319</v>
      </c>
      <c r="C61" s="21"/>
      <c r="D61" s="21"/>
      <c r="E61" t="s">
        <v>320</v>
      </c>
      <c r="F61" s="15">
        <v>2229933.5799999996</v>
      </c>
      <c r="I61">
        <v>59</v>
      </c>
      <c r="J61" s="16">
        <f t="shared" si="17"/>
        <v>0</v>
      </c>
      <c r="K61" s="16">
        <f t="shared" si="17"/>
        <v>0</v>
      </c>
      <c r="L61" s="16">
        <f t="shared" si="17"/>
        <v>0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>
        <f t="shared" si="17"/>
        <v>0</v>
      </c>
      <c r="T61" s="16">
        <f t="shared" si="17"/>
        <v>0</v>
      </c>
      <c r="U61" s="16">
        <f t="shared" si="17"/>
        <v>0</v>
      </c>
      <c r="V61" s="16">
        <f t="shared" si="17"/>
        <v>0</v>
      </c>
      <c r="W61" s="16">
        <f t="shared" si="17"/>
        <v>0</v>
      </c>
      <c r="X61" s="16">
        <f t="shared" si="17"/>
        <v>0</v>
      </c>
      <c r="Y61" s="16">
        <f t="shared" si="17"/>
        <v>0</v>
      </c>
      <c r="Z61" s="16">
        <f t="shared" si="16"/>
        <v>0</v>
      </c>
      <c r="AA61" s="16">
        <f t="shared" si="16"/>
        <v>0</v>
      </c>
      <c r="AB61" s="16">
        <f t="shared" si="16"/>
        <v>0</v>
      </c>
      <c r="AC61" s="16">
        <f t="shared" si="16"/>
        <v>0</v>
      </c>
      <c r="AD61" s="16">
        <f t="shared" si="16"/>
        <v>0</v>
      </c>
      <c r="AE61" s="16">
        <f t="shared" si="16"/>
        <v>0</v>
      </c>
      <c r="AF61" s="16">
        <f t="shared" si="16"/>
        <v>0</v>
      </c>
      <c r="AG61" s="16">
        <f t="shared" si="16"/>
        <v>0</v>
      </c>
      <c r="AH61" s="16">
        <f t="shared" si="16"/>
        <v>0</v>
      </c>
      <c r="AI61" s="16">
        <f t="shared" si="16"/>
        <v>0</v>
      </c>
      <c r="AJ61" s="16">
        <f t="shared" si="16"/>
        <v>0</v>
      </c>
      <c r="AK61" s="16">
        <f t="shared" si="16"/>
        <v>0</v>
      </c>
      <c r="AL61" s="16">
        <f t="shared" si="16"/>
        <v>0</v>
      </c>
      <c r="AM61" s="16">
        <f t="shared" si="16"/>
        <v>0</v>
      </c>
      <c r="AN61" s="16">
        <f t="shared" si="16"/>
        <v>0</v>
      </c>
      <c r="AO61" s="16">
        <f t="shared" si="16"/>
        <v>0</v>
      </c>
      <c r="AP61" s="16">
        <f t="shared" si="16"/>
        <v>0</v>
      </c>
      <c r="AQ61" s="16">
        <f t="shared" si="16"/>
        <v>0</v>
      </c>
      <c r="AR61" s="16">
        <f t="shared" si="3"/>
        <v>0</v>
      </c>
      <c r="AS61" s="16">
        <f t="shared" si="3"/>
        <v>0</v>
      </c>
      <c r="AT61" s="16">
        <f t="shared" si="3"/>
        <v>0</v>
      </c>
      <c r="AU61" s="16">
        <f t="shared" si="3"/>
        <v>0</v>
      </c>
      <c r="AV61" s="29">
        <f t="shared" si="4"/>
        <v>0</v>
      </c>
      <c r="AW61" s="16">
        <f t="shared" si="5"/>
        <v>59</v>
      </c>
    </row>
    <row r="62" spans="1:49">
      <c r="A62" s="21" t="s">
        <v>215</v>
      </c>
      <c r="B62" s="21">
        <v>3</v>
      </c>
      <c r="C62" s="21">
        <v>22</v>
      </c>
      <c r="D62" s="21"/>
      <c r="E62" t="s">
        <v>386</v>
      </c>
      <c r="F62" s="15">
        <v>6509.49</v>
      </c>
      <c r="I62">
        <v>60</v>
      </c>
      <c r="J62" s="16">
        <f t="shared" si="17"/>
        <v>0</v>
      </c>
      <c r="K62" s="16">
        <f t="shared" si="17"/>
        <v>0</v>
      </c>
      <c r="L62" s="16">
        <f t="shared" si="17"/>
        <v>0</v>
      </c>
      <c r="M62" s="16">
        <f t="shared" si="17"/>
        <v>0</v>
      </c>
      <c r="N62" s="16">
        <f t="shared" si="17"/>
        <v>0</v>
      </c>
      <c r="O62" s="16">
        <f t="shared" si="17"/>
        <v>0</v>
      </c>
      <c r="P62" s="16">
        <f t="shared" si="17"/>
        <v>0</v>
      </c>
      <c r="Q62" s="16">
        <f t="shared" si="17"/>
        <v>0</v>
      </c>
      <c r="R62" s="16">
        <f t="shared" si="17"/>
        <v>0</v>
      </c>
      <c r="S62" s="16">
        <f t="shared" si="17"/>
        <v>0</v>
      </c>
      <c r="T62" s="16">
        <f t="shared" si="17"/>
        <v>0</v>
      </c>
      <c r="U62" s="16">
        <f t="shared" si="17"/>
        <v>0</v>
      </c>
      <c r="V62" s="16">
        <f t="shared" si="17"/>
        <v>0</v>
      </c>
      <c r="W62" s="16">
        <f t="shared" si="17"/>
        <v>0</v>
      </c>
      <c r="X62" s="16">
        <f t="shared" si="17"/>
        <v>0</v>
      </c>
      <c r="Y62" s="16">
        <f t="shared" si="17"/>
        <v>0</v>
      </c>
      <c r="Z62" s="16">
        <f t="shared" si="16"/>
        <v>0</v>
      </c>
      <c r="AA62" s="16">
        <f t="shared" si="16"/>
        <v>0</v>
      </c>
      <c r="AB62" s="16">
        <f t="shared" si="16"/>
        <v>0</v>
      </c>
      <c r="AC62" s="16">
        <f t="shared" si="16"/>
        <v>0</v>
      </c>
      <c r="AD62" s="16">
        <f t="shared" si="16"/>
        <v>0</v>
      </c>
      <c r="AE62" s="16">
        <f t="shared" si="16"/>
        <v>0</v>
      </c>
      <c r="AF62" s="16">
        <f t="shared" si="16"/>
        <v>0</v>
      </c>
      <c r="AG62" s="16">
        <f t="shared" si="16"/>
        <v>0</v>
      </c>
      <c r="AH62" s="16">
        <f t="shared" si="16"/>
        <v>0</v>
      </c>
      <c r="AI62" s="16">
        <f t="shared" si="16"/>
        <v>0</v>
      </c>
      <c r="AJ62" s="16">
        <f t="shared" si="16"/>
        <v>0</v>
      </c>
      <c r="AK62" s="16">
        <f t="shared" si="16"/>
        <v>0</v>
      </c>
      <c r="AL62" s="16">
        <f t="shared" si="16"/>
        <v>0</v>
      </c>
      <c r="AM62" s="16">
        <f t="shared" si="16"/>
        <v>0</v>
      </c>
      <c r="AN62" s="16">
        <f t="shared" si="16"/>
        <v>0</v>
      </c>
      <c r="AO62" s="16">
        <f t="shared" si="16"/>
        <v>0</v>
      </c>
      <c r="AP62" s="16">
        <f t="shared" si="16"/>
        <v>0</v>
      </c>
      <c r="AQ62" s="16">
        <f t="shared" si="16"/>
        <v>0</v>
      </c>
      <c r="AR62" s="16">
        <f t="shared" si="3"/>
        <v>0</v>
      </c>
      <c r="AS62" s="16">
        <f t="shared" si="3"/>
        <v>0</v>
      </c>
      <c r="AT62" s="16">
        <f t="shared" si="3"/>
        <v>0</v>
      </c>
      <c r="AU62" s="16">
        <f t="shared" si="3"/>
        <v>0</v>
      </c>
      <c r="AV62" s="29">
        <f t="shared" si="4"/>
        <v>0</v>
      </c>
      <c r="AW62" s="16">
        <f t="shared" si="5"/>
        <v>60</v>
      </c>
    </row>
    <row r="63" spans="1:49">
      <c r="A63" s="21" t="s">
        <v>215</v>
      </c>
      <c r="B63" s="21">
        <v>10</v>
      </c>
      <c r="C63" s="21">
        <v>91</v>
      </c>
      <c r="D63" s="21"/>
      <c r="E63" t="s">
        <v>387</v>
      </c>
      <c r="F63" s="15">
        <v>133593.03999999998</v>
      </c>
      <c r="I63">
        <v>61</v>
      </c>
      <c r="J63" s="16">
        <f t="shared" si="17"/>
        <v>0</v>
      </c>
      <c r="K63" s="16">
        <f t="shared" si="17"/>
        <v>0</v>
      </c>
      <c r="L63" s="16">
        <f t="shared" si="17"/>
        <v>0</v>
      </c>
      <c r="M63" s="16">
        <f t="shared" si="17"/>
        <v>0</v>
      </c>
      <c r="N63" s="16">
        <f t="shared" si="17"/>
        <v>0</v>
      </c>
      <c r="O63" s="16">
        <f t="shared" si="17"/>
        <v>0</v>
      </c>
      <c r="P63" s="16">
        <f t="shared" si="17"/>
        <v>0</v>
      </c>
      <c r="Q63" s="16">
        <f t="shared" si="17"/>
        <v>0</v>
      </c>
      <c r="R63" s="16">
        <f t="shared" si="17"/>
        <v>0</v>
      </c>
      <c r="S63" s="16">
        <f t="shared" si="17"/>
        <v>0</v>
      </c>
      <c r="T63" s="16">
        <f t="shared" si="17"/>
        <v>0</v>
      </c>
      <c r="U63" s="16">
        <f t="shared" si="17"/>
        <v>0</v>
      </c>
      <c r="V63" s="16">
        <f t="shared" si="17"/>
        <v>0</v>
      </c>
      <c r="W63" s="16">
        <f t="shared" si="17"/>
        <v>0</v>
      </c>
      <c r="X63" s="16">
        <f t="shared" si="17"/>
        <v>0</v>
      </c>
      <c r="Y63" s="16">
        <f t="shared" si="17"/>
        <v>0</v>
      </c>
      <c r="Z63" s="16">
        <f t="shared" si="16"/>
        <v>0</v>
      </c>
      <c r="AA63" s="16">
        <f t="shared" si="16"/>
        <v>0</v>
      </c>
      <c r="AB63" s="16">
        <f t="shared" si="16"/>
        <v>0</v>
      </c>
      <c r="AC63" s="16">
        <f t="shared" si="16"/>
        <v>0</v>
      </c>
      <c r="AD63" s="16">
        <f t="shared" si="16"/>
        <v>0</v>
      </c>
      <c r="AE63" s="16">
        <f t="shared" si="16"/>
        <v>0</v>
      </c>
      <c r="AF63" s="16">
        <f t="shared" si="16"/>
        <v>0</v>
      </c>
      <c r="AG63" s="16">
        <f t="shared" si="16"/>
        <v>0</v>
      </c>
      <c r="AH63" s="16">
        <f t="shared" si="16"/>
        <v>0</v>
      </c>
      <c r="AI63" s="16">
        <f t="shared" si="16"/>
        <v>0</v>
      </c>
      <c r="AJ63" s="16">
        <f t="shared" si="16"/>
        <v>0</v>
      </c>
      <c r="AK63" s="16">
        <f t="shared" si="16"/>
        <v>0</v>
      </c>
      <c r="AL63" s="16">
        <f t="shared" si="16"/>
        <v>0</v>
      </c>
      <c r="AM63" s="16">
        <f t="shared" si="16"/>
        <v>0</v>
      </c>
      <c r="AN63" s="16">
        <f t="shared" si="16"/>
        <v>0</v>
      </c>
      <c r="AO63" s="16">
        <f t="shared" si="16"/>
        <v>0</v>
      </c>
      <c r="AP63" s="16">
        <f t="shared" si="16"/>
        <v>0</v>
      </c>
      <c r="AQ63" s="16">
        <f t="shared" si="16"/>
        <v>0</v>
      </c>
      <c r="AR63" s="16">
        <f t="shared" si="3"/>
        <v>0</v>
      </c>
      <c r="AS63" s="16">
        <f t="shared" si="3"/>
        <v>0</v>
      </c>
      <c r="AT63" s="16">
        <f t="shared" si="3"/>
        <v>0</v>
      </c>
      <c r="AU63" s="16">
        <f t="shared" si="3"/>
        <v>0</v>
      </c>
      <c r="AV63" s="29">
        <f t="shared" si="4"/>
        <v>0</v>
      </c>
      <c r="AW63" s="16">
        <f t="shared" si="5"/>
        <v>61</v>
      </c>
    </row>
    <row r="64" spans="1:49">
      <c r="A64" s="21" t="s">
        <v>215</v>
      </c>
      <c r="B64" s="21">
        <v>45</v>
      </c>
      <c r="C64" s="21">
        <v>31</v>
      </c>
      <c r="D64" s="21"/>
      <c r="E64" t="s">
        <v>389</v>
      </c>
      <c r="F64" s="15">
        <v>100552.57</v>
      </c>
      <c r="I64">
        <v>62</v>
      </c>
      <c r="J64" s="16">
        <f t="shared" si="17"/>
        <v>0</v>
      </c>
      <c r="K64" s="16">
        <f t="shared" si="17"/>
        <v>0</v>
      </c>
      <c r="L64" s="16">
        <f t="shared" si="17"/>
        <v>0</v>
      </c>
      <c r="M64" s="16">
        <f t="shared" si="17"/>
        <v>0</v>
      </c>
      <c r="N64" s="16">
        <f t="shared" si="17"/>
        <v>0</v>
      </c>
      <c r="O64" s="16">
        <f t="shared" si="17"/>
        <v>0</v>
      </c>
      <c r="P64" s="16">
        <f t="shared" si="17"/>
        <v>0</v>
      </c>
      <c r="Q64" s="16">
        <f t="shared" si="17"/>
        <v>0</v>
      </c>
      <c r="R64" s="16">
        <f t="shared" si="17"/>
        <v>0</v>
      </c>
      <c r="S64" s="16">
        <f t="shared" si="17"/>
        <v>0</v>
      </c>
      <c r="T64" s="16">
        <f t="shared" si="17"/>
        <v>0</v>
      </c>
      <c r="U64" s="16">
        <f t="shared" si="17"/>
        <v>0</v>
      </c>
      <c r="V64" s="16">
        <f t="shared" si="17"/>
        <v>0</v>
      </c>
      <c r="W64" s="16">
        <f t="shared" si="17"/>
        <v>0</v>
      </c>
      <c r="X64" s="16">
        <f t="shared" si="17"/>
        <v>0</v>
      </c>
      <c r="Y64" s="16">
        <f t="shared" si="17"/>
        <v>0</v>
      </c>
      <c r="Z64" s="16">
        <f t="shared" si="16"/>
        <v>0</v>
      </c>
      <c r="AA64" s="16">
        <f t="shared" si="16"/>
        <v>0</v>
      </c>
      <c r="AB64" s="16">
        <f t="shared" si="16"/>
        <v>0</v>
      </c>
      <c r="AC64" s="16">
        <f t="shared" si="16"/>
        <v>0</v>
      </c>
      <c r="AD64" s="16">
        <f t="shared" si="16"/>
        <v>0</v>
      </c>
      <c r="AE64" s="16">
        <f t="shared" si="16"/>
        <v>0</v>
      </c>
      <c r="AF64" s="16">
        <f t="shared" si="16"/>
        <v>0</v>
      </c>
      <c r="AG64" s="16">
        <f t="shared" si="16"/>
        <v>0</v>
      </c>
      <c r="AH64" s="16">
        <f t="shared" si="16"/>
        <v>0</v>
      </c>
      <c r="AI64" s="16">
        <f t="shared" si="16"/>
        <v>0</v>
      </c>
      <c r="AJ64" s="16">
        <f t="shared" si="16"/>
        <v>0</v>
      </c>
      <c r="AK64" s="16">
        <f t="shared" si="16"/>
        <v>0</v>
      </c>
      <c r="AL64" s="16">
        <f t="shared" si="16"/>
        <v>0</v>
      </c>
      <c r="AM64" s="16">
        <f t="shared" si="16"/>
        <v>0</v>
      </c>
      <c r="AN64" s="16">
        <f t="shared" si="16"/>
        <v>0</v>
      </c>
      <c r="AO64" s="16">
        <f t="shared" si="16"/>
        <v>0</v>
      </c>
      <c r="AP64" s="16">
        <f t="shared" si="16"/>
        <v>0</v>
      </c>
      <c r="AQ64" s="16">
        <f t="shared" si="16"/>
        <v>0</v>
      </c>
      <c r="AR64" s="16">
        <f t="shared" si="3"/>
        <v>0</v>
      </c>
      <c r="AS64" s="16">
        <f t="shared" si="3"/>
        <v>0</v>
      </c>
      <c r="AT64" s="16">
        <f t="shared" si="3"/>
        <v>0</v>
      </c>
      <c r="AU64" s="16">
        <f t="shared" si="3"/>
        <v>0</v>
      </c>
      <c r="AV64" s="29">
        <f t="shared" si="4"/>
        <v>0</v>
      </c>
      <c r="AW64" s="16">
        <f t="shared" si="5"/>
        <v>62</v>
      </c>
    </row>
    <row r="65" spans="1:49">
      <c r="A65" s="21" t="s">
        <v>215</v>
      </c>
      <c r="B65" s="21">
        <v>84</v>
      </c>
      <c r="C65" s="21">
        <v>11</v>
      </c>
      <c r="D65" s="21"/>
      <c r="E65" t="s">
        <v>325</v>
      </c>
      <c r="F65" s="15">
        <v>71894.37</v>
      </c>
      <c r="I65">
        <v>63</v>
      </c>
      <c r="J65" s="16">
        <f t="shared" si="17"/>
        <v>0</v>
      </c>
      <c r="K65" s="16">
        <f t="shared" si="17"/>
        <v>0</v>
      </c>
      <c r="L65" s="16">
        <f t="shared" si="17"/>
        <v>0</v>
      </c>
      <c r="M65" s="16">
        <f t="shared" si="17"/>
        <v>0</v>
      </c>
      <c r="N65" s="16">
        <f t="shared" si="17"/>
        <v>0</v>
      </c>
      <c r="O65" s="16">
        <f t="shared" si="17"/>
        <v>0</v>
      </c>
      <c r="P65" s="16">
        <f t="shared" si="17"/>
        <v>0</v>
      </c>
      <c r="Q65" s="16">
        <f t="shared" si="17"/>
        <v>0</v>
      </c>
      <c r="R65" s="16">
        <f t="shared" si="17"/>
        <v>0</v>
      </c>
      <c r="S65" s="16">
        <f t="shared" si="17"/>
        <v>0</v>
      </c>
      <c r="T65" s="16">
        <f t="shared" si="17"/>
        <v>0</v>
      </c>
      <c r="U65" s="16">
        <f t="shared" si="17"/>
        <v>0</v>
      </c>
      <c r="V65" s="16">
        <f t="shared" si="17"/>
        <v>0</v>
      </c>
      <c r="W65" s="16">
        <f t="shared" si="17"/>
        <v>0</v>
      </c>
      <c r="X65" s="16">
        <f t="shared" si="17"/>
        <v>0</v>
      </c>
      <c r="Y65" s="16">
        <f t="shared" si="17"/>
        <v>0</v>
      </c>
      <c r="Z65" s="16">
        <f t="shared" si="16"/>
        <v>0</v>
      </c>
      <c r="AA65" s="16">
        <f t="shared" si="16"/>
        <v>0</v>
      </c>
      <c r="AB65" s="16">
        <f t="shared" si="16"/>
        <v>0</v>
      </c>
      <c r="AC65" s="16">
        <f t="shared" si="16"/>
        <v>0</v>
      </c>
      <c r="AD65" s="16">
        <f t="shared" si="16"/>
        <v>0</v>
      </c>
      <c r="AE65" s="16">
        <f t="shared" si="16"/>
        <v>0</v>
      </c>
      <c r="AF65" s="16">
        <f t="shared" si="16"/>
        <v>0</v>
      </c>
      <c r="AG65" s="16">
        <f t="shared" si="16"/>
        <v>0</v>
      </c>
      <c r="AH65" s="16">
        <f t="shared" si="16"/>
        <v>0</v>
      </c>
      <c r="AI65" s="16">
        <f t="shared" si="16"/>
        <v>0</v>
      </c>
      <c r="AJ65" s="16">
        <f t="shared" si="16"/>
        <v>0</v>
      </c>
      <c r="AK65" s="16">
        <f t="shared" si="16"/>
        <v>0</v>
      </c>
      <c r="AL65" s="16">
        <f t="shared" si="16"/>
        <v>0</v>
      </c>
      <c r="AM65" s="16">
        <f t="shared" si="16"/>
        <v>0</v>
      </c>
      <c r="AN65" s="16">
        <f t="shared" si="16"/>
        <v>0</v>
      </c>
      <c r="AO65" s="16">
        <f t="shared" si="16"/>
        <v>0</v>
      </c>
      <c r="AP65" s="16">
        <f t="shared" si="16"/>
        <v>0</v>
      </c>
      <c r="AQ65" s="16">
        <f t="shared" si="16"/>
        <v>0</v>
      </c>
      <c r="AR65" s="16">
        <f t="shared" si="3"/>
        <v>0</v>
      </c>
      <c r="AS65" s="16">
        <f t="shared" si="3"/>
        <v>0</v>
      </c>
      <c r="AT65" s="16">
        <f t="shared" si="3"/>
        <v>0</v>
      </c>
      <c r="AU65" s="16">
        <f t="shared" si="3"/>
        <v>0</v>
      </c>
      <c r="AV65" s="29">
        <f t="shared" si="4"/>
        <v>0</v>
      </c>
      <c r="AW65" s="16">
        <f t="shared" si="5"/>
        <v>63</v>
      </c>
    </row>
    <row r="66" spans="1:49">
      <c r="A66" s="21" t="s">
        <v>215</v>
      </c>
      <c r="B66" s="21">
        <v>85</v>
      </c>
      <c r="C66" s="21">
        <v>31</v>
      </c>
      <c r="D66" s="21">
        <v>1</v>
      </c>
      <c r="E66" t="s">
        <v>357</v>
      </c>
      <c r="F66" s="15">
        <v>118713.52</v>
      </c>
      <c r="I66">
        <v>64</v>
      </c>
      <c r="J66" s="16">
        <f t="shared" si="17"/>
        <v>0</v>
      </c>
      <c r="K66" s="16">
        <f t="shared" si="17"/>
        <v>0</v>
      </c>
      <c r="L66" s="16">
        <f t="shared" si="17"/>
        <v>0</v>
      </c>
      <c r="M66" s="16">
        <f t="shared" si="17"/>
        <v>0</v>
      </c>
      <c r="N66" s="16">
        <f t="shared" si="17"/>
        <v>0</v>
      </c>
      <c r="O66" s="16">
        <f t="shared" si="17"/>
        <v>0</v>
      </c>
      <c r="P66" s="16">
        <f t="shared" si="17"/>
        <v>0</v>
      </c>
      <c r="Q66" s="16">
        <f t="shared" si="17"/>
        <v>0</v>
      </c>
      <c r="R66" s="16">
        <f t="shared" si="17"/>
        <v>0</v>
      </c>
      <c r="S66" s="16">
        <f t="shared" si="17"/>
        <v>0</v>
      </c>
      <c r="T66" s="16">
        <f t="shared" si="17"/>
        <v>0</v>
      </c>
      <c r="U66" s="16">
        <f t="shared" si="17"/>
        <v>0</v>
      </c>
      <c r="V66" s="16">
        <f t="shared" si="17"/>
        <v>0</v>
      </c>
      <c r="W66" s="16">
        <f t="shared" si="17"/>
        <v>0</v>
      </c>
      <c r="X66" s="16">
        <f t="shared" si="17"/>
        <v>0</v>
      </c>
      <c r="Y66" s="16">
        <f t="shared" si="17"/>
        <v>0</v>
      </c>
      <c r="Z66" s="16">
        <f t="shared" si="16"/>
        <v>0</v>
      </c>
      <c r="AA66" s="16">
        <f t="shared" si="16"/>
        <v>0</v>
      </c>
      <c r="AB66" s="16">
        <f t="shared" si="16"/>
        <v>0</v>
      </c>
      <c r="AC66" s="16">
        <f t="shared" si="16"/>
        <v>0</v>
      </c>
      <c r="AD66" s="16">
        <f t="shared" si="16"/>
        <v>0</v>
      </c>
      <c r="AE66" s="16">
        <f t="shared" si="16"/>
        <v>0</v>
      </c>
      <c r="AF66" s="16">
        <f t="shared" si="16"/>
        <v>0</v>
      </c>
      <c r="AG66" s="16">
        <f t="shared" si="16"/>
        <v>0</v>
      </c>
      <c r="AH66" s="16">
        <f t="shared" si="16"/>
        <v>0</v>
      </c>
      <c r="AI66" s="16">
        <f t="shared" si="16"/>
        <v>0</v>
      </c>
      <c r="AJ66" s="16">
        <f t="shared" si="16"/>
        <v>0</v>
      </c>
      <c r="AK66" s="16">
        <f t="shared" si="16"/>
        <v>0</v>
      </c>
      <c r="AL66" s="16">
        <f t="shared" si="16"/>
        <v>0</v>
      </c>
      <c r="AM66" s="16">
        <f t="shared" si="16"/>
        <v>0</v>
      </c>
      <c r="AN66" s="16">
        <f t="shared" si="16"/>
        <v>0</v>
      </c>
      <c r="AO66" s="16">
        <f t="shared" si="16"/>
        <v>0</v>
      </c>
      <c r="AP66" s="16">
        <f t="shared" si="16"/>
        <v>0</v>
      </c>
      <c r="AQ66" s="16">
        <f t="shared" si="16"/>
        <v>0</v>
      </c>
      <c r="AR66" s="16">
        <f t="shared" si="3"/>
        <v>0</v>
      </c>
      <c r="AS66" s="16">
        <f t="shared" si="3"/>
        <v>0</v>
      </c>
      <c r="AT66" s="16">
        <f t="shared" si="3"/>
        <v>0</v>
      </c>
      <c r="AU66" s="16">
        <f t="shared" si="3"/>
        <v>0</v>
      </c>
      <c r="AV66" s="29">
        <f t="shared" si="4"/>
        <v>0</v>
      </c>
      <c r="AW66" s="16">
        <f t="shared" si="5"/>
        <v>64</v>
      </c>
    </row>
    <row r="67" spans="1:49">
      <c r="A67" s="31" t="s">
        <v>215</v>
      </c>
      <c r="B67" s="21">
        <v>87</v>
      </c>
      <c r="C67" s="21">
        <v>30</v>
      </c>
      <c r="D67" s="21">
        <v>1</v>
      </c>
      <c r="E67" t="s">
        <v>467</v>
      </c>
      <c r="F67" s="15">
        <v>143060.78</v>
      </c>
      <c r="I67">
        <v>65</v>
      </c>
      <c r="J67" s="16">
        <f t="shared" si="17"/>
        <v>0</v>
      </c>
      <c r="K67" s="16">
        <f t="shared" si="17"/>
        <v>0</v>
      </c>
      <c r="L67" s="16">
        <f t="shared" si="17"/>
        <v>0</v>
      </c>
      <c r="M67" s="16">
        <f t="shared" si="17"/>
        <v>0</v>
      </c>
      <c r="N67" s="16">
        <f t="shared" si="17"/>
        <v>0</v>
      </c>
      <c r="O67" s="16">
        <f t="shared" si="17"/>
        <v>0</v>
      </c>
      <c r="P67" s="16">
        <f t="shared" si="17"/>
        <v>0</v>
      </c>
      <c r="Q67" s="16">
        <f t="shared" si="17"/>
        <v>0</v>
      </c>
      <c r="R67" s="16">
        <f t="shared" si="17"/>
        <v>0</v>
      </c>
      <c r="S67" s="16">
        <f t="shared" si="17"/>
        <v>0</v>
      </c>
      <c r="T67" s="16">
        <f t="shared" si="17"/>
        <v>0</v>
      </c>
      <c r="U67" s="16">
        <f t="shared" si="17"/>
        <v>0</v>
      </c>
      <c r="V67" s="16">
        <f t="shared" si="17"/>
        <v>0</v>
      </c>
      <c r="W67" s="16">
        <f t="shared" si="17"/>
        <v>0</v>
      </c>
      <c r="X67" s="16">
        <f t="shared" si="17"/>
        <v>0</v>
      </c>
      <c r="Y67" s="16">
        <f t="shared" si="17"/>
        <v>0</v>
      </c>
      <c r="Z67" s="16">
        <f t="shared" si="16"/>
        <v>0</v>
      </c>
      <c r="AA67" s="16">
        <f t="shared" si="16"/>
        <v>0</v>
      </c>
      <c r="AB67" s="16">
        <f t="shared" si="16"/>
        <v>0</v>
      </c>
      <c r="AC67" s="16">
        <f t="shared" si="16"/>
        <v>0</v>
      </c>
      <c r="AD67" s="16">
        <f t="shared" si="16"/>
        <v>0</v>
      </c>
      <c r="AE67" s="16">
        <f t="shared" si="16"/>
        <v>0</v>
      </c>
      <c r="AF67" s="16">
        <f t="shared" si="16"/>
        <v>0</v>
      </c>
      <c r="AG67" s="16">
        <f t="shared" si="16"/>
        <v>0</v>
      </c>
      <c r="AH67" s="16">
        <f t="shared" si="16"/>
        <v>0</v>
      </c>
      <c r="AI67" s="16">
        <f t="shared" si="16"/>
        <v>0</v>
      </c>
      <c r="AJ67" s="16">
        <f t="shared" si="16"/>
        <v>0</v>
      </c>
      <c r="AK67" s="16">
        <f t="shared" si="16"/>
        <v>0</v>
      </c>
      <c r="AL67" s="16">
        <f t="shared" si="16"/>
        <v>0</v>
      </c>
      <c r="AM67" s="16">
        <f t="shared" si="16"/>
        <v>0</v>
      </c>
      <c r="AN67" s="16">
        <f t="shared" si="16"/>
        <v>0</v>
      </c>
      <c r="AO67" s="16">
        <f t="shared" si="16"/>
        <v>0</v>
      </c>
      <c r="AP67" s="16">
        <f t="shared" si="16"/>
        <v>0</v>
      </c>
      <c r="AQ67" s="16">
        <f t="shared" si="16"/>
        <v>0</v>
      </c>
      <c r="AR67" s="16">
        <f t="shared" si="16"/>
        <v>0</v>
      </c>
      <c r="AS67" s="16">
        <f t="shared" si="16"/>
        <v>0</v>
      </c>
      <c r="AT67" s="16">
        <f t="shared" si="16"/>
        <v>0</v>
      </c>
      <c r="AU67" s="16">
        <f t="shared" si="16"/>
        <v>0</v>
      </c>
      <c r="AV67" s="29">
        <f t="shared" ref="AV67:AV103" si="18">SUM(J67:AU67)</f>
        <v>0</v>
      </c>
      <c r="AW67" s="16">
        <f t="shared" ref="AW67:AW103" si="19">I67</f>
        <v>65</v>
      </c>
    </row>
    <row r="68" spans="1:49">
      <c r="A68" s="32" t="s">
        <v>390</v>
      </c>
      <c r="B68" s="32"/>
      <c r="C68" s="32"/>
      <c r="D68" s="32"/>
      <c r="E68" s="32"/>
      <c r="F68" s="33">
        <v>2804257.3499999996</v>
      </c>
      <c r="I68">
        <v>66</v>
      </c>
      <c r="J68" s="16">
        <f t="shared" si="17"/>
        <v>0</v>
      </c>
      <c r="K68" s="16">
        <f t="shared" si="17"/>
        <v>0</v>
      </c>
      <c r="L68" s="16">
        <f t="shared" si="17"/>
        <v>0</v>
      </c>
      <c r="M68" s="16">
        <f t="shared" si="17"/>
        <v>0</v>
      </c>
      <c r="N68" s="16">
        <f t="shared" si="17"/>
        <v>0</v>
      </c>
      <c r="O68" s="16">
        <f t="shared" si="17"/>
        <v>0</v>
      </c>
      <c r="P68" s="16">
        <f t="shared" si="17"/>
        <v>0</v>
      </c>
      <c r="Q68" s="16">
        <f t="shared" si="17"/>
        <v>0</v>
      </c>
      <c r="R68" s="16">
        <f t="shared" si="17"/>
        <v>0</v>
      </c>
      <c r="S68" s="16">
        <f t="shared" si="17"/>
        <v>0</v>
      </c>
      <c r="T68" s="16">
        <f t="shared" si="17"/>
        <v>0</v>
      </c>
      <c r="U68" s="16">
        <f t="shared" si="17"/>
        <v>0</v>
      </c>
      <c r="V68" s="16">
        <f t="shared" si="17"/>
        <v>0</v>
      </c>
      <c r="W68" s="16">
        <f t="shared" si="17"/>
        <v>0</v>
      </c>
      <c r="X68" s="16">
        <f t="shared" si="17"/>
        <v>0</v>
      </c>
      <c r="Y68" s="16">
        <f t="shared" si="17"/>
        <v>0</v>
      </c>
      <c r="Z68" s="16">
        <f t="shared" si="16"/>
        <v>0</v>
      </c>
      <c r="AA68" s="16">
        <f t="shared" si="16"/>
        <v>0</v>
      </c>
      <c r="AB68" s="16">
        <f t="shared" si="16"/>
        <v>0</v>
      </c>
      <c r="AC68" s="16">
        <f t="shared" si="16"/>
        <v>0</v>
      </c>
      <c r="AD68" s="16">
        <f t="shared" si="16"/>
        <v>0</v>
      </c>
      <c r="AE68" s="16">
        <f t="shared" si="16"/>
        <v>0</v>
      </c>
      <c r="AF68" s="16">
        <f t="shared" si="16"/>
        <v>0</v>
      </c>
      <c r="AG68" s="16">
        <f t="shared" si="16"/>
        <v>0</v>
      </c>
      <c r="AH68" s="16">
        <f t="shared" si="16"/>
        <v>0</v>
      </c>
      <c r="AI68" s="16">
        <f t="shared" si="16"/>
        <v>0</v>
      </c>
      <c r="AJ68" s="16">
        <f t="shared" si="16"/>
        <v>0</v>
      </c>
      <c r="AK68" s="16">
        <f t="shared" si="16"/>
        <v>0</v>
      </c>
      <c r="AL68" s="16">
        <f t="shared" si="16"/>
        <v>0</v>
      </c>
      <c r="AM68" s="16">
        <f t="shared" si="16"/>
        <v>0</v>
      </c>
      <c r="AN68" s="16">
        <f t="shared" si="16"/>
        <v>0</v>
      </c>
      <c r="AO68" s="16">
        <f t="shared" si="16"/>
        <v>0</v>
      </c>
      <c r="AP68" s="16">
        <f t="shared" si="16"/>
        <v>0</v>
      </c>
      <c r="AQ68" s="16">
        <f t="shared" si="16"/>
        <v>0</v>
      </c>
      <c r="AR68" s="16">
        <f t="shared" si="16"/>
        <v>0</v>
      </c>
      <c r="AS68" s="16">
        <f t="shared" si="16"/>
        <v>0</v>
      </c>
      <c r="AT68" s="16">
        <f t="shared" si="16"/>
        <v>0</v>
      </c>
      <c r="AU68" s="16">
        <f t="shared" si="16"/>
        <v>0</v>
      </c>
      <c r="AV68" s="29">
        <f t="shared" si="18"/>
        <v>0</v>
      </c>
      <c r="AW68" s="16">
        <f t="shared" si="19"/>
        <v>66</v>
      </c>
    </row>
    <row r="69" spans="1:49">
      <c r="A69" s="21" t="s">
        <v>216</v>
      </c>
      <c r="B69" s="21" t="s">
        <v>319</v>
      </c>
      <c r="C69" s="21"/>
      <c r="D69" s="21"/>
      <c r="E69" t="s">
        <v>320</v>
      </c>
      <c r="F69" s="15">
        <v>1207487.5599999998</v>
      </c>
      <c r="I69">
        <v>67</v>
      </c>
      <c r="J69" s="16">
        <f t="shared" si="17"/>
        <v>0</v>
      </c>
      <c r="K69" s="16">
        <f t="shared" si="17"/>
        <v>0</v>
      </c>
      <c r="L69" s="16">
        <f t="shared" si="17"/>
        <v>0</v>
      </c>
      <c r="M69" s="16">
        <f t="shared" si="17"/>
        <v>0</v>
      </c>
      <c r="N69" s="16">
        <f t="shared" si="17"/>
        <v>0</v>
      </c>
      <c r="O69" s="16">
        <f t="shared" si="17"/>
        <v>0</v>
      </c>
      <c r="P69" s="16">
        <f t="shared" si="17"/>
        <v>0</v>
      </c>
      <c r="Q69" s="16">
        <f t="shared" si="17"/>
        <v>0</v>
      </c>
      <c r="R69" s="16">
        <f t="shared" si="17"/>
        <v>0</v>
      </c>
      <c r="S69" s="16">
        <f t="shared" si="17"/>
        <v>0</v>
      </c>
      <c r="T69" s="16">
        <f t="shared" si="17"/>
        <v>0</v>
      </c>
      <c r="U69" s="16">
        <f t="shared" si="17"/>
        <v>0</v>
      </c>
      <c r="V69" s="16">
        <f t="shared" si="17"/>
        <v>0</v>
      </c>
      <c r="W69" s="16">
        <f t="shared" si="17"/>
        <v>0</v>
      </c>
      <c r="X69" s="16">
        <f t="shared" si="17"/>
        <v>0</v>
      </c>
      <c r="Y69" s="16">
        <f t="shared" si="17"/>
        <v>0</v>
      </c>
      <c r="Z69" s="16">
        <f t="shared" si="16"/>
        <v>0</v>
      </c>
      <c r="AA69" s="16">
        <f t="shared" si="16"/>
        <v>0</v>
      </c>
      <c r="AB69" s="16">
        <f t="shared" si="16"/>
        <v>0</v>
      </c>
      <c r="AC69" s="16">
        <f t="shared" si="16"/>
        <v>0</v>
      </c>
      <c r="AD69" s="16">
        <f t="shared" si="16"/>
        <v>0</v>
      </c>
      <c r="AE69" s="16">
        <f t="shared" si="16"/>
        <v>0</v>
      </c>
      <c r="AF69" s="16">
        <f t="shared" si="16"/>
        <v>0</v>
      </c>
      <c r="AG69" s="16">
        <f t="shared" si="16"/>
        <v>0</v>
      </c>
      <c r="AH69" s="16">
        <f t="shared" si="16"/>
        <v>0</v>
      </c>
      <c r="AI69" s="16">
        <f t="shared" si="16"/>
        <v>0</v>
      </c>
      <c r="AJ69" s="16">
        <f t="shared" si="16"/>
        <v>0</v>
      </c>
      <c r="AK69" s="16">
        <f t="shared" si="16"/>
        <v>0</v>
      </c>
      <c r="AL69" s="16">
        <f t="shared" si="16"/>
        <v>0</v>
      </c>
      <c r="AM69" s="16">
        <f t="shared" si="16"/>
        <v>0</v>
      </c>
      <c r="AN69" s="16">
        <f t="shared" si="16"/>
        <v>0</v>
      </c>
      <c r="AO69" s="16">
        <f t="shared" si="16"/>
        <v>0</v>
      </c>
      <c r="AP69" s="16">
        <f t="shared" si="16"/>
        <v>0</v>
      </c>
      <c r="AQ69" s="16">
        <f t="shared" si="16"/>
        <v>0</v>
      </c>
      <c r="AR69" s="16">
        <f t="shared" si="16"/>
        <v>0</v>
      </c>
      <c r="AS69" s="16">
        <f t="shared" si="16"/>
        <v>0</v>
      </c>
      <c r="AT69" s="16">
        <f t="shared" si="16"/>
        <v>0</v>
      </c>
      <c r="AU69" s="16">
        <f t="shared" si="16"/>
        <v>0</v>
      </c>
      <c r="AV69" s="29">
        <f t="shared" si="18"/>
        <v>0</v>
      </c>
      <c r="AW69" s="16">
        <f t="shared" si="19"/>
        <v>67</v>
      </c>
    </row>
    <row r="70" spans="1:49">
      <c r="A70" s="21" t="s">
        <v>216</v>
      </c>
      <c r="B70" s="21">
        <v>46</v>
      </c>
      <c r="C70" s="21">
        <v>1</v>
      </c>
      <c r="D70" s="21"/>
      <c r="E70" t="s">
        <v>468</v>
      </c>
      <c r="F70" s="15">
        <v>2303.02</v>
      </c>
      <c r="I70">
        <v>68</v>
      </c>
      <c r="J70" s="16">
        <f t="shared" si="17"/>
        <v>0</v>
      </c>
      <c r="K70" s="16">
        <f t="shared" si="17"/>
        <v>0</v>
      </c>
      <c r="L70" s="16">
        <f t="shared" si="17"/>
        <v>0</v>
      </c>
      <c r="M70" s="16">
        <f t="shared" si="17"/>
        <v>207194.45</v>
      </c>
      <c r="N70" s="16">
        <f t="shared" si="17"/>
        <v>0</v>
      </c>
      <c r="O70" s="16">
        <f t="shared" si="17"/>
        <v>0</v>
      </c>
      <c r="P70" s="16">
        <f t="shared" si="17"/>
        <v>0</v>
      </c>
      <c r="Q70" s="16">
        <f t="shared" si="17"/>
        <v>0</v>
      </c>
      <c r="R70" s="16">
        <f t="shared" si="17"/>
        <v>0</v>
      </c>
      <c r="S70" s="16">
        <f t="shared" si="17"/>
        <v>0</v>
      </c>
      <c r="T70" s="16">
        <f t="shared" si="17"/>
        <v>0</v>
      </c>
      <c r="U70" s="16">
        <f t="shared" si="17"/>
        <v>0</v>
      </c>
      <c r="V70" s="16">
        <f t="shared" si="17"/>
        <v>0</v>
      </c>
      <c r="W70" s="16">
        <f t="shared" si="17"/>
        <v>0</v>
      </c>
      <c r="X70" s="16">
        <f t="shared" si="17"/>
        <v>0</v>
      </c>
      <c r="Y70" s="16">
        <f t="shared" si="17"/>
        <v>0</v>
      </c>
      <c r="Z70" s="16">
        <f t="shared" si="16"/>
        <v>0</v>
      </c>
      <c r="AA70" s="16">
        <f t="shared" si="16"/>
        <v>0</v>
      </c>
      <c r="AB70" s="16">
        <f t="shared" si="16"/>
        <v>0</v>
      </c>
      <c r="AC70" s="16">
        <f t="shared" si="16"/>
        <v>62316.7</v>
      </c>
      <c r="AD70" s="16">
        <f t="shared" si="16"/>
        <v>0</v>
      </c>
      <c r="AE70" s="16">
        <f t="shared" si="16"/>
        <v>0</v>
      </c>
      <c r="AF70" s="16">
        <f t="shared" si="16"/>
        <v>0</v>
      </c>
      <c r="AG70" s="16">
        <f t="shared" si="16"/>
        <v>81531.45</v>
      </c>
      <c r="AH70" s="16">
        <f t="shared" ref="AH70:AU70" si="20">SUMIFS($F$3:$F$261,$A$3:$A$261,AH$1,$B$3:$B$261,$I70)</f>
        <v>0</v>
      </c>
      <c r="AI70" s="16">
        <f t="shared" si="20"/>
        <v>0</v>
      </c>
      <c r="AJ70" s="16">
        <f t="shared" si="20"/>
        <v>0</v>
      </c>
      <c r="AK70" s="16">
        <f t="shared" si="20"/>
        <v>0</v>
      </c>
      <c r="AL70" s="16">
        <f t="shared" si="20"/>
        <v>0</v>
      </c>
      <c r="AM70" s="16">
        <f t="shared" si="20"/>
        <v>0</v>
      </c>
      <c r="AN70" s="16">
        <f t="shared" si="20"/>
        <v>0</v>
      </c>
      <c r="AO70" s="16">
        <f t="shared" si="20"/>
        <v>0</v>
      </c>
      <c r="AP70" s="16">
        <f t="shared" si="20"/>
        <v>681784.54999999993</v>
      </c>
      <c r="AQ70" s="16">
        <f t="shared" si="20"/>
        <v>0</v>
      </c>
      <c r="AR70" s="16">
        <f t="shared" si="20"/>
        <v>0</v>
      </c>
      <c r="AS70" s="16">
        <f t="shared" si="20"/>
        <v>0</v>
      </c>
      <c r="AT70" s="16">
        <f t="shared" si="20"/>
        <v>0</v>
      </c>
      <c r="AU70" s="16">
        <f t="shared" si="20"/>
        <v>0</v>
      </c>
      <c r="AV70" s="29">
        <f t="shared" si="18"/>
        <v>1032827.1499999999</v>
      </c>
      <c r="AW70" s="16">
        <f t="shared" si="19"/>
        <v>68</v>
      </c>
    </row>
    <row r="71" spans="1:49">
      <c r="A71" s="31" t="s">
        <v>216</v>
      </c>
      <c r="B71" s="21">
        <v>84</v>
      </c>
      <c r="C71" s="21">
        <v>11</v>
      </c>
      <c r="D71" s="21"/>
      <c r="E71" t="s">
        <v>325</v>
      </c>
      <c r="F71" s="15">
        <v>16393.11</v>
      </c>
      <c r="I71">
        <v>69</v>
      </c>
      <c r="J71" s="16">
        <f t="shared" si="17"/>
        <v>0</v>
      </c>
      <c r="K71" s="16">
        <f t="shared" si="17"/>
        <v>0</v>
      </c>
      <c r="L71" s="16">
        <f t="shared" si="17"/>
        <v>0</v>
      </c>
      <c r="M71" s="16">
        <f t="shared" si="17"/>
        <v>0</v>
      </c>
      <c r="N71" s="16">
        <f t="shared" si="17"/>
        <v>0</v>
      </c>
      <c r="O71" s="16">
        <f t="shared" si="17"/>
        <v>0</v>
      </c>
      <c r="P71" s="16">
        <f t="shared" si="17"/>
        <v>0</v>
      </c>
      <c r="Q71" s="16">
        <f t="shared" si="17"/>
        <v>0</v>
      </c>
      <c r="R71" s="16">
        <f t="shared" si="17"/>
        <v>0</v>
      </c>
      <c r="S71" s="16">
        <f t="shared" si="17"/>
        <v>0</v>
      </c>
      <c r="T71" s="16">
        <f t="shared" si="17"/>
        <v>0</v>
      </c>
      <c r="U71" s="16">
        <f t="shared" si="17"/>
        <v>0</v>
      </c>
      <c r="V71" s="16">
        <f t="shared" si="17"/>
        <v>0</v>
      </c>
      <c r="W71" s="16">
        <f t="shared" si="17"/>
        <v>0</v>
      </c>
      <c r="X71" s="16">
        <f t="shared" si="17"/>
        <v>0</v>
      </c>
      <c r="Y71" s="16">
        <f t="shared" si="17"/>
        <v>0</v>
      </c>
      <c r="Z71" s="16">
        <f t="shared" ref="Z71:AQ72" si="21">SUMIFS($F$3:$F$261,$A$3:$A$261,Z$1,$B$3:$B$261,$I71)</f>
        <v>0</v>
      </c>
      <c r="AA71" s="16">
        <f t="shared" si="21"/>
        <v>0</v>
      </c>
      <c r="AB71" s="16">
        <f t="shared" si="21"/>
        <v>0</v>
      </c>
      <c r="AC71" s="16">
        <f t="shared" si="21"/>
        <v>0</v>
      </c>
      <c r="AD71" s="16">
        <f t="shared" si="21"/>
        <v>0</v>
      </c>
      <c r="AE71" s="16">
        <f t="shared" si="21"/>
        <v>0</v>
      </c>
      <c r="AF71" s="16">
        <f t="shared" si="21"/>
        <v>0</v>
      </c>
      <c r="AG71" s="16">
        <f t="shared" si="21"/>
        <v>0</v>
      </c>
      <c r="AH71" s="16">
        <f t="shared" si="21"/>
        <v>0</v>
      </c>
      <c r="AI71" s="16">
        <f t="shared" si="21"/>
        <v>0</v>
      </c>
      <c r="AJ71" s="16">
        <f t="shared" si="21"/>
        <v>0</v>
      </c>
      <c r="AK71" s="16">
        <f t="shared" si="21"/>
        <v>0</v>
      </c>
      <c r="AL71" s="16">
        <f t="shared" si="21"/>
        <v>0</v>
      </c>
      <c r="AM71" s="16">
        <f t="shared" si="21"/>
        <v>0</v>
      </c>
      <c r="AN71" s="16">
        <f t="shared" si="21"/>
        <v>0</v>
      </c>
      <c r="AO71" s="16">
        <f t="shared" si="21"/>
        <v>0</v>
      </c>
      <c r="AP71" s="16">
        <f t="shared" si="21"/>
        <v>0</v>
      </c>
      <c r="AQ71" s="16">
        <f t="shared" si="21"/>
        <v>0</v>
      </c>
      <c r="AR71" s="16">
        <f t="shared" ref="AR71:AU85" si="22">SUMIFS($F$3:$F$261,$A$3:$A$261,AR$1,$B$3:$B$261,$I71)</f>
        <v>0</v>
      </c>
      <c r="AS71" s="16">
        <f t="shared" si="22"/>
        <v>0</v>
      </c>
      <c r="AT71" s="16">
        <f t="shared" si="22"/>
        <v>0</v>
      </c>
      <c r="AU71" s="16">
        <f t="shared" si="22"/>
        <v>0</v>
      </c>
      <c r="AV71" s="29">
        <f t="shared" si="18"/>
        <v>0</v>
      </c>
      <c r="AW71" s="16">
        <f t="shared" si="19"/>
        <v>69</v>
      </c>
    </row>
    <row r="72" spans="1:49">
      <c r="A72" s="32" t="s">
        <v>391</v>
      </c>
      <c r="B72" s="32"/>
      <c r="C72" s="32"/>
      <c r="D72" s="32"/>
      <c r="E72" s="32"/>
      <c r="F72" s="33">
        <v>1226183.69</v>
      </c>
      <c r="I72">
        <v>70</v>
      </c>
      <c r="J72" s="16">
        <f t="shared" si="17"/>
        <v>0</v>
      </c>
      <c r="K72" s="16">
        <f t="shared" si="17"/>
        <v>0</v>
      </c>
      <c r="L72" s="16">
        <f t="shared" si="17"/>
        <v>0</v>
      </c>
      <c r="M72" s="16">
        <f t="shared" si="17"/>
        <v>0</v>
      </c>
      <c r="N72" s="16">
        <f t="shared" si="17"/>
        <v>0</v>
      </c>
      <c r="O72" s="16">
        <f t="shared" si="17"/>
        <v>0</v>
      </c>
      <c r="P72" s="16">
        <f t="shared" si="17"/>
        <v>0</v>
      </c>
      <c r="Q72" s="16">
        <f t="shared" si="17"/>
        <v>0</v>
      </c>
      <c r="R72" s="16">
        <f t="shared" si="17"/>
        <v>0</v>
      </c>
      <c r="S72" s="16">
        <f t="shared" si="17"/>
        <v>0</v>
      </c>
      <c r="T72" s="16">
        <f t="shared" si="17"/>
        <v>0</v>
      </c>
      <c r="U72" s="16">
        <f t="shared" si="17"/>
        <v>0</v>
      </c>
      <c r="V72" s="16">
        <f t="shared" si="17"/>
        <v>0</v>
      </c>
      <c r="W72" s="16">
        <f t="shared" si="17"/>
        <v>0</v>
      </c>
      <c r="X72" s="16">
        <f t="shared" si="17"/>
        <v>0</v>
      </c>
      <c r="Y72" s="16">
        <f t="shared" si="17"/>
        <v>0</v>
      </c>
      <c r="Z72" s="16">
        <f t="shared" si="21"/>
        <v>0</v>
      </c>
      <c r="AA72" s="16">
        <f t="shared" si="21"/>
        <v>0</v>
      </c>
      <c r="AB72" s="16">
        <f t="shared" si="21"/>
        <v>0</v>
      </c>
      <c r="AC72" s="16">
        <f t="shared" si="21"/>
        <v>0</v>
      </c>
      <c r="AD72" s="16">
        <f t="shared" si="21"/>
        <v>0</v>
      </c>
      <c r="AE72" s="16">
        <f t="shared" si="21"/>
        <v>0</v>
      </c>
      <c r="AF72" s="16">
        <f t="shared" si="21"/>
        <v>0</v>
      </c>
      <c r="AG72" s="16">
        <f t="shared" si="21"/>
        <v>0</v>
      </c>
      <c r="AH72" s="16">
        <f t="shared" si="21"/>
        <v>0</v>
      </c>
      <c r="AI72" s="16">
        <f t="shared" si="21"/>
        <v>0</v>
      </c>
      <c r="AJ72" s="16">
        <f t="shared" si="21"/>
        <v>0</v>
      </c>
      <c r="AK72" s="16">
        <f t="shared" si="21"/>
        <v>0</v>
      </c>
      <c r="AL72" s="16">
        <f t="shared" si="21"/>
        <v>0</v>
      </c>
      <c r="AM72" s="16">
        <f t="shared" si="21"/>
        <v>0</v>
      </c>
      <c r="AN72" s="16">
        <f t="shared" si="21"/>
        <v>0</v>
      </c>
      <c r="AO72" s="16">
        <f t="shared" si="21"/>
        <v>0</v>
      </c>
      <c r="AP72" s="16">
        <f t="shared" si="21"/>
        <v>0</v>
      </c>
      <c r="AQ72" s="16">
        <f t="shared" si="21"/>
        <v>0</v>
      </c>
      <c r="AR72" s="16">
        <f t="shared" si="22"/>
        <v>0</v>
      </c>
      <c r="AS72" s="16">
        <f t="shared" si="22"/>
        <v>0</v>
      </c>
      <c r="AT72" s="16">
        <f t="shared" si="22"/>
        <v>0</v>
      </c>
      <c r="AU72" s="16">
        <f t="shared" si="22"/>
        <v>0</v>
      </c>
      <c r="AV72" s="29">
        <f t="shared" si="18"/>
        <v>0</v>
      </c>
      <c r="AW72" s="16">
        <f t="shared" si="19"/>
        <v>70</v>
      </c>
    </row>
    <row r="73" spans="1:49">
      <c r="A73" s="21" t="s">
        <v>217</v>
      </c>
      <c r="B73" s="21" t="s">
        <v>319</v>
      </c>
      <c r="C73" s="21"/>
      <c r="D73" s="21"/>
      <c r="E73" t="s">
        <v>320</v>
      </c>
      <c r="F73" s="15">
        <v>206636.74</v>
      </c>
      <c r="I73">
        <v>71</v>
      </c>
      <c r="J73" s="16">
        <f t="shared" si="17"/>
        <v>0</v>
      </c>
      <c r="K73" s="16">
        <f t="shared" si="17"/>
        <v>0</v>
      </c>
      <c r="L73" s="16">
        <f t="shared" si="17"/>
        <v>0</v>
      </c>
      <c r="M73" s="16">
        <f t="shared" si="17"/>
        <v>0</v>
      </c>
      <c r="N73" s="16">
        <f t="shared" si="17"/>
        <v>0</v>
      </c>
      <c r="O73" s="16">
        <f t="shared" si="17"/>
        <v>0</v>
      </c>
      <c r="P73" s="16">
        <f t="shared" si="17"/>
        <v>0</v>
      </c>
      <c r="Q73" s="16">
        <f t="shared" si="17"/>
        <v>0</v>
      </c>
      <c r="R73" s="16">
        <f t="shared" si="17"/>
        <v>0</v>
      </c>
      <c r="S73" s="16">
        <f t="shared" si="17"/>
        <v>0</v>
      </c>
      <c r="T73" s="16">
        <f t="shared" si="17"/>
        <v>0</v>
      </c>
      <c r="U73" s="16">
        <f t="shared" si="17"/>
        <v>0</v>
      </c>
      <c r="V73" s="16">
        <f t="shared" si="17"/>
        <v>0</v>
      </c>
      <c r="W73" s="16">
        <f t="shared" si="17"/>
        <v>0</v>
      </c>
      <c r="X73" s="16">
        <f t="shared" si="17"/>
        <v>0</v>
      </c>
      <c r="Y73" s="16">
        <f t="shared" ref="Y73:AS86" si="23">SUMIFS($F$3:$F$261,$A$3:$A$261,Y$1,$B$3:$B$261,$I73)</f>
        <v>0</v>
      </c>
      <c r="Z73" s="16">
        <f t="shared" si="23"/>
        <v>0</v>
      </c>
      <c r="AA73" s="16">
        <f t="shared" si="23"/>
        <v>0</v>
      </c>
      <c r="AB73" s="16">
        <f t="shared" si="23"/>
        <v>0</v>
      </c>
      <c r="AC73" s="16">
        <f t="shared" si="23"/>
        <v>9805.23</v>
      </c>
      <c r="AD73" s="16">
        <f t="shared" si="23"/>
        <v>0</v>
      </c>
      <c r="AE73" s="16">
        <f t="shared" si="23"/>
        <v>0</v>
      </c>
      <c r="AF73" s="16">
        <f t="shared" si="23"/>
        <v>0</v>
      </c>
      <c r="AG73" s="16">
        <f t="shared" si="23"/>
        <v>21567.21</v>
      </c>
      <c r="AH73" s="16">
        <f t="shared" si="23"/>
        <v>0</v>
      </c>
      <c r="AI73" s="16">
        <f t="shared" si="23"/>
        <v>0</v>
      </c>
      <c r="AJ73" s="16">
        <f t="shared" si="23"/>
        <v>0</v>
      </c>
      <c r="AK73" s="16">
        <f t="shared" si="23"/>
        <v>0</v>
      </c>
      <c r="AL73" s="16">
        <f t="shared" si="23"/>
        <v>0</v>
      </c>
      <c r="AM73" s="16">
        <f t="shared" si="23"/>
        <v>0</v>
      </c>
      <c r="AN73" s="16">
        <f t="shared" si="23"/>
        <v>0</v>
      </c>
      <c r="AO73" s="16">
        <f t="shared" si="23"/>
        <v>21346.27</v>
      </c>
      <c r="AP73" s="16">
        <f t="shared" si="23"/>
        <v>0</v>
      </c>
      <c r="AQ73" s="16">
        <f t="shared" si="23"/>
        <v>0</v>
      </c>
      <c r="AR73" s="16">
        <f t="shared" si="22"/>
        <v>0</v>
      </c>
      <c r="AS73" s="16">
        <f t="shared" si="22"/>
        <v>0</v>
      </c>
      <c r="AT73" s="16">
        <f t="shared" si="22"/>
        <v>0</v>
      </c>
      <c r="AU73" s="16">
        <f t="shared" si="22"/>
        <v>0</v>
      </c>
      <c r="AV73" s="29">
        <f t="shared" si="18"/>
        <v>52718.71</v>
      </c>
      <c r="AW73" s="16">
        <f t="shared" si="19"/>
        <v>71</v>
      </c>
    </row>
    <row r="74" spans="1:49">
      <c r="A74" s="31" t="s">
        <v>217</v>
      </c>
      <c r="B74" s="21">
        <v>84</v>
      </c>
      <c r="C74" s="21">
        <v>11</v>
      </c>
      <c r="D74" s="21"/>
      <c r="E74" t="s">
        <v>325</v>
      </c>
      <c r="F74" s="15">
        <v>45454.179999999993</v>
      </c>
      <c r="I74">
        <v>72</v>
      </c>
      <c r="J74" s="16">
        <f t="shared" ref="J74:Y89" si="24">SUMIFS($F$3:$F$261,$A$3:$A$261,J$1,$B$3:$B$261,$I74)</f>
        <v>0</v>
      </c>
      <c r="K74" s="16">
        <f t="shared" si="24"/>
        <v>0</v>
      </c>
      <c r="L74" s="16">
        <f t="shared" si="24"/>
        <v>0</v>
      </c>
      <c r="M74" s="16">
        <f t="shared" si="24"/>
        <v>0</v>
      </c>
      <c r="N74" s="16">
        <f t="shared" si="24"/>
        <v>0</v>
      </c>
      <c r="O74" s="16">
        <f t="shared" si="24"/>
        <v>0</v>
      </c>
      <c r="P74" s="16">
        <f t="shared" si="24"/>
        <v>0</v>
      </c>
      <c r="Q74" s="16">
        <f t="shared" si="24"/>
        <v>0</v>
      </c>
      <c r="R74" s="16">
        <f t="shared" si="24"/>
        <v>0</v>
      </c>
      <c r="S74" s="16">
        <f t="shared" si="24"/>
        <v>0</v>
      </c>
      <c r="T74" s="16">
        <f t="shared" si="24"/>
        <v>0</v>
      </c>
      <c r="U74" s="16">
        <f t="shared" si="24"/>
        <v>0</v>
      </c>
      <c r="V74" s="16">
        <f t="shared" si="24"/>
        <v>0</v>
      </c>
      <c r="W74" s="16">
        <f t="shared" si="24"/>
        <v>0</v>
      </c>
      <c r="X74" s="16">
        <f t="shared" si="24"/>
        <v>0</v>
      </c>
      <c r="Y74" s="16">
        <f t="shared" si="24"/>
        <v>0</v>
      </c>
      <c r="Z74" s="16">
        <f t="shared" si="23"/>
        <v>0</v>
      </c>
      <c r="AA74" s="16">
        <f t="shared" si="23"/>
        <v>0</v>
      </c>
      <c r="AB74" s="16">
        <f t="shared" si="23"/>
        <v>0</v>
      </c>
      <c r="AC74" s="16">
        <f t="shared" si="23"/>
        <v>0</v>
      </c>
      <c r="AD74" s="16">
        <f t="shared" si="23"/>
        <v>0</v>
      </c>
      <c r="AE74" s="16">
        <f t="shared" si="23"/>
        <v>0</v>
      </c>
      <c r="AF74" s="16">
        <f t="shared" si="23"/>
        <v>0</v>
      </c>
      <c r="AG74" s="16">
        <f t="shared" si="23"/>
        <v>0</v>
      </c>
      <c r="AH74" s="16">
        <f t="shared" si="23"/>
        <v>0</v>
      </c>
      <c r="AI74" s="16">
        <f t="shared" si="23"/>
        <v>0</v>
      </c>
      <c r="AJ74" s="16">
        <f t="shared" si="23"/>
        <v>0</v>
      </c>
      <c r="AK74" s="16">
        <f t="shared" si="23"/>
        <v>0</v>
      </c>
      <c r="AL74" s="16">
        <f t="shared" si="23"/>
        <v>0</v>
      </c>
      <c r="AM74" s="16">
        <f t="shared" si="23"/>
        <v>0</v>
      </c>
      <c r="AN74" s="16">
        <f t="shared" si="23"/>
        <v>0</v>
      </c>
      <c r="AO74" s="16">
        <f t="shared" si="23"/>
        <v>0</v>
      </c>
      <c r="AP74" s="16">
        <f t="shared" si="23"/>
        <v>0</v>
      </c>
      <c r="AQ74" s="16">
        <f t="shared" si="23"/>
        <v>0</v>
      </c>
      <c r="AR74" s="16">
        <f t="shared" si="22"/>
        <v>0</v>
      </c>
      <c r="AS74" s="16">
        <f t="shared" si="22"/>
        <v>0</v>
      </c>
      <c r="AT74" s="16">
        <f t="shared" si="22"/>
        <v>0</v>
      </c>
      <c r="AU74" s="16">
        <f t="shared" si="22"/>
        <v>0</v>
      </c>
      <c r="AV74" s="29">
        <f t="shared" si="18"/>
        <v>0</v>
      </c>
      <c r="AW74" s="16">
        <f t="shared" si="19"/>
        <v>72</v>
      </c>
    </row>
    <row r="75" spans="1:49">
      <c r="A75" s="32" t="s">
        <v>392</v>
      </c>
      <c r="B75" s="32"/>
      <c r="C75" s="32"/>
      <c r="D75" s="32"/>
      <c r="E75" s="32"/>
      <c r="F75" s="33">
        <v>252090.91999999998</v>
      </c>
      <c r="I75">
        <v>73</v>
      </c>
      <c r="J75" s="16">
        <f t="shared" si="24"/>
        <v>0</v>
      </c>
      <c r="K75" s="16">
        <f t="shared" si="24"/>
        <v>0</v>
      </c>
      <c r="L75" s="16">
        <f t="shared" si="24"/>
        <v>0</v>
      </c>
      <c r="M75" s="16">
        <f t="shared" si="24"/>
        <v>0</v>
      </c>
      <c r="N75" s="16">
        <f t="shared" si="24"/>
        <v>0</v>
      </c>
      <c r="O75" s="16">
        <f t="shared" si="24"/>
        <v>0</v>
      </c>
      <c r="P75" s="16">
        <f t="shared" si="24"/>
        <v>0</v>
      </c>
      <c r="Q75" s="16">
        <f t="shared" si="24"/>
        <v>0</v>
      </c>
      <c r="R75" s="16">
        <f t="shared" si="24"/>
        <v>0</v>
      </c>
      <c r="S75" s="16">
        <f t="shared" si="24"/>
        <v>0</v>
      </c>
      <c r="T75" s="16">
        <f t="shared" si="24"/>
        <v>0</v>
      </c>
      <c r="U75" s="16">
        <f t="shared" si="24"/>
        <v>0</v>
      </c>
      <c r="V75" s="16">
        <f t="shared" si="24"/>
        <v>0</v>
      </c>
      <c r="W75" s="16">
        <f t="shared" si="24"/>
        <v>0</v>
      </c>
      <c r="X75" s="16">
        <f t="shared" si="24"/>
        <v>0</v>
      </c>
      <c r="Y75" s="16">
        <f t="shared" si="24"/>
        <v>0</v>
      </c>
      <c r="Z75" s="16">
        <f t="shared" si="23"/>
        <v>0</v>
      </c>
      <c r="AA75" s="16">
        <f t="shared" si="23"/>
        <v>0</v>
      </c>
      <c r="AB75" s="16">
        <f t="shared" si="23"/>
        <v>0</v>
      </c>
      <c r="AC75" s="16">
        <f t="shared" si="23"/>
        <v>0</v>
      </c>
      <c r="AD75" s="16">
        <f t="shared" si="23"/>
        <v>0</v>
      </c>
      <c r="AE75" s="16">
        <f t="shared" si="23"/>
        <v>0</v>
      </c>
      <c r="AF75" s="16">
        <f t="shared" si="23"/>
        <v>0</v>
      </c>
      <c r="AG75" s="16">
        <f t="shared" si="23"/>
        <v>0</v>
      </c>
      <c r="AH75" s="16">
        <f t="shared" si="23"/>
        <v>0</v>
      </c>
      <c r="AI75" s="16">
        <f t="shared" si="23"/>
        <v>0</v>
      </c>
      <c r="AJ75" s="16">
        <f t="shared" si="23"/>
        <v>0</v>
      </c>
      <c r="AK75" s="16">
        <f t="shared" si="23"/>
        <v>0</v>
      </c>
      <c r="AL75" s="16">
        <f t="shared" si="23"/>
        <v>0</v>
      </c>
      <c r="AM75" s="16">
        <f t="shared" si="23"/>
        <v>0</v>
      </c>
      <c r="AN75" s="16">
        <f t="shared" si="23"/>
        <v>0</v>
      </c>
      <c r="AO75" s="16">
        <f t="shared" si="23"/>
        <v>0</v>
      </c>
      <c r="AP75" s="16">
        <f t="shared" si="23"/>
        <v>0</v>
      </c>
      <c r="AQ75" s="16">
        <f t="shared" si="23"/>
        <v>0</v>
      </c>
      <c r="AR75" s="16">
        <f t="shared" si="22"/>
        <v>0</v>
      </c>
      <c r="AS75" s="16">
        <f t="shared" si="22"/>
        <v>0</v>
      </c>
      <c r="AT75" s="16">
        <f t="shared" si="22"/>
        <v>0</v>
      </c>
      <c r="AU75" s="16">
        <f t="shared" si="22"/>
        <v>0</v>
      </c>
      <c r="AV75" s="29">
        <f t="shared" si="18"/>
        <v>0</v>
      </c>
      <c r="AW75" s="16">
        <f t="shared" si="19"/>
        <v>73</v>
      </c>
    </row>
    <row r="76" spans="1:49">
      <c r="A76" s="21" t="s">
        <v>218</v>
      </c>
      <c r="B76" s="21" t="s">
        <v>319</v>
      </c>
      <c r="C76" s="21"/>
      <c r="D76" s="21"/>
      <c r="E76" t="s">
        <v>320</v>
      </c>
      <c r="F76" s="15">
        <v>2421366.94</v>
      </c>
      <c r="I76">
        <v>74</v>
      </c>
      <c r="J76" s="16">
        <f t="shared" si="24"/>
        <v>0</v>
      </c>
      <c r="K76" s="16">
        <f t="shared" si="24"/>
        <v>0</v>
      </c>
      <c r="L76" s="16">
        <f t="shared" si="24"/>
        <v>48885.869999999995</v>
      </c>
      <c r="M76" s="16">
        <f t="shared" si="24"/>
        <v>0</v>
      </c>
      <c r="N76" s="16">
        <f t="shared" si="24"/>
        <v>0</v>
      </c>
      <c r="O76" s="16">
        <f t="shared" si="24"/>
        <v>0</v>
      </c>
      <c r="P76" s="16">
        <f t="shared" si="24"/>
        <v>0</v>
      </c>
      <c r="Q76" s="16">
        <f t="shared" si="24"/>
        <v>0</v>
      </c>
      <c r="R76" s="16">
        <f t="shared" si="24"/>
        <v>0</v>
      </c>
      <c r="S76" s="16">
        <f t="shared" si="24"/>
        <v>0</v>
      </c>
      <c r="T76" s="16">
        <f t="shared" si="24"/>
        <v>0</v>
      </c>
      <c r="U76" s="16">
        <f t="shared" si="24"/>
        <v>0</v>
      </c>
      <c r="V76" s="16">
        <f t="shared" si="24"/>
        <v>0</v>
      </c>
      <c r="W76" s="16">
        <f t="shared" si="24"/>
        <v>0</v>
      </c>
      <c r="X76" s="16">
        <f t="shared" si="24"/>
        <v>0</v>
      </c>
      <c r="Y76" s="16">
        <f t="shared" si="24"/>
        <v>0</v>
      </c>
      <c r="Z76" s="16">
        <f t="shared" si="23"/>
        <v>0</v>
      </c>
      <c r="AA76" s="16">
        <f t="shared" si="23"/>
        <v>0</v>
      </c>
      <c r="AB76" s="16">
        <f t="shared" si="23"/>
        <v>0</v>
      </c>
      <c r="AC76" s="16">
        <f t="shared" si="23"/>
        <v>13877.87</v>
      </c>
      <c r="AD76" s="16">
        <f t="shared" si="23"/>
        <v>0</v>
      </c>
      <c r="AE76" s="16">
        <f t="shared" si="23"/>
        <v>0</v>
      </c>
      <c r="AF76" s="16">
        <f t="shared" si="23"/>
        <v>0</v>
      </c>
      <c r="AG76" s="16">
        <f t="shared" si="23"/>
        <v>0</v>
      </c>
      <c r="AH76" s="16">
        <f t="shared" si="23"/>
        <v>0</v>
      </c>
      <c r="AI76" s="16">
        <f t="shared" si="23"/>
        <v>0</v>
      </c>
      <c r="AJ76" s="16">
        <f t="shared" si="23"/>
        <v>0</v>
      </c>
      <c r="AK76" s="16">
        <f t="shared" si="23"/>
        <v>0</v>
      </c>
      <c r="AL76" s="16">
        <f t="shared" si="23"/>
        <v>0</v>
      </c>
      <c r="AM76" s="16">
        <f t="shared" si="23"/>
        <v>0</v>
      </c>
      <c r="AN76" s="16">
        <f t="shared" si="23"/>
        <v>0</v>
      </c>
      <c r="AO76" s="16">
        <f t="shared" si="23"/>
        <v>0</v>
      </c>
      <c r="AP76" s="16">
        <f t="shared" si="23"/>
        <v>32865.340000000004</v>
      </c>
      <c r="AQ76" s="16">
        <f t="shared" si="23"/>
        <v>0</v>
      </c>
      <c r="AR76" s="16">
        <f t="shared" si="22"/>
        <v>0</v>
      </c>
      <c r="AS76" s="16">
        <f t="shared" si="22"/>
        <v>0</v>
      </c>
      <c r="AT76" s="16">
        <f t="shared" si="22"/>
        <v>0</v>
      </c>
      <c r="AU76" s="16">
        <f t="shared" si="22"/>
        <v>0</v>
      </c>
      <c r="AV76" s="29">
        <f t="shared" si="18"/>
        <v>95629.08</v>
      </c>
      <c r="AW76" s="16">
        <f t="shared" si="19"/>
        <v>74</v>
      </c>
    </row>
    <row r="77" spans="1:49">
      <c r="A77" s="21" t="s">
        <v>218</v>
      </c>
      <c r="B77" s="21">
        <v>1</v>
      </c>
      <c r="C77" s="21">
        <v>50</v>
      </c>
      <c r="D77" s="21"/>
      <c r="E77" t="s">
        <v>361</v>
      </c>
      <c r="F77" s="15">
        <v>129.74</v>
      </c>
      <c r="I77">
        <v>75</v>
      </c>
      <c r="J77" s="16">
        <f t="shared" si="24"/>
        <v>0</v>
      </c>
      <c r="K77" s="16">
        <f t="shared" si="24"/>
        <v>0</v>
      </c>
      <c r="L77" s="16">
        <f t="shared" si="24"/>
        <v>0</v>
      </c>
      <c r="M77" s="16">
        <f t="shared" si="24"/>
        <v>0</v>
      </c>
      <c r="N77" s="16">
        <f t="shared" si="24"/>
        <v>0</v>
      </c>
      <c r="O77" s="16">
        <f t="shared" si="24"/>
        <v>0</v>
      </c>
      <c r="P77" s="16">
        <f t="shared" si="24"/>
        <v>0</v>
      </c>
      <c r="Q77" s="16">
        <f t="shared" si="24"/>
        <v>0</v>
      </c>
      <c r="R77" s="16">
        <f t="shared" si="24"/>
        <v>0</v>
      </c>
      <c r="S77" s="16">
        <f t="shared" si="24"/>
        <v>0</v>
      </c>
      <c r="T77" s="16">
        <f t="shared" si="24"/>
        <v>0</v>
      </c>
      <c r="U77" s="16">
        <f t="shared" si="24"/>
        <v>0</v>
      </c>
      <c r="V77" s="16">
        <f t="shared" si="24"/>
        <v>0</v>
      </c>
      <c r="W77" s="16">
        <f t="shared" si="24"/>
        <v>0</v>
      </c>
      <c r="X77" s="16">
        <f t="shared" si="24"/>
        <v>0</v>
      </c>
      <c r="Y77" s="16">
        <f t="shared" si="24"/>
        <v>0</v>
      </c>
      <c r="Z77" s="16">
        <f t="shared" si="23"/>
        <v>2552.31</v>
      </c>
      <c r="AA77" s="16">
        <f t="shared" si="23"/>
        <v>0</v>
      </c>
      <c r="AB77" s="16">
        <f t="shared" si="23"/>
        <v>0</v>
      </c>
      <c r="AC77" s="16">
        <f t="shared" si="23"/>
        <v>0</v>
      </c>
      <c r="AD77" s="16">
        <f t="shared" si="23"/>
        <v>0</v>
      </c>
      <c r="AE77" s="16">
        <f t="shared" si="23"/>
        <v>0</v>
      </c>
      <c r="AF77" s="16">
        <f t="shared" si="23"/>
        <v>0</v>
      </c>
      <c r="AG77" s="16">
        <f t="shared" si="23"/>
        <v>0</v>
      </c>
      <c r="AH77" s="16">
        <f t="shared" si="23"/>
        <v>0</v>
      </c>
      <c r="AI77" s="16">
        <f t="shared" si="23"/>
        <v>0</v>
      </c>
      <c r="AJ77" s="16">
        <f t="shared" si="23"/>
        <v>0</v>
      </c>
      <c r="AK77" s="16">
        <f t="shared" si="23"/>
        <v>0</v>
      </c>
      <c r="AL77" s="16">
        <f t="shared" si="23"/>
        <v>0</v>
      </c>
      <c r="AM77" s="16">
        <f t="shared" si="23"/>
        <v>0</v>
      </c>
      <c r="AN77" s="16">
        <f t="shared" si="23"/>
        <v>0</v>
      </c>
      <c r="AO77" s="16">
        <f t="shared" si="23"/>
        <v>0</v>
      </c>
      <c r="AP77" s="16">
        <f t="shared" si="23"/>
        <v>0</v>
      </c>
      <c r="AQ77" s="16">
        <f t="shared" si="23"/>
        <v>0</v>
      </c>
      <c r="AR77" s="16">
        <f t="shared" si="22"/>
        <v>0</v>
      </c>
      <c r="AS77" s="16">
        <f t="shared" si="22"/>
        <v>0</v>
      </c>
      <c r="AT77" s="16">
        <f t="shared" si="22"/>
        <v>0</v>
      </c>
      <c r="AU77" s="16">
        <f t="shared" si="22"/>
        <v>0</v>
      </c>
      <c r="AV77" s="29">
        <f t="shared" si="18"/>
        <v>2552.31</v>
      </c>
      <c r="AW77" s="16">
        <f t="shared" si="19"/>
        <v>75</v>
      </c>
    </row>
    <row r="78" spans="1:49">
      <c r="A78" s="21" t="s">
        <v>218</v>
      </c>
      <c r="B78" s="21">
        <v>10</v>
      </c>
      <c r="C78" s="21"/>
      <c r="D78" s="21"/>
      <c r="E78" t="s">
        <v>338</v>
      </c>
      <c r="F78" s="15">
        <v>36239.89</v>
      </c>
      <c r="I78">
        <v>76</v>
      </c>
      <c r="J78" s="16">
        <f t="shared" si="24"/>
        <v>0</v>
      </c>
      <c r="K78" s="16">
        <f t="shared" si="24"/>
        <v>0</v>
      </c>
      <c r="L78" s="16">
        <f t="shared" si="24"/>
        <v>0</v>
      </c>
      <c r="M78" s="16">
        <f t="shared" si="24"/>
        <v>0</v>
      </c>
      <c r="N78" s="16">
        <f t="shared" si="24"/>
        <v>0</v>
      </c>
      <c r="O78" s="16">
        <f t="shared" si="24"/>
        <v>0</v>
      </c>
      <c r="P78" s="16">
        <f t="shared" si="24"/>
        <v>0</v>
      </c>
      <c r="Q78" s="16">
        <f t="shared" si="24"/>
        <v>0</v>
      </c>
      <c r="R78" s="16">
        <f t="shared" si="24"/>
        <v>0</v>
      </c>
      <c r="S78" s="16">
        <f t="shared" si="24"/>
        <v>0</v>
      </c>
      <c r="T78" s="16">
        <f t="shared" si="24"/>
        <v>0</v>
      </c>
      <c r="U78" s="16">
        <f t="shared" si="24"/>
        <v>0</v>
      </c>
      <c r="V78" s="16">
        <f t="shared" si="24"/>
        <v>0</v>
      </c>
      <c r="W78" s="16">
        <f t="shared" si="24"/>
        <v>0</v>
      </c>
      <c r="X78" s="16">
        <f t="shared" si="24"/>
        <v>0</v>
      </c>
      <c r="Y78" s="16">
        <f t="shared" si="24"/>
        <v>0</v>
      </c>
      <c r="Z78" s="16">
        <f t="shared" si="23"/>
        <v>0</v>
      </c>
      <c r="AA78" s="16">
        <f t="shared" si="23"/>
        <v>0</v>
      </c>
      <c r="AB78" s="16">
        <f t="shared" si="23"/>
        <v>0</v>
      </c>
      <c r="AC78" s="16">
        <f t="shared" si="23"/>
        <v>0</v>
      </c>
      <c r="AD78" s="16">
        <f t="shared" si="23"/>
        <v>0</v>
      </c>
      <c r="AE78" s="16">
        <f t="shared" si="23"/>
        <v>0</v>
      </c>
      <c r="AF78" s="16">
        <f t="shared" si="23"/>
        <v>0</v>
      </c>
      <c r="AG78" s="16">
        <f t="shared" si="23"/>
        <v>0</v>
      </c>
      <c r="AH78" s="16">
        <f t="shared" si="23"/>
        <v>0</v>
      </c>
      <c r="AI78" s="16">
        <f t="shared" si="23"/>
        <v>0</v>
      </c>
      <c r="AJ78" s="16">
        <f t="shared" si="23"/>
        <v>0</v>
      </c>
      <c r="AK78" s="16">
        <f t="shared" si="23"/>
        <v>0</v>
      </c>
      <c r="AL78" s="16">
        <f t="shared" si="23"/>
        <v>0</v>
      </c>
      <c r="AM78" s="16">
        <f t="shared" si="23"/>
        <v>0</v>
      </c>
      <c r="AN78" s="16">
        <f t="shared" si="23"/>
        <v>0</v>
      </c>
      <c r="AO78" s="16">
        <f t="shared" si="23"/>
        <v>0</v>
      </c>
      <c r="AP78" s="16">
        <f t="shared" si="23"/>
        <v>0</v>
      </c>
      <c r="AQ78" s="16">
        <f t="shared" si="23"/>
        <v>0</v>
      </c>
      <c r="AR78" s="16">
        <f t="shared" si="22"/>
        <v>0</v>
      </c>
      <c r="AS78" s="16">
        <f t="shared" si="22"/>
        <v>0</v>
      </c>
      <c r="AT78" s="16">
        <f t="shared" si="22"/>
        <v>0</v>
      </c>
      <c r="AU78" s="16">
        <f t="shared" si="22"/>
        <v>0</v>
      </c>
      <c r="AV78" s="29">
        <f t="shared" si="18"/>
        <v>0</v>
      </c>
      <c r="AW78" s="16">
        <f t="shared" si="19"/>
        <v>76</v>
      </c>
    </row>
    <row r="79" spans="1:49">
      <c r="A79" s="21" t="s">
        <v>218</v>
      </c>
      <c r="B79" s="21">
        <v>11</v>
      </c>
      <c r="C79" s="21">
        <v>1</v>
      </c>
      <c r="D79" s="21"/>
      <c r="E79" t="s">
        <v>406</v>
      </c>
      <c r="F79" s="15">
        <v>17723.34</v>
      </c>
      <c r="I79">
        <v>77</v>
      </c>
      <c r="J79" s="16">
        <f t="shared" si="24"/>
        <v>0</v>
      </c>
      <c r="K79" s="16">
        <f t="shared" si="24"/>
        <v>0</v>
      </c>
      <c r="L79" s="16">
        <f t="shared" si="24"/>
        <v>0</v>
      </c>
      <c r="M79" s="16">
        <f t="shared" si="24"/>
        <v>0</v>
      </c>
      <c r="N79" s="16">
        <f t="shared" si="24"/>
        <v>0</v>
      </c>
      <c r="O79" s="16">
        <f t="shared" si="24"/>
        <v>0</v>
      </c>
      <c r="P79" s="16">
        <f t="shared" si="24"/>
        <v>0</v>
      </c>
      <c r="Q79" s="16">
        <f t="shared" si="24"/>
        <v>0</v>
      </c>
      <c r="R79" s="16">
        <f t="shared" si="24"/>
        <v>0</v>
      </c>
      <c r="S79" s="16">
        <f t="shared" si="24"/>
        <v>0</v>
      </c>
      <c r="T79" s="16">
        <f t="shared" si="24"/>
        <v>0</v>
      </c>
      <c r="U79" s="16">
        <f t="shared" si="24"/>
        <v>0</v>
      </c>
      <c r="V79" s="16">
        <f t="shared" si="24"/>
        <v>0</v>
      </c>
      <c r="W79" s="16">
        <f t="shared" si="24"/>
        <v>0</v>
      </c>
      <c r="X79" s="16">
        <f t="shared" si="24"/>
        <v>0</v>
      </c>
      <c r="Y79" s="16">
        <f t="shared" si="24"/>
        <v>0</v>
      </c>
      <c r="Z79" s="16">
        <f t="shared" si="23"/>
        <v>0</v>
      </c>
      <c r="AA79" s="16">
        <f t="shared" si="23"/>
        <v>0</v>
      </c>
      <c r="AB79" s="16">
        <f t="shared" si="23"/>
        <v>0</v>
      </c>
      <c r="AC79" s="16">
        <f t="shared" si="23"/>
        <v>0</v>
      </c>
      <c r="AD79" s="16">
        <f t="shared" si="23"/>
        <v>0</v>
      </c>
      <c r="AE79" s="16">
        <f t="shared" si="23"/>
        <v>0</v>
      </c>
      <c r="AF79" s="16">
        <f t="shared" si="23"/>
        <v>0</v>
      </c>
      <c r="AG79" s="16">
        <f t="shared" si="23"/>
        <v>0</v>
      </c>
      <c r="AH79" s="16">
        <f t="shared" si="23"/>
        <v>0</v>
      </c>
      <c r="AI79" s="16">
        <f t="shared" si="23"/>
        <v>0</v>
      </c>
      <c r="AJ79" s="16">
        <f t="shared" si="23"/>
        <v>0</v>
      </c>
      <c r="AK79" s="16">
        <f t="shared" si="23"/>
        <v>0</v>
      </c>
      <c r="AL79" s="16">
        <f t="shared" si="23"/>
        <v>0</v>
      </c>
      <c r="AM79" s="16">
        <f t="shared" si="23"/>
        <v>0</v>
      </c>
      <c r="AN79" s="16">
        <f t="shared" si="23"/>
        <v>0</v>
      </c>
      <c r="AO79" s="16">
        <f t="shared" si="23"/>
        <v>0</v>
      </c>
      <c r="AP79" s="16">
        <f t="shared" si="23"/>
        <v>0</v>
      </c>
      <c r="AQ79" s="16">
        <f t="shared" si="23"/>
        <v>0</v>
      </c>
      <c r="AR79" s="16">
        <f t="shared" si="22"/>
        <v>0</v>
      </c>
      <c r="AS79" s="16">
        <f t="shared" si="22"/>
        <v>0</v>
      </c>
      <c r="AT79" s="16">
        <f t="shared" si="22"/>
        <v>0</v>
      </c>
      <c r="AU79" s="16">
        <f t="shared" si="22"/>
        <v>0</v>
      </c>
      <c r="AV79" s="29">
        <f t="shared" si="18"/>
        <v>0</v>
      </c>
      <c r="AW79" s="16">
        <f t="shared" si="19"/>
        <v>77</v>
      </c>
    </row>
    <row r="80" spans="1:49">
      <c r="A80" s="21" t="s">
        <v>218</v>
      </c>
      <c r="B80" s="21">
        <v>25</v>
      </c>
      <c r="C80" s="21">
        <v>72</v>
      </c>
      <c r="D80" s="21"/>
      <c r="E80" t="s">
        <v>379</v>
      </c>
      <c r="F80" s="15">
        <v>105995.29</v>
      </c>
      <c r="I80">
        <v>78</v>
      </c>
      <c r="J80" s="16">
        <f t="shared" si="24"/>
        <v>0</v>
      </c>
      <c r="K80" s="16">
        <f t="shared" si="24"/>
        <v>0</v>
      </c>
      <c r="L80" s="16">
        <f t="shared" si="24"/>
        <v>0</v>
      </c>
      <c r="M80" s="16">
        <f t="shared" si="24"/>
        <v>0</v>
      </c>
      <c r="N80" s="16">
        <f t="shared" si="24"/>
        <v>0</v>
      </c>
      <c r="O80" s="16">
        <f t="shared" si="24"/>
        <v>0</v>
      </c>
      <c r="P80" s="16">
        <f t="shared" si="24"/>
        <v>0</v>
      </c>
      <c r="Q80" s="16">
        <f t="shared" si="24"/>
        <v>0</v>
      </c>
      <c r="R80" s="16">
        <f t="shared" si="24"/>
        <v>0</v>
      </c>
      <c r="S80" s="16">
        <f t="shared" si="24"/>
        <v>0</v>
      </c>
      <c r="T80" s="16">
        <f t="shared" si="24"/>
        <v>0</v>
      </c>
      <c r="U80" s="16">
        <f t="shared" si="24"/>
        <v>0</v>
      </c>
      <c r="V80" s="16">
        <f t="shared" si="24"/>
        <v>0</v>
      </c>
      <c r="W80" s="16">
        <f t="shared" si="24"/>
        <v>0</v>
      </c>
      <c r="X80" s="16">
        <f t="shared" si="24"/>
        <v>0</v>
      </c>
      <c r="Y80" s="16">
        <f t="shared" si="24"/>
        <v>0</v>
      </c>
      <c r="Z80" s="16">
        <f t="shared" si="23"/>
        <v>0</v>
      </c>
      <c r="AA80" s="16">
        <f t="shared" si="23"/>
        <v>0</v>
      </c>
      <c r="AB80" s="16">
        <f t="shared" si="23"/>
        <v>0</v>
      </c>
      <c r="AC80" s="16">
        <f t="shared" si="23"/>
        <v>0</v>
      </c>
      <c r="AD80" s="16">
        <f t="shared" si="23"/>
        <v>0</v>
      </c>
      <c r="AE80" s="16">
        <f t="shared" si="23"/>
        <v>0</v>
      </c>
      <c r="AF80" s="16">
        <f t="shared" si="23"/>
        <v>0</v>
      </c>
      <c r="AG80" s="16">
        <f t="shared" si="23"/>
        <v>0</v>
      </c>
      <c r="AH80" s="16">
        <f t="shared" si="23"/>
        <v>0</v>
      </c>
      <c r="AI80" s="16">
        <f t="shared" si="23"/>
        <v>0</v>
      </c>
      <c r="AJ80" s="16">
        <f t="shared" si="23"/>
        <v>0</v>
      </c>
      <c r="AK80" s="16">
        <f t="shared" si="23"/>
        <v>0</v>
      </c>
      <c r="AL80" s="16">
        <f t="shared" si="23"/>
        <v>0</v>
      </c>
      <c r="AM80" s="16">
        <f t="shared" si="23"/>
        <v>0</v>
      </c>
      <c r="AN80" s="16">
        <f t="shared" si="23"/>
        <v>0</v>
      </c>
      <c r="AO80" s="16">
        <f t="shared" si="23"/>
        <v>0</v>
      </c>
      <c r="AP80" s="16">
        <f t="shared" si="23"/>
        <v>0</v>
      </c>
      <c r="AQ80" s="16">
        <f t="shared" si="23"/>
        <v>0</v>
      </c>
      <c r="AR80" s="16">
        <f t="shared" si="22"/>
        <v>0</v>
      </c>
      <c r="AS80" s="16">
        <f t="shared" si="22"/>
        <v>0</v>
      </c>
      <c r="AT80" s="16">
        <f t="shared" si="22"/>
        <v>0</v>
      </c>
      <c r="AU80" s="16">
        <f t="shared" si="22"/>
        <v>0</v>
      </c>
      <c r="AV80" s="29">
        <f t="shared" si="18"/>
        <v>0</v>
      </c>
      <c r="AW80" s="16">
        <f t="shared" si="19"/>
        <v>78</v>
      </c>
    </row>
    <row r="81" spans="1:49">
      <c r="A81" s="21" t="s">
        <v>218</v>
      </c>
      <c r="B81" s="21">
        <v>35</v>
      </c>
      <c r="C81" s="21">
        <v>11</v>
      </c>
      <c r="D81" s="21"/>
      <c r="E81" t="s">
        <v>12</v>
      </c>
      <c r="F81" s="15">
        <v>12984.87</v>
      </c>
      <c r="I81">
        <v>79</v>
      </c>
      <c r="J81" s="16">
        <f t="shared" si="24"/>
        <v>0</v>
      </c>
      <c r="K81" s="16">
        <f t="shared" si="24"/>
        <v>0</v>
      </c>
      <c r="L81" s="16">
        <f t="shared" si="24"/>
        <v>0</v>
      </c>
      <c r="M81" s="16">
        <f t="shared" si="24"/>
        <v>0</v>
      </c>
      <c r="N81" s="16">
        <f t="shared" si="24"/>
        <v>0</v>
      </c>
      <c r="O81" s="16">
        <f t="shared" si="24"/>
        <v>0</v>
      </c>
      <c r="P81" s="16">
        <f t="shared" si="24"/>
        <v>0</v>
      </c>
      <c r="Q81" s="16">
        <f t="shared" si="24"/>
        <v>0</v>
      </c>
      <c r="R81" s="16">
        <f t="shared" si="24"/>
        <v>0</v>
      </c>
      <c r="S81" s="16">
        <f t="shared" si="24"/>
        <v>0</v>
      </c>
      <c r="T81" s="16">
        <f t="shared" si="24"/>
        <v>0</v>
      </c>
      <c r="U81" s="16">
        <f t="shared" si="24"/>
        <v>0</v>
      </c>
      <c r="V81" s="16">
        <f t="shared" si="24"/>
        <v>0</v>
      </c>
      <c r="W81" s="16">
        <f t="shared" si="24"/>
        <v>0</v>
      </c>
      <c r="X81" s="16">
        <f t="shared" si="24"/>
        <v>0</v>
      </c>
      <c r="Y81" s="16">
        <f t="shared" si="24"/>
        <v>0</v>
      </c>
      <c r="Z81" s="16">
        <f t="shared" si="23"/>
        <v>0</v>
      </c>
      <c r="AA81" s="16">
        <f t="shared" si="23"/>
        <v>0</v>
      </c>
      <c r="AB81" s="16">
        <f t="shared" si="23"/>
        <v>0</v>
      </c>
      <c r="AC81" s="16">
        <f t="shared" si="23"/>
        <v>0</v>
      </c>
      <c r="AD81" s="16">
        <f t="shared" si="23"/>
        <v>0</v>
      </c>
      <c r="AE81" s="16">
        <f t="shared" si="23"/>
        <v>0</v>
      </c>
      <c r="AF81" s="16">
        <f t="shared" si="23"/>
        <v>0</v>
      </c>
      <c r="AG81" s="16">
        <f t="shared" si="23"/>
        <v>0</v>
      </c>
      <c r="AH81" s="16">
        <f t="shared" si="23"/>
        <v>0</v>
      </c>
      <c r="AI81" s="16">
        <f t="shared" si="23"/>
        <v>0</v>
      </c>
      <c r="AJ81" s="16">
        <f t="shared" si="23"/>
        <v>0</v>
      </c>
      <c r="AK81" s="16">
        <f t="shared" si="23"/>
        <v>0</v>
      </c>
      <c r="AL81" s="16">
        <f t="shared" si="23"/>
        <v>0</v>
      </c>
      <c r="AM81" s="16">
        <f t="shared" si="23"/>
        <v>0</v>
      </c>
      <c r="AN81" s="16">
        <f t="shared" si="23"/>
        <v>0</v>
      </c>
      <c r="AO81" s="16">
        <f t="shared" si="23"/>
        <v>0</v>
      </c>
      <c r="AP81" s="16">
        <f t="shared" si="23"/>
        <v>0</v>
      </c>
      <c r="AQ81" s="16">
        <f t="shared" si="23"/>
        <v>0</v>
      </c>
      <c r="AR81" s="16">
        <f t="shared" si="22"/>
        <v>0</v>
      </c>
      <c r="AS81" s="16">
        <f t="shared" si="22"/>
        <v>0</v>
      </c>
      <c r="AT81" s="16">
        <f t="shared" si="22"/>
        <v>0</v>
      </c>
      <c r="AU81" s="16">
        <f t="shared" si="22"/>
        <v>0</v>
      </c>
      <c r="AV81" s="29">
        <f t="shared" si="18"/>
        <v>0</v>
      </c>
      <c r="AW81" s="16">
        <f t="shared" si="19"/>
        <v>79</v>
      </c>
    </row>
    <row r="82" spans="1:49">
      <c r="A82" s="21" t="s">
        <v>218</v>
      </c>
      <c r="B82" s="21">
        <v>41</v>
      </c>
      <c r="C82" s="21">
        <v>20</v>
      </c>
      <c r="D82" s="21"/>
      <c r="E82" t="s">
        <v>393</v>
      </c>
      <c r="F82" s="15">
        <v>5822.04</v>
      </c>
      <c r="I82">
        <v>80</v>
      </c>
      <c r="J82" s="16">
        <f t="shared" si="24"/>
        <v>0</v>
      </c>
      <c r="K82" s="16">
        <f t="shared" si="24"/>
        <v>0</v>
      </c>
      <c r="L82" s="16">
        <f t="shared" si="24"/>
        <v>0</v>
      </c>
      <c r="M82" s="16">
        <f t="shared" si="24"/>
        <v>0</v>
      </c>
      <c r="N82" s="16">
        <f t="shared" si="24"/>
        <v>0</v>
      </c>
      <c r="O82" s="16">
        <f t="shared" si="24"/>
        <v>0</v>
      </c>
      <c r="P82" s="16">
        <f t="shared" si="24"/>
        <v>0</v>
      </c>
      <c r="Q82" s="16">
        <f t="shared" si="24"/>
        <v>0</v>
      </c>
      <c r="R82" s="16">
        <f t="shared" si="24"/>
        <v>0</v>
      </c>
      <c r="S82" s="16">
        <f t="shared" si="24"/>
        <v>0</v>
      </c>
      <c r="T82" s="16">
        <f t="shared" si="24"/>
        <v>0</v>
      </c>
      <c r="U82" s="16">
        <f t="shared" si="24"/>
        <v>0</v>
      </c>
      <c r="V82" s="16">
        <f t="shared" si="24"/>
        <v>0</v>
      </c>
      <c r="W82" s="16">
        <f t="shared" si="24"/>
        <v>0</v>
      </c>
      <c r="X82" s="16">
        <f t="shared" si="24"/>
        <v>0</v>
      </c>
      <c r="Y82" s="16">
        <f t="shared" si="24"/>
        <v>0</v>
      </c>
      <c r="Z82" s="16">
        <f t="shared" si="23"/>
        <v>0</v>
      </c>
      <c r="AA82" s="16">
        <f t="shared" si="23"/>
        <v>0</v>
      </c>
      <c r="AB82" s="16">
        <f t="shared" si="23"/>
        <v>0</v>
      </c>
      <c r="AC82" s="16">
        <f t="shared" si="23"/>
        <v>0</v>
      </c>
      <c r="AD82" s="16">
        <f t="shared" si="23"/>
        <v>0</v>
      </c>
      <c r="AE82" s="16">
        <f t="shared" si="23"/>
        <v>0</v>
      </c>
      <c r="AF82" s="16">
        <f t="shared" si="23"/>
        <v>0</v>
      </c>
      <c r="AG82" s="16">
        <f t="shared" si="23"/>
        <v>0</v>
      </c>
      <c r="AH82" s="16">
        <f t="shared" si="23"/>
        <v>0</v>
      </c>
      <c r="AI82" s="16">
        <f t="shared" si="23"/>
        <v>0</v>
      </c>
      <c r="AJ82" s="16">
        <f t="shared" si="23"/>
        <v>0</v>
      </c>
      <c r="AK82" s="16">
        <f t="shared" si="23"/>
        <v>0</v>
      </c>
      <c r="AL82" s="16">
        <f t="shared" si="23"/>
        <v>0</v>
      </c>
      <c r="AM82" s="16">
        <f t="shared" si="23"/>
        <v>0</v>
      </c>
      <c r="AN82" s="16">
        <f t="shared" si="23"/>
        <v>0</v>
      </c>
      <c r="AO82" s="16">
        <f t="shared" si="23"/>
        <v>0</v>
      </c>
      <c r="AP82" s="16">
        <f t="shared" si="23"/>
        <v>0</v>
      </c>
      <c r="AQ82" s="16">
        <f t="shared" si="23"/>
        <v>0</v>
      </c>
      <c r="AR82" s="16">
        <f t="shared" si="22"/>
        <v>0</v>
      </c>
      <c r="AS82" s="16">
        <f t="shared" si="22"/>
        <v>0</v>
      </c>
      <c r="AT82" s="16">
        <f t="shared" si="22"/>
        <v>0</v>
      </c>
      <c r="AU82" s="16">
        <f t="shared" si="22"/>
        <v>0</v>
      </c>
      <c r="AV82" s="29">
        <f t="shared" si="18"/>
        <v>0</v>
      </c>
      <c r="AW82" s="16">
        <f t="shared" si="19"/>
        <v>80</v>
      </c>
    </row>
    <row r="83" spans="1:49">
      <c r="A83" s="21" t="s">
        <v>218</v>
      </c>
      <c r="B83" s="21">
        <v>45</v>
      </c>
      <c r="C83" s="21">
        <v>11</v>
      </c>
      <c r="D83" s="21"/>
      <c r="E83" t="s">
        <v>394</v>
      </c>
      <c r="F83" s="15">
        <v>29949.67</v>
      </c>
      <c r="I83">
        <v>81</v>
      </c>
      <c r="J83" s="16">
        <f t="shared" si="24"/>
        <v>0</v>
      </c>
      <c r="K83" s="16">
        <f t="shared" si="24"/>
        <v>0</v>
      </c>
      <c r="L83" s="16">
        <f t="shared" si="24"/>
        <v>0</v>
      </c>
      <c r="M83" s="16">
        <f t="shared" si="24"/>
        <v>0</v>
      </c>
      <c r="N83" s="16">
        <f t="shared" si="24"/>
        <v>0</v>
      </c>
      <c r="O83" s="16">
        <f t="shared" si="24"/>
        <v>0</v>
      </c>
      <c r="P83" s="16">
        <f t="shared" si="24"/>
        <v>0</v>
      </c>
      <c r="Q83" s="16">
        <f t="shared" si="24"/>
        <v>0</v>
      </c>
      <c r="R83" s="16">
        <f t="shared" si="24"/>
        <v>0</v>
      </c>
      <c r="S83" s="16">
        <f t="shared" si="24"/>
        <v>0</v>
      </c>
      <c r="T83" s="16">
        <f t="shared" si="24"/>
        <v>0</v>
      </c>
      <c r="U83" s="16">
        <f t="shared" si="24"/>
        <v>0</v>
      </c>
      <c r="V83" s="16">
        <f t="shared" si="24"/>
        <v>0</v>
      </c>
      <c r="W83" s="16">
        <f t="shared" si="24"/>
        <v>0</v>
      </c>
      <c r="X83" s="16">
        <f t="shared" si="24"/>
        <v>0</v>
      </c>
      <c r="Y83" s="16">
        <f t="shared" si="24"/>
        <v>0</v>
      </c>
      <c r="Z83" s="16">
        <f t="shared" si="23"/>
        <v>0</v>
      </c>
      <c r="AA83" s="16">
        <f t="shared" si="23"/>
        <v>0</v>
      </c>
      <c r="AB83" s="16">
        <f t="shared" si="23"/>
        <v>0</v>
      </c>
      <c r="AC83" s="16">
        <f t="shared" si="23"/>
        <v>0</v>
      </c>
      <c r="AD83" s="16">
        <f t="shared" si="23"/>
        <v>0</v>
      </c>
      <c r="AE83" s="16">
        <f t="shared" si="23"/>
        <v>0</v>
      </c>
      <c r="AF83" s="16">
        <f t="shared" si="23"/>
        <v>0</v>
      </c>
      <c r="AG83" s="16">
        <f t="shared" si="23"/>
        <v>0</v>
      </c>
      <c r="AH83" s="16">
        <f t="shared" si="23"/>
        <v>0</v>
      </c>
      <c r="AI83" s="16">
        <f t="shared" si="23"/>
        <v>0</v>
      </c>
      <c r="AJ83" s="16">
        <f t="shared" si="23"/>
        <v>0</v>
      </c>
      <c r="AK83" s="16">
        <f t="shared" si="23"/>
        <v>0</v>
      </c>
      <c r="AL83" s="16">
        <f t="shared" si="23"/>
        <v>0</v>
      </c>
      <c r="AM83" s="16">
        <f t="shared" si="23"/>
        <v>0</v>
      </c>
      <c r="AN83" s="16">
        <f t="shared" si="23"/>
        <v>0</v>
      </c>
      <c r="AO83" s="16">
        <f t="shared" si="23"/>
        <v>0</v>
      </c>
      <c r="AP83" s="16">
        <f t="shared" si="23"/>
        <v>0</v>
      </c>
      <c r="AQ83" s="16">
        <f t="shared" si="23"/>
        <v>0</v>
      </c>
      <c r="AR83" s="16">
        <f t="shared" si="22"/>
        <v>0</v>
      </c>
      <c r="AS83" s="16">
        <f t="shared" si="22"/>
        <v>0</v>
      </c>
      <c r="AT83" s="16">
        <f t="shared" si="22"/>
        <v>0</v>
      </c>
      <c r="AU83" s="16">
        <f t="shared" si="22"/>
        <v>0</v>
      </c>
      <c r="AV83" s="29">
        <f t="shared" si="18"/>
        <v>0</v>
      </c>
      <c r="AW83" s="16">
        <f t="shared" si="19"/>
        <v>81</v>
      </c>
    </row>
    <row r="84" spans="1:49">
      <c r="A84" s="21" t="s">
        <v>218</v>
      </c>
      <c r="B84" s="21">
        <v>45</v>
      </c>
      <c r="C84" s="21">
        <v>31</v>
      </c>
      <c r="D84" s="21"/>
      <c r="E84" t="s">
        <v>389</v>
      </c>
      <c r="F84" s="15">
        <v>52604.44</v>
      </c>
      <c r="I84">
        <v>82</v>
      </c>
      <c r="J84" s="16">
        <f t="shared" si="24"/>
        <v>0</v>
      </c>
      <c r="K84" s="16">
        <f t="shared" si="24"/>
        <v>0</v>
      </c>
      <c r="L84" s="16">
        <f t="shared" si="24"/>
        <v>0</v>
      </c>
      <c r="M84" s="16">
        <f t="shared" si="24"/>
        <v>0</v>
      </c>
      <c r="N84" s="16">
        <f t="shared" si="24"/>
        <v>0</v>
      </c>
      <c r="O84" s="16">
        <f t="shared" si="24"/>
        <v>0</v>
      </c>
      <c r="P84" s="16">
        <f t="shared" si="24"/>
        <v>0</v>
      </c>
      <c r="Q84" s="16">
        <f t="shared" si="24"/>
        <v>0</v>
      </c>
      <c r="R84" s="16">
        <f t="shared" si="24"/>
        <v>0</v>
      </c>
      <c r="S84" s="16">
        <f t="shared" si="24"/>
        <v>0</v>
      </c>
      <c r="T84" s="16">
        <f t="shared" si="24"/>
        <v>0</v>
      </c>
      <c r="U84" s="16">
        <f t="shared" si="24"/>
        <v>0</v>
      </c>
      <c r="V84" s="16">
        <f t="shared" si="24"/>
        <v>0</v>
      </c>
      <c r="W84" s="16">
        <f t="shared" si="24"/>
        <v>0</v>
      </c>
      <c r="X84" s="16">
        <f t="shared" si="24"/>
        <v>0</v>
      </c>
      <c r="Y84" s="16">
        <f t="shared" si="24"/>
        <v>0</v>
      </c>
      <c r="Z84" s="16">
        <f t="shared" si="23"/>
        <v>0</v>
      </c>
      <c r="AA84" s="16">
        <f t="shared" si="23"/>
        <v>0</v>
      </c>
      <c r="AB84" s="16">
        <f t="shared" si="23"/>
        <v>0</v>
      </c>
      <c r="AC84" s="16">
        <f t="shared" si="23"/>
        <v>0</v>
      </c>
      <c r="AD84" s="16">
        <f t="shared" si="23"/>
        <v>0</v>
      </c>
      <c r="AE84" s="16">
        <f t="shared" si="23"/>
        <v>0</v>
      </c>
      <c r="AF84" s="16">
        <f t="shared" si="23"/>
        <v>0</v>
      </c>
      <c r="AG84" s="16">
        <f t="shared" si="23"/>
        <v>0</v>
      </c>
      <c r="AH84" s="16">
        <f t="shared" si="23"/>
        <v>0</v>
      </c>
      <c r="AI84" s="16">
        <f t="shared" si="23"/>
        <v>0</v>
      </c>
      <c r="AJ84" s="16">
        <f t="shared" si="23"/>
        <v>0</v>
      </c>
      <c r="AK84" s="16">
        <f t="shared" si="23"/>
        <v>0</v>
      </c>
      <c r="AL84" s="16">
        <f t="shared" si="23"/>
        <v>0</v>
      </c>
      <c r="AM84" s="16">
        <f t="shared" si="23"/>
        <v>0</v>
      </c>
      <c r="AN84" s="16">
        <f t="shared" si="23"/>
        <v>0</v>
      </c>
      <c r="AO84" s="16">
        <f t="shared" si="23"/>
        <v>0</v>
      </c>
      <c r="AP84" s="16">
        <f t="shared" si="23"/>
        <v>0</v>
      </c>
      <c r="AQ84" s="16">
        <f t="shared" si="23"/>
        <v>0</v>
      </c>
      <c r="AR84" s="16">
        <f t="shared" si="22"/>
        <v>0</v>
      </c>
      <c r="AS84" s="16">
        <f t="shared" si="22"/>
        <v>0</v>
      </c>
      <c r="AT84" s="16">
        <f t="shared" si="22"/>
        <v>0</v>
      </c>
      <c r="AU84" s="16">
        <f t="shared" si="22"/>
        <v>0</v>
      </c>
      <c r="AV84" s="29">
        <f t="shared" si="18"/>
        <v>0</v>
      </c>
      <c r="AW84" s="16">
        <f t="shared" si="19"/>
        <v>82</v>
      </c>
    </row>
    <row r="85" spans="1:49">
      <c r="A85" s="21" t="s">
        <v>218</v>
      </c>
      <c r="B85" s="21">
        <v>56</v>
      </c>
      <c r="C85" s="21">
        <v>10</v>
      </c>
      <c r="D85" s="21"/>
      <c r="E85" t="s">
        <v>352</v>
      </c>
      <c r="F85" s="15">
        <v>14679.68</v>
      </c>
      <c r="I85">
        <v>83</v>
      </c>
      <c r="J85" s="16">
        <f t="shared" si="24"/>
        <v>0</v>
      </c>
      <c r="K85" s="16">
        <f t="shared" si="24"/>
        <v>0</v>
      </c>
      <c r="L85" s="16">
        <f t="shared" si="24"/>
        <v>0</v>
      </c>
      <c r="M85" s="16">
        <f t="shared" si="24"/>
        <v>0</v>
      </c>
      <c r="N85" s="16">
        <f t="shared" si="24"/>
        <v>0</v>
      </c>
      <c r="O85" s="16">
        <f t="shared" si="24"/>
        <v>0</v>
      </c>
      <c r="P85" s="16">
        <f t="shared" si="24"/>
        <v>0</v>
      </c>
      <c r="Q85" s="16">
        <f t="shared" si="24"/>
        <v>0</v>
      </c>
      <c r="R85" s="16">
        <f t="shared" si="24"/>
        <v>0</v>
      </c>
      <c r="S85" s="16">
        <f t="shared" si="24"/>
        <v>0</v>
      </c>
      <c r="T85" s="16">
        <f t="shared" si="24"/>
        <v>0</v>
      </c>
      <c r="U85" s="16">
        <f t="shared" si="24"/>
        <v>0</v>
      </c>
      <c r="V85" s="16">
        <f t="shared" si="24"/>
        <v>0</v>
      </c>
      <c r="W85" s="16">
        <f t="shared" si="24"/>
        <v>0</v>
      </c>
      <c r="X85" s="16">
        <f t="shared" si="24"/>
        <v>0</v>
      </c>
      <c r="Y85" s="16">
        <f t="shared" si="24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 t="shared" si="23"/>
        <v>0</v>
      </c>
      <c r="AF85" s="16">
        <f t="shared" si="23"/>
        <v>0</v>
      </c>
      <c r="AG85" s="16">
        <f t="shared" si="23"/>
        <v>0</v>
      </c>
      <c r="AH85" s="16">
        <f t="shared" si="23"/>
        <v>0</v>
      </c>
      <c r="AI85" s="16">
        <f t="shared" si="23"/>
        <v>0</v>
      </c>
      <c r="AJ85" s="16">
        <f t="shared" si="23"/>
        <v>0</v>
      </c>
      <c r="AK85" s="16">
        <f t="shared" si="23"/>
        <v>0</v>
      </c>
      <c r="AL85" s="16">
        <f t="shared" si="23"/>
        <v>0</v>
      </c>
      <c r="AM85" s="16">
        <f t="shared" si="23"/>
        <v>0</v>
      </c>
      <c r="AN85" s="16">
        <f t="shared" si="23"/>
        <v>0</v>
      </c>
      <c r="AO85" s="16">
        <f t="shared" si="23"/>
        <v>0</v>
      </c>
      <c r="AP85" s="16">
        <f t="shared" si="23"/>
        <v>0</v>
      </c>
      <c r="AQ85" s="16">
        <f t="shared" si="23"/>
        <v>0</v>
      </c>
      <c r="AR85" s="16">
        <f t="shared" si="22"/>
        <v>0</v>
      </c>
      <c r="AS85" s="16">
        <f t="shared" si="22"/>
        <v>0</v>
      </c>
      <c r="AT85" s="16">
        <f t="shared" si="22"/>
        <v>0</v>
      </c>
      <c r="AU85" s="16">
        <f t="shared" si="22"/>
        <v>0</v>
      </c>
      <c r="AV85" s="29">
        <f t="shared" si="18"/>
        <v>0</v>
      </c>
      <c r="AW85" s="16">
        <f t="shared" si="19"/>
        <v>83</v>
      </c>
    </row>
    <row r="86" spans="1:49">
      <c r="A86" s="21" t="s">
        <v>218</v>
      </c>
      <c r="B86" s="21">
        <v>56</v>
      </c>
      <c r="C86" s="21">
        <v>29</v>
      </c>
      <c r="D86" s="21">
        <v>2</v>
      </c>
      <c r="E86" t="s">
        <v>395</v>
      </c>
      <c r="F86" s="15">
        <v>89449.66</v>
      </c>
      <c r="I86">
        <v>84</v>
      </c>
      <c r="J86" s="16">
        <f t="shared" si="24"/>
        <v>16601.16</v>
      </c>
      <c r="K86" s="16">
        <f t="shared" si="24"/>
        <v>17846.169999999998</v>
      </c>
      <c r="L86" s="16">
        <f t="shared" si="24"/>
        <v>24602.04</v>
      </c>
      <c r="M86" s="16">
        <f t="shared" si="24"/>
        <v>47318.69</v>
      </c>
      <c r="N86" s="16">
        <f t="shared" si="24"/>
        <v>35263.279999999999</v>
      </c>
      <c r="O86" s="16">
        <f t="shared" si="24"/>
        <v>9608.35</v>
      </c>
      <c r="P86" s="16">
        <f t="shared" si="24"/>
        <v>38707.49</v>
      </c>
      <c r="Q86" s="16">
        <f t="shared" si="24"/>
        <v>815800.78999999992</v>
      </c>
      <c r="R86" s="16">
        <f t="shared" si="24"/>
        <v>6496.42</v>
      </c>
      <c r="S86" s="16">
        <f t="shared" si="24"/>
        <v>35306.770000000004</v>
      </c>
      <c r="T86" s="16">
        <f t="shared" si="24"/>
        <v>71894.37</v>
      </c>
      <c r="U86" s="16">
        <f t="shared" si="24"/>
        <v>16393.11</v>
      </c>
      <c r="V86" s="16">
        <f t="shared" si="24"/>
        <v>45454.179999999993</v>
      </c>
      <c r="W86" s="16">
        <f t="shared" si="24"/>
        <v>22226.240000000002</v>
      </c>
      <c r="X86" s="16">
        <f t="shared" si="24"/>
        <v>0</v>
      </c>
      <c r="Y86" s="16">
        <f t="shared" si="24"/>
        <v>0</v>
      </c>
      <c r="Z86" s="16">
        <f t="shared" si="23"/>
        <v>36305.300000000003</v>
      </c>
      <c r="AA86" s="16">
        <f t="shared" si="23"/>
        <v>0</v>
      </c>
      <c r="AB86" s="16">
        <f t="shared" si="23"/>
        <v>295521.40000000002</v>
      </c>
      <c r="AC86" s="16">
        <f t="shared" si="23"/>
        <v>195791.08000000002</v>
      </c>
      <c r="AD86" s="16">
        <f t="shared" si="23"/>
        <v>52342.820000000007</v>
      </c>
      <c r="AE86" s="16">
        <f t="shared" si="23"/>
        <v>44676.51</v>
      </c>
      <c r="AF86" s="16">
        <f t="shared" si="23"/>
        <v>46435.54</v>
      </c>
      <c r="AG86" s="16">
        <f t="shared" si="23"/>
        <v>74175.91</v>
      </c>
      <c r="AH86" s="16">
        <f t="shared" si="23"/>
        <v>9076.8799999999992</v>
      </c>
      <c r="AI86" s="16">
        <f t="shared" si="23"/>
        <v>10492.1</v>
      </c>
      <c r="AJ86" s="16">
        <f t="shared" si="23"/>
        <v>47781.45</v>
      </c>
      <c r="AK86" s="16">
        <f t="shared" si="23"/>
        <v>17798.849999999999</v>
      </c>
      <c r="AL86" s="16">
        <f t="shared" si="23"/>
        <v>38851.14</v>
      </c>
      <c r="AM86" s="16">
        <f t="shared" si="23"/>
        <v>23536.83</v>
      </c>
      <c r="AN86" s="16">
        <f t="shared" si="23"/>
        <v>0</v>
      </c>
      <c r="AO86" s="16">
        <f t="shared" si="23"/>
        <v>47546.549999999996</v>
      </c>
      <c r="AP86" s="16">
        <f t="shared" si="23"/>
        <v>323856.77</v>
      </c>
      <c r="AQ86" s="16">
        <f t="shared" si="23"/>
        <v>24569.97</v>
      </c>
      <c r="AR86" s="16">
        <f t="shared" si="23"/>
        <v>35265.57</v>
      </c>
      <c r="AS86" s="16">
        <f t="shared" si="23"/>
        <v>30885.81</v>
      </c>
      <c r="AT86" s="16">
        <f t="shared" ref="AR86:AU102" si="25">SUMIFS($F$3:$F$261,$A$3:$A$261,AT$1,$B$3:$B$261,$I86)</f>
        <v>159367.12</v>
      </c>
      <c r="AU86" s="16">
        <f t="shared" si="25"/>
        <v>32155.42</v>
      </c>
      <c r="AV86" s="29">
        <f t="shared" si="18"/>
        <v>2749952.0800000005</v>
      </c>
      <c r="AW86" s="16">
        <f t="shared" si="19"/>
        <v>84</v>
      </c>
    </row>
    <row r="87" spans="1:49">
      <c r="A87" s="31" t="s">
        <v>218</v>
      </c>
      <c r="B87" s="21">
        <v>84</v>
      </c>
      <c r="C87" s="21">
        <v>11</v>
      </c>
      <c r="D87" s="21"/>
      <c r="E87" t="s">
        <v>325</v>
      </c>
      <c r="F87" s="15">
        <v>22226.240000000002</v>
      </c>
      <c r="I87">
        <v>85</v>
      </c>
      <c r="J87" s="16">
        <f t="shared" si="24"/>
        <v>0</v>
      </c>
      <c r="K87" s="16">
        <f t="shared" si="24"/>
        <v>0</v>
      </c>
      <c r="L87" s="16">
        <f t="shared" si="24"/>
        <v>85321.4</v>
      </c>
      <c r="M87" s="16">
        <f t="shared" si="24"/>
        <v>24044.33</v>
      </c>
      <c r="N87" s="16">
        <f t="shared" si="24"/>
        <v>0</v>
      </c>
      <c r="O87" s="16">
        <f t="shared" si="24"/>
        <v>72689.14</v>
      </c>
      <c r="P87" s="16">
        <f t="shared" si="24"/>
        <v>0</v>
      </c>
      <c r="Q87" s="16">
        <f t="shared" si="24"/>
        <v>0</v>
      </c>
      <c r="R87" s="16">
        <f t="shared" si="24"/>
        <v>0</v>
      </c>
      <c r="S87" s="16">
        <f t="shared" si="24"/>
        <v>0</v>
      </c>
      <c r="T87" s="16">
        <f t="shared" si="24"/>
        <v>118713.52</v>
      </c>
      <c r="U87" s="16">
        <f t="shared" si="24"/>
        <v>0</v>
      </c>
      <c r="V87" s="16">
        <f t="shared" si="24"/>
        <v>0</v>
      </c>
      <c r="W87" s="16">
        <f t="shared" si="24"/>
        <v>0</v>
      </c>
      <c r="X87" s="16">
        <f t="shared" si="24"/>
        <v>0</v>
      </c>
      <c r="Y87" s="16">
        <f t="shared" si="24"/>
        <v>0</v>
      </c>
      <c r="Z87" s="16">
        <f t="shared" ref="Z87:AQ88" si="26">SUMIFS($F$3:$F$261,$A$3:$A$261,Z$1,$B$3:$B$261,$I87)</f>
        <v>0</v>
      </c>
      <c r="AA87" s="16">
        <f t="shared" si="26"/>
        <v>0</v>
      </c>
      <c r="AB87" s="16">
        <f t="shared" si="26"/>
        <v>0</v>
      </c>
      <c r="AC87" s="16">
        <f t="shared" si="26"/>
        <v>390356.86</v>
      </c>
      <c r="AD87" s="16">
        <f t="shared" si="26"/>
        <v>0</v>
      </c>
      <c r="AE87" s="16">
        <f t="shared" si="26"/>
        <v>0</v>
      </c>
      <c r="AF87" s="16">
        <f t="shared" si="26"/>
        <v>0</v>
      </c>
      <c r="AG87" s="16">
        <f t="shared" si="26"/>
        <v>0</v>
      </c>
      <c r="AH87" s="16">
        <f t="shared" si="26"/>
        <v>0</v>
      </c>
      <c r="AI87" s="16">
        <f t="shared" si="26"/>
        <v>0</v>
      </c>
      <c r="AJ87" s="16">
        <f t="shared" si="26"/>
        <v>0</v>
      </c>
      <c r="AK87" s="16">
        <f t="shared" si="26"/>
        <v>0</v>
      </c>
      <c r="AL87" s="16">
        <f t="shared" si="26"/>
        <v>0</v>
      </c>
      <c r="AM87" s="16">
        <f t="shared" si="26"/>
        <v>0</v>
      </c>
      <c r="AN87" s="16">
        <f t="shared" si="26"/>
        <v>0</v>
      </c>
      <c r="AO87" s="16">
        <f t="shared" si="26"/>
        <v>0</v>
      </c>
      <c r="AP87" s="16">
        <f t="shared" si="26"/>
        <v>119138.54</v>
      </c>
      <c r="AQ87" s="16">
        <f t="shared" si="26"/>
        <v>35071.769999999997</v>
      </c>
      <c r="AR87" s="16">
        <f t="shared" si="25"/>
        <v>48125.14</v>
      </c>
      <c r="AS87" s="16">
        <f t="shared" si="25"/>
        <v>0</v>
      </c>
      <c r="AT87" s="16">
        <f t="shared" si="25"/>
        <v>110205.69</v>
      </c>
      <c r="AU87" s="16">
        <f t="shared" si="25"/>
        <v>0</v>
      </c>
      <c r="AV87" s="29">
        <f t="shared" si="18"/>
        <v>1003666.3900000001</v>
      </c>
      <c r="AW87" s="16">
        <f t="shared" si="19"/>
        <v>85</v>
      </c>
    </row>
    <row r="88" spans="1:49">
      <c r="A88" s="32" t="s">
        <v>397</v>
      </c>
      <c r="B88" s="32"/>
      <c r="C88" s="32"/>
      <c r="D88" s="32"/>
      <c r="E88" s="32"/>
      <c r="F88" s="33">
        <v>2809171.8000000007</v>
      </c>
      <c r="I88">
        <v>86</v>
      </c>
      <c r="J88" s="16">
        <f t="shared" si="24"/>
        <v>0</v>
      </c>
      <c r="K88" s="16">
        <f t="shared" si="24"/>
        <v>0</v>
      </c>
      <c r="L88" s="16">
        <f t="shared" si="24"/>
        <v>0</v>
      </c>
      <c r="M88" s="16">
        <f t="shared" si="24"/>
        <v>0</v>
      </c>
      <c r="N88" s="16">
        <f t="shared" si="24"/>
        <v>0</v>
      </c>
      <c r="O88" s="16">
        <f t="shared" si="24"/>
        <v>0</v>
      </c>
      <c r="P88" s="16">
        <f t="shared" si="24"/>
        <v>0</v>
      </c>
      <c r="Q88" s="16">
        <f t="shared" si="24"/>
        <v>0</v>
      </c>
      <c r="R88" s="16">
        <f t="shared" si="24"/>
        <v>0</v>
      </c>
      <c r="S88" s="16">
        <f t="shared" si="24"/>
        <v>0</v>
      </c>
      <c r="T88" s="16">
        <f t="shared" si="24"/>
        <v>0</v>
      </c>
      <c r="U88" s="16">
        <f t="shared" si="24"/>
        <v>0</v>
      </c>
      <c r="V88" s="16">
        <f t="shared" si="24"/>
        <v>0</v>
      </c>
      <c r="W88" s="16">
        <f t="shared" si="24"/>
        <v>0</v>
      </c>
      <c r="X88" s="16">
        <f t="shared" si="24"/>
        <v>0</v>
      </c>
      <c r="Y88" s="16">
        <f t="shared" si="24"/>
        <v>0</v>
      </c>
      <c r="Z88" s="16">
        <f t="shared" si="26"/>
        <v>0</v>
      </c>
      <c r="AA88" s="16">
        <f t="shared" si="26"/>
        <v>0</v>
      </c>
      <c r="AB88" s="16">
        <f t="shared" si="26"/>
        <v>0</v>
      </c>
      <c r="AC88" s="16">
        <f t="shared" si="26"/>
        <v>577417.11</v>
      </c>
      <c r="AD88" s="16">
        <f t="shared" si="26"/>
        <v>0</v>
      </c>
      <c r="AE88" s="16">
        <f t="shared" si="26"/>
        <v>0</v>
      </c>
      <c r="AF88" s="16">
        <f t="shared" si="26"/>
        <v>0</v>
      </c>
      <c r="AG88" s="16">
        <f t="shared" si="26"/>
        <v>0</v>
      </c>
      <c r="AH88" s="16">
        <f t="shared" si="26"/>
        <v>0</v>
      </c>
      <c r="AI88" s="16">
        <f t="shared" si="26"/>
        <v>0</v>
      </c>
      <c r="AJ88" s="16">
        <f t="shared" si="26"/>
        <v>0</v>
      </c>
      <c r="AK88" s="16">
        <f t="shared" si="26"/>
        <v>0</v>
      </c>
      <c r="AL88" s="16">
        <f t="shared" si="26"/>
        <v>0</v>
      </c>
      <c r="AM88" s="16">
        <f t="shared" si="26"/>
        <v>0</v>
      </c>
      <c r="AN88" s="16">
        <f t="shared" si="26"/>
        <v>0</v>
      </c>
      <c r="AO88" s="16">
        <f t="shared" si="26"/>
        <v>0</v>
      </c>
      <c r="AP88" s="16">
        <f t="shared" si="26"/>
        <v>0</v>
      </c>
      <c r="AQ88" s="16">
        <f t="shared" si="26"/>
        <v>0</v>
      </c>
      <c r="AR88" s="16">
        <f t="shared" si="25"/>
        <v>0</v>
      </c>
      <c r="AS88" s="16">
        <f t="shared" si="25"/>
        <v>0</v>
      </c>
      <c r="AT88" s="16">
        <f t="shared" si="25"/>
        <v>0</v>
      </c>
      <c r="AU88" s="16">
        <f t="shared" si="25"/>
        <v>0</v>
      </c>
      <c r="AV88" s="29">
        <f t="shared" si="18"/>
        <v>577417.11</v>
      </c>
      <c r="AW88" s="16">
        <f t="shared" si="19"/>
        <v>86</v>
      </c>
    </row>
    <row r="89" spans="1:49">
      <c r="A89" s="21" t="s">
        <v>222</v>
      </c>
      <c r="B89" s="21" t="s">
        <v>319</v>
      </c>
      <c r="C89" s="21"/>
      <c r="D89" s="21"/>
      <c r="E89" t="s">
        <v>320</v>
      </c>
      <c r="F89" s="15">
        <v>2980190.5599999996</v>
      </c>
      <c r="I89">
        <v>87</v>
      </c>
      <c r="J89" s="16">
        <f t="shared" si="24"/>
        <v>0</v>
      </c>
      <c r="K89" s="16">
        <f t="shared" si="24"/>
        <v>0</v>
      </c>
      <c r="L89" s="16">
        <f t="shared" si="24"/>
        <v>0</v>
      </c>
      <c r="M89" s="16">
        <f t="shared" si="24"/>
        <v>0</v>
      </c>
      <c r="N89" s="16">
        <f t="shared" si="24"/>
        <v>0</v>
      </c>
      <c r="O89" s="16">
        <f t="shared" si="24"/>
        <v>0</v>
      </c>
      <c r="P89" s="16">
        <f t="shared" si="24"/>
        <v>0</v>
      </c>
      <c r="Q89" s="16">
        <f t="shared" si="24"/>
        <v>0</v>
      </c>
      <c r="R89" s="16">
        <f t="shared" si="24"/>
        <v>0</v>
      </c>
      <c r="S89" s="16">
        <f t="shared" si="24"/>
        <v>0</v>
      </c>
      <c r="T89" s="16">
        <f t="shared" si="24"/>
        <v>143060.78</v>
      </c>
      <c r="U89" s="16">
        <f t="shared" si="24"/>
        <v>0</v>
      </c>
      <c r="V89" s="16">
        <f t="shared" si="24"/>
        <v>0</v>
      </c>
      <c r="W89" s="16">
        <f t="shared" si="24"/>
        <v>0</v>
      </c>
      <c r="X89" s="16">
        <f t="shared" si="24"/>
        <v>0</v>
      </c>
      <c r="Y89" s="16">
        <f t="shared" ref="Y89:AS103" si="27">SUMIFS($F$3:$F$261,$A$3:$A$261,Y$1,$B$3:$B$261,$I89)</f>
        <v>0</v>
      </c>
      <c r="Z89" s="16">
        <f t="shared" si="27"/>
        <v>0</v>
      </c>
      <c r="AA89" s="16">
        <f t="shared" si="27"/>
        <v>0</v>
      </c>
      <c r="AB89" s="16">
        <f t="shared" si="27"/>
        <v>0</v>
      </c>
      <c r="AC89" s="16">
        <f t="shared" si="27"/>
        <v>188060.75</v>
      </c>
      <c r="AD89" s="16">
        <f t="shared" si="27"/>
        <v>0</v>
      </c>
      <c r="AE89" s="16">
        <f t="shared" si="27"/>
        <v>0</v>
      </c>
      <c r="AF89" s="16">
        <f t="shared" si="27"/>
        <v>0</v>
      </c>
      <c r="AG89" s="16">
        <f t="shared" si="27"/>
        <v>0</v>
      </c>
      <c r="AH89" s="16">
        <f t="shared" si="27"/>
        <v>0</v>
      </c>
      <c r="AI89" s="16">
        <f t="shared" si="27"/>
        <v>0</v>
      </c>
      <c r="AJ89" s="16">
        <f t="shared" si="27"/>
        <v>0</v>
      </c>
      <c r="AK89" s="16">
        <f t="shared" si="27"/>
        <v>0</v>
      </c>
      <c r="AL89" s="16">
        <f t="shared" si="27"/>
        <v>0</v>
      </c>
      <c r="AM89" s="16">
        <f t="shared" si="27"/>
        <v>0</v>
      </c>
      <c r="AN89" s="16">
        <f t="shared" si="27"/>
        <v>0</v>
      </c>
      <c r="AO89" s="16">
        <f t="shared" si="27"/>
        <v>0</v>
      </c>
      <c r="AP89" s="16">
        <f t="shared" si="27"/>
        <v>0</v>
      </c>
      <c r="AQ89" s="16">
        <f t="shared" si="27"/>
        <v>0</v>
      </c>
      <c r="AR89" s="16">
        <f t="shared" si="25"/>
        <v>0</v>
      </c>
      <c r="AS89" s="16">
        <f t="shared" si="25"/>
        <v>0</v>
      </c>
      <c r="AT89" s="16">
        <f t="shared" si="25"/>
        <v>0</v>
      </c>
      <c r="AU89" s="16">
        <f t="shared" si="25"/>
        <v>0</v>
      </c>
      <c r="AV89" s="29">
        <f t="shared" si="18"/>
        <v>331121.53000000003</v>
      </c>
      <c r="AW89" s="16">
        <f t="shared" si="19"/>
        <v>87</v>
      </c>
    </row>
    <row r="90" spans="1:49">
      <c r="A90" s="21" t="s">
        <v>222</v>
      </c>
      <c r="B90" s="21">
        <v>1</v>
      </c>
      <c r="C90" s="21">
        <v>1</v>
      </c>
      <c r="D90" s="21"/>
      <c r="E90" t="s">
        <v>398</v>
      </c>
      <c r="F90" s="15">
        <v>23694.6</v>
      </c>
      <c r="I90">
        <v>88</v>
      </c>
      <c r="J90" s="16">
        <f t="shared" ref="J90:Y103" si="28">SUMIFS($F$3:$F$261,$A$3:$A$261,J$1,$B$3:$B$261,$I90)</f>
        <v>0</v>
      </c>
      <c r="K90" s="16">
        <f t="shared" si="28"/>
        <v>0</v>
      </c>
      <c r="L90" s="16">
        <f t="shared" si="28"/>
        <v>0</v>
      </c>
      <c r="M90" s="16">
        <f t="shared" si="28"/>
        <v>0</v>
      </c>
      <c r="N90" s="16">
        <f t="shared" si="28"/>
        <v>0</v>
      </c>
      <c r="O90" s="16">
        <f t="shared" si="28"/>
        <v>0</v>
      </c>
      <c r="P90" s="16">
        <f t="shared" si="28"/>
        <v>0</v>
      </c>
      <c r="Q90" s="16">
        <f t="shared" si="28"/>
        <v>0</v>
      </c>
      <c r="R90" s="16">
        <f t="shared" si="28"/>
        <v>0</v>
      </c>
      <c r="S90" s="16">
        <f t="shared" si="28"/>
        <v>0</v>
      </c>
      <c r="T90" s="16">
        <f t="shared" si="28"/>
        <v>0</v>
      </c>
      <c r="U90" s="16">
        <f t="shared" si="28"/>
        <v>0</v>
      </c>
      <c r="V90" s="16">
        <f t="shared" si="28"/>
        <v>0</v>
      </c>
      <c r="W90" s="16">
        <f t="shared" si="28"/>
        <v>0</v>
      </c>
      <c r="X90" s="16">
        <f t="shared" si="28"/>
        <v>0</v>
      </c>
      <c r="Y90" s="16">
        <f t="shared" si="28"/>
        <v>0</v>
      </c>
      <c r="Z90" s="16">
        <f t="shared" si="27"/>
        <v>0</v>
      </c>
      <c r="AA90" s="16">
        <f t="shared" si="27"/>
        <v>0</v>
      </c>
      <c r="AB90" s="16">
        <f t="shared" si="27"/>
        <v>0</v>
      </c>
      <c r="AC90" s="16">
        <f t="shared" si="27"/>
        <v>0</v>
      </c>
      <c r="AD90" s="16">
        <f t="shared" si="27"/>
        <v>0</v>
      </c>
      <c r="AE90" s="16">
        <f t="shared" si="27"/>
        <v>0</v>
      </c>
      <c r="AF90" s="16">
        <f t="shared" si="27"/>
        <v>0</v>
      </c>
      <c r="AG90" s="16">
        <f t="shared" si="27"/>
        <v>0</v>
      </c>
      <c r="AH90" s="16">
        <f t="shared" si="27"/>
        <v>0</v>
      </c>
      <c r="AI90" s="16">
        <f t="shared" si="27"/>
        <v>0</v>
      </c>
      <c r="AJ90" s="16">
        <f t="shared" si="27"/>
        <v>0</v>
      </c>
      <c r="AK90" s="16">
        <f t="shared" si="27"/>
        <v>0</v>
      </c>
      <c r="AL90" s="16">
        <f t="shared" si="27"/>
        <v>0</v>
      </c>
      <c r="AM90" s="16">
        <f t="shared" si="27"/>
        <v>0</v>
      </c>
      <c r="AN90" s="16">
        <f t="shared" si="27"/>
        <v>0</v>
      </c>
      <c r="AO90" s="16">
        <f t="shared" si="27"/>
        <v>0</v>
      </c>
      <c r="AP90" s="16">
        <f t="shared" si="27"/>
        <v>0</v>
      </c>
      <c r="AQ90" s="16">
        <f t="shared" si="27"/>
        <v>0</v>
      </c>
      <c r="AR90" s="16">
        <f t="shared" si="25"/>
        <v>0</v>
      </c>
      <c r="AS90" s="16">
        <f t="shared" si="25"/>
        <v>0</v>
      </c>
      <c r="AT90" s="16">
        <f t="shared" si="25"/>
        <v>0</v>
      </c>
      <c r="AU90" s="16">
        <f t="shared" si="25"/>
        <v>0</v>
      </c>
      <c r="AV90" s="29">
        <f t="shared" si="18"/>
        <v>0</v>
      </c>
      <c r="AW90" s="16">
        <f t="shared" si="19"/>
        <v>88</v>
      </c>
    </row>
    <row r="91" spans="1:49">
      <c r="A91" s="21" t="s">
        <v>222</v>
      </c>
      <c r="B91" s="21">
        <v>10</v>
      </c>
      <c r="C91" s="21">
        <v>1</v>
      </c>
      <c r="D91" s="21"/>
      <c r="E91" t="s">
        <v>349</v>
      </c>
      <c r="F91" s="15">
        <v>33272.76</v>
      </c>
      <c r="I91">
        <v>89</v>
      </c>
      <c r="J91" s="16">
        <f t="shared" si="28"/>
        <v>0</v>
      </c>
      <c r="K91" s="16">
        <f t="shared" si="28"/>
        <v>0</v>
      </c>
      <c r="L91" s="16">
        <f t="shared" si="28"/>
        <v>0</v>
      </c>
      <c r="M91" s="16">
        <f t="shared" si="28"/>
        <v>0</v>
      </c>
      <c r="N91" s="16">
        <f t="shared" si="28"/>
        <v>0</v>
      </c>
      <c r="O91" s="16">
        <f t="shared" si="28"/>
        <v>0</v>
      </c>
      <c r="P91" s="16">
        <f t="shared" si="28"/>
        <v>0</v>
      </c>
      <c r="Q91" s="16">
        <f t="shared" si="28"/>
        <v>0</v>
      </c>
      <c r="R91" s="16">
        <f t="shared" si="28"/>
        <v>0</v>
      </c>
      <c r="S91" s="16">
        <f t="shared" si="28"/>
        <v>0</v>
      </c>
      <c r="T91" s="16">
        <f t="shared" si="28"/>
        <v>0</v>
      </c>
      <c r="U91" s="16">
        <f t="shared" si="28"/>
        <v>0</v>
      </c>
      <c r="V91" s="16">
        <f t="shared" si="28"/>
        <v>0</v>
      </c>
      <c r="W91" s="16">
        <f t="shared" si="28"/>
        <v>0</v>
      </c>
      <c r="X91" s="16">
        <f t="shared" si="28"/>
        <v>0</v>
      </c>
      <c r="Y91" s="16">
        <f t="shared" si="28"/>
        <v>0</v>
      </c>
      <c r="Z91" s="16">
        <f t="shared" si="27"/>
        <v>0</v>
      </c>
      <c r="AA91" s="16">
        <f t="shared" si="27"/>
        <v>0</v>
      </c>
      <c r="AB91" s="16">
        <f t="shared" si="27"/>
        <v>0</v>
      </c>
      <c r="AC91" s="16">
        <f t="shared" si="27"/>
        <v>0</v>
      </c>
      <c r="AD91" s="16">
        <f t="shared" si="27"/>
        <v>0</v>
      </c>
      <c r="AE91" s="16">
        <f t="shared" si="27"/>
        <v>0</v>
      </c>
      <c r="AF91" s="16">
        <f t="shared" si="27"/>
        <v>0</v>
      </c>
      <c r="AG91" s="16">
        <f t="shared" si="27"/>
        <v>0</v>
      </c>
      <c r="AH91" s="16">
        <f t="shared" si="27"/>
        <v>0</v>
      </c>
      <c r="AI91" s="16">
        <f t="shared" si="27"/>
        <v>0</v>
      </c>
      <c r="AJ91" s="16">
        <f t="shared" si="27"/>
        <v>0</v>
      </c>
      <c r="AK91" s="16">
        <f t="shared" si="27"/>
        <v>0</v>
      </c>
      <c r="AL91" s="16">
        <f t="shared" si="27"/>
        <v>0</v>
      </c>
      <c r="AM91" s="16">
        <f t="shared" si="27"/>
        <v>0</v>
      </c>
      <c r="AN91" s="16">
        <f t="shared" si="27"/>
        <v>0</v>
      </c>
      <c r="AO91" s="16">
        <f t="shared" si="27"/>
        <v>0</v>
      </c>
      <c r="AP91" s="16">
        <f t="shared" si="27"/>
        <v>0</v>
      </c>
      <c r="AQ91" s="16">
        <f t="shared" si="27"/>
        <v>0</v>
      </c>
      <c r="AR91" s="16">
        <f t="shared" si="25"/>
        <v>0</v>
      </c>
      <c r="AS91" s="16">
        <f t="shared" si="25"/>
        <v>0</v>
      </c>
      <c r="AT91" s="16">
        <f t="shared" si="25"/>
        <v>0</v>
      </c>
      <c r="AU91" s="16">
        <f t="shared" si="25"/>
        <v>0</v>
      </c>
      <c r="AV91" s="29">
        <f t="shared" si="18"/>
        <v>0</v>
      </c>
      <c r="AW91" s="16">
        <f t="shared" si="19"/>
        <v>89</v>
      </c>
    </row>
    <row r="92" spans="1:49">
      <c r="A92" s="21" t="s">
        <v>222</v>
      </c>
      <c r="B92" s="21">
        <v>26</v>
      </c>
      <c r="C92" s="21">
        <v>40</v>
      </c>
      <c r="D92" s="21"/>
      <c r="E92" t="s">
        <v>469</v>
      </c>
      <c r="F92" s="15">
        <v>90328.41</v>
      </c>
      <c r="I92">
        <v>90</v>
      </c>
      <c r="J92" s="16">
        <f t="shared" si="28"/>
        <v>0</v>
      </c>
      <c r="K92" s="16">
        <f t="shared" si="28"/>
        <v>0</v>
      </c>
      <c r="L92" s="16">
        <f t="shared" si="28"/>
        <v>0</v>
      </c>
      <c r="M92" s="16">
        <f t="shared" si="28"/>
        <v>0</v>
      </c>
      <c r="N92" s="16">
        <f t="shared" si="28"/>
        <v>0</v>
      </c>
      <c r="O92" s="16">
        <f t="shared" si="28"/>
        <v>0</v>
      </c>
      <c r="P92" s="16">
        <f t="shared" si="28"/>
        <v>0</v>
      </c>
      <c r="Q92" s="16">
        <f t="shared" si="28"/>
        <v>0</v>
      </c>
      <c r="R92" s="16">
        <f t="shared" si="28"/>
        <v>0</v>
      </c>
      <c r="S92" s="16">
        <f t="shared" si="28"/>
        <v>0</v>
      </c>
      <c r="T92" s="16">
        <f t="shared" si="28"/>
        <v>0</v>
      </c>
      <c r="U92" s="16">
        <f t="shared" si="28"/>
        <v>0</v>
      </c>
      <c r="V92" s="16">
        <f t="shared" si="28"/>
        <v>0</v>
      </c>
      <c r="W92" s="16">
        <f t="shared" si="28"/>
        <v>0</v>
      </c>
      <c r="X92" s="16">
        <f t="shared" si="28"/>
        <v>0</v>
      </c>
      <c r="Y92" s="16">
        <f t="shared" si="28"/>
        <v>0</v>
      </c>
      <c r="Z92" s="16">
        <f t="shared" si="27"/>
        <v>0</v>
      </c>
      <c r="AA92" s="16">
        <f t="shared" si="27"/>
        <v>0</v>
      </c>
      <c r="AB92" s="16">
        <f t="shared" si="27"/>
        <v>0</v>
      </c>
      <c r="AC92" s="16">
        <f t="shared" si="27"/>
        <v>0</v>
      </c>
      <c r="AD92" s="16">
        <f t="shared" si="27"/>
        <v>0</v>
      </c>
      <c r="AE92" s="16">
        <f t="shared" si="27"/>
        <v>0</v>
      </c>
      <c r="AF92" s="16">
        <f t="shared" si="27"/>
        <v>0</v>
      </c>
      <c r="AG92" s="16">
        <f t="shared" si="27"/>
        <v>0</v>
      </c>
      <c r="AH92" s="16">
        <f t="shared" si="27"/>
        <v>0</v>
      </c>
      <c r="AI92" s="16">
        <f t="shared" si="27"/>
        <v>0</v>
      </c>
      <c r="AJ92" s="16">
        <f t="shared" si="27"/>
        <v>0</v>
      </c>
      <c r="AK92" s="16">
        <f t="shared" si="27"/>
        <v>0</v>
      </c>
      <c r="AL92" s="16">
        <f t="shared" si="27"/>
        <v>0</v>
      </c>
      <c r="AM92" s="16">
        <f t="shared" si="27"/>
        <v>0</v>
      </c>
      <c r="AN92" s="16">
        <f t="shared" si="27"/>
        <v>0</v>
      </c>
      <c r="AO92" s="16">
        <f t="shared" si="27"/>
        <v>0</v>
      </c>
      <c r="AP92" s="16">
        <f t="shared" si="27"/>
        <v>0</v>
      </c>
      <c r="AQ92" s="16">
        <f t="shared" si="27"/>
        <v>0</v>
      </c>
      <c r="AR92" s="16">
        <f t="shared" si="25"/>
        <v>0</v>
      </c>
      <c r="AS92" s="16">
        <f t="shared" si="25"/>
        <v>0</v>
      </c>
      <c r="AT92" s="16">
        <f t="shared" si="25"/>
        <v>0</v>
      </c>
      <c r="AU92" s="16">
        <f t="shared" si="25"/>
        <v>0</v>
      </c>
      <c r="AV92" s="29">
        <f t="shared" si="18"/>
        <v>0</v>
      </c>
      <c r="AW92" s="16">
        <f t="shared" si="19"/>
        <v>90</v>
      </c>
    </row>
    <row r="93" spans="1:49">
      <c r="A93" s="21" t="s">
        <v>222</v>
      </c>
      <c r="B93" s="21">
        <v>75</v>
      </c>
      <c r="C93" s="21">
        <v>0</v>
      </c>
      <c r="D93" s="21"/>
      <c r="E93" t="s">
        <v>485</v>
      </c>
      <c r="F93" s="15">
        <v>2552.31</v>
      </c>
      <c r="I93">
        <v>91</v>
      </c>
      <c r="J93" s="16">
        <f t="shared" si="28"/>
        <v>0</v>
      </c>
      <c r="K93" s="16">
        <f t="shared" si="28"/>
        <v>0</v>
      </c>
      <c r="L93" s="16">
        <f t="shared" si="28"/>
        <v>0</v>
      </c>
      <c r="M93" s="16">
        <f t="shared" si="28"/>
        <v>0</v>
      </c>
      <c r="N93" s="16">
        <f t="shared" si="28"/>
        <v>0</v>
      </c>
      <c r="O93" s="16">
        <f t="shared" si="28"/>
        <v>0</v>
      </c>
      <c r="P93" s="16">
        <f t="shared" si="28"/>
        <v>0</v>
      </c>
      <c r="Q93" s="16">
        <f t="shared" si="28"/>
        <v>0</v>
      </c>
      <c r="R93" s="16">
        <f t="shared" si="28"/>
        <v>0</v>
      </c>
      <c r="S93" s="16">
        <f t="shared" si="28"/>
        <v>0</v>
      </c>
      <c r="T93" s="16">
        <f t="shared" si="28"/>
        <v>0</v>
      </c>
      <c r="U93" s="16">
        <f t="shared" si="28"/>
        <v>0</v>
      </c>
      <c r="V93" s="16">
        <f t="shared" si="28"/>
        <v>0</v>
      </c>
      <c r="W93" s="16">
        <f t="shared" si="28"/>
        <v>0</v>
      </c>
      <c r="X93" s="16">
        <f t="shared" si="28"/>
        <v>0</v>
      </c>
      <c r="Y93" s="16">
        <f t="shared" si="28"/>
        <v>0</v>
      </c>
      <c r="Z93" s="16">
        <f t="shared" si="27"/>
        <v>0</v>
      </c>
      <c r="AA93" s="16">
        <f t="shared" si="27"/>
        <v>0</v>
      </c>
      <c r="AB93" s="16">
        <f t="shared" si="27"/>
        <v>0</v>
      </c>
      <c r="AC93" s="16">
        <f t="shared" si="27"/>
        <v>0</v>
      </c>
      <c r="AD93" s="16">
        <f t="shared" si="27"/>
        <v>0</v>
      </c>
      <c r="AE93" s="16">
        <f t="shared" si="27"/>
        <v>0</v>
      </c>
      <c r="AF93" s="16">
        <f t="shared" si="27"/>
        <v>0</v>
      </c>
      <c r="AG93" s="16">
        <f t="shared" si="27"/>
        <v>0</v>
      </c>
      <c r="AH93" s="16">
        <f t="shared" si="27"/>
        <v>0</v>
      </c>
      <c r="AI93" s="16">
        <f t="shared" si="27"/>
        <v>0</v>
      </c>
      <c r="AJ93" s="16">
        <f t="shared" si="27"/>
        <v>0</v>
      </c>
      <c r="AK93" s="16">
        <f t="shared" si="27"/>
        <v>0</v>
      </c>
      <c r="AL93" s="16">
        <f t="shared" si="27"/>
        <v>0</v>
      </c>
      <c r="AM93" s="16">
        <f t="shared" si="27"/>
        <v>0</v>
      </c>
      <c r="AN93" s="16">
        <f t="shared" si="27"/>
        <v>0</v>
      </c>
      <c r="AO93" s="16">
        <f t="shared" si="27"/>
        <v>0</v>
      </c>
      <c r="AP93" s="16">
        <f t="shared" si="27"/>
        <v>188257.7</v>
      </c>
      <c r="AQ93" s="16">
        <f t="shared" si="27"/>
        <v>0</v>
      </c>
      <c r="AR93" s="16">
        <f t="shared" si="25"/>
        <v>102501.85</v>
      </c>
      <c r="AS93" s="16">
        <f t="shared" si="25"/>
        <v>0</v>
      </c>
      <c r="AT93" s="16">
        <f t="shared" si="25"/>
        <v>0</v>
      </c>
      <c r="AU93" s="16">
        <f t="shared" si="25"/>
        <v>0</v>
      </c>
      <c r="AV93" s="29">
        <f t="shared" si="18"/>
        <v>290759.55000000005</v>
      </c>
      <c r="AW93" s="16">
        <f t="shared" si="19"/>
        <v>91</v>
      </c>
    </row>
    <row r="94" spans="1:49">
      <c r="A94" s="21" t="s">
        <v>222</v>
      </c>
      <c r="B94" s="21">
        <v>84</v>
      </c>
      <c r="C94" s="21">
        <v>11</v>
      </c>
      <c r="D94" s="21"/>
      <c r="E94" t="s">
        <v>325</v>
      </c>
      <c r="F94" s="15">
        <v>36305.300000000003</v>
      </c>
      <c r="I94">
        <v>92</v>
      </c>
      <c r="J94" s="16">
        <f t="shared" si="28"/>
        <v>0</v>
      </c>
      <c r="K94" s="16">
        <f t="shared" si="28"/>
        <v>0</v>
      </c>
      <c r="L94" s="16">
        <f t="shared" si="28"/>
        <v>0</v>
      </c>
      <c r="M94" s="16">
        <f t="shared" si="28"/>
        <v>0</v>
      </c>
      <c r="N94" s="16">
        <f t="shared" si="28"/>
        <v>0</v>
      </c>
      <c r="O94" s="16">
        <f t="shared" si="28"/>
        <v>0</v>
      </c>
      <c r="P94" s="16">
        <f t="shared" si="28"/>
        <v>0</v>
      </c>
      <c r="Q94" s="16">
        <f t="shared" si="28"/>
        <v>0</v>
      </c>
      <c r="R94" s="16">
        <f t="shared" si="28"/>
        <v>0</v>
      </c>
      <c r="S94" s="16">
        <f t="shared" si="28"/>
        <v>0</v>
      </c>
      <c r="T94" s="16">
        <f t="shared" si="28"/>
        <v>0</v>
      </c>
      <c r="U94" s="16">
        <f t="shared" si="28"/>
        <v>0</v>
      </c>
      <c r="V94" s="16">
        <f t="shared" si="28"/>
        <v>0</v>
      </c>
      <c r="W94" s="16">
        <f t="shared" si="28"/>
        <v>0</v>
      </c>
      <c r="X94" s="16">
        <f t="shared" si="28"/>
        <v>0</v>
      </c>
      <c r="Y94" s="16">
        <f t="shared" si="28"/>
        <v>0</v>
      </c>
      <c r="Z94" s="16">
        <f t="shared" si="27"/>
        <v>0</v>
      </c>
      <c r="AA94" s="16">
        <f t="shared" si="27"/>
        <v>0</v>
      </c>
      <c r="AB94" s="16">
        <f t="shared" si="27"/>
        <v>0</v>
      </c>
      <c r="AC94" s="16">
        <f t="shared" si="27"/>
        <v>0</v>
      </c>
      <c r="AD94" s="16">
        <f t="shared" si="27"/>
        <v>0</v>
      </c>
      <c r="AE94" s="16">
        <f t="shared" si="27"/>
        <v>0</v>
      </c>
      <c r="AF94" s="16">
        <f t="shared" si="27"/>
        <v>0</v>
      </c>
      <c r="AG94" s="16">
        <f t="shared" si="27"/>
        <v>0</v>
      </c>
      <c r="AH94" s="16">
        <f t="shared" si="27"/>
        <v>0</v>
      </c>
      <c r="AI94" s="16">
        <f t="shared" si="27"/>
        <v>0</v>
      </c>
      <c r="AJ94" s="16">
        <f t="shared" si="27"/>
        <v>0</v>
      </c>
      <c r="AK94" s="16">
        <f t="shared" si="27"/>
        <v>0</v>
      </c>
      <c r="AL94" s="16">
        <f t="shared" si="27"/>
        <v>0</v>
      </c>
      <c r="AM94" s="16">
        <f t="shared" si="27"/>
        <v>0</v>
      </c>
      <c r="AN94" s="16">
        <f t="shared" si="27"/>
        <v>0</v>
      </c>
      <c r="AO94" s="16">
        <f t="shared" si="27"/>
        <v>0</v>
      </c>
      <c r="AP94" s="16">
        <f t="shared" si="27"/>
        <v>0</v>
      </c>
      <c r="AQ94" s="16">
        <f t="shared" si="27"/>
        <v>0</v>
      </c>
      <c r="AR94" s="16">
        <f t="shared" si="25"/>
        <v>0</v>
      </c>
      <c r="AS94" s="16">
        <f t="shared" si="25"/>
        <v>0</v>
      </c>
      <c r="AT94" s="16">
        <f t="shared" si="25"/>
        <v>0</v>
      </c>
      <c r="AU94" s="16">
        <f t="shared" si="25"/>
        <v>0</v>
      </c>
      <c r="AV94" s="29">
        <f t="shared" si="18"/>
        <v>0</v>
      </c>
      <c r="AW94" s="16">
        <f t="shared" si="19"/>
        <v>92</v>
      </c>
    </row>
    <row r="95" spans="1:49">
      <c r="A95" s="31" t="s">
        <v>222</v>
      </c>
      <c r="B95" s="21">
        <v>95</v>
      </c>
      <c r="C95" s="21">
        <v>2</v>
      </c>
      <c r="D95" s="21"/>
      <c r="E95" t="s">
        <v>396</v>
      </c>
      <c r="F95" s="15">
        <v>24140.68</v>
      </c>
      <c r="I95">
        <v>93</v>
      </c>
      <c r="J95" s="16">
        <f t="shared" si="28"/>
        <v>0</v>
      </c>
      <c r="K95" s="16">
        <f t="shared" si="28"/>
        <v>0</v>
      </c>
      <c r="L95" s="16">
        <f t="shared" si="28"/>
        <v>0</v>
      </c>
      <c r="M95" s="16">
        <f t="shared" si="28"/>
        <v>0</v>
      </c>
      <c r="N95" s="16">
        <f t="shared" si="28"/>
        <v>0</v>
      </c>
      <c r="O95" s="16">
        <f t="shared" si="28"/>
        <v>0</v>
      </c>
      <c r="P95" s="16">
        <f t="shared" si="28"/>
        <v>0</v>
      </c>
      <c r="Q95" s="16">
        <f t="shared" si="28"/>
        <v>36849.18</v>
      </c>
      <c r="R95" s="16">
        <f t="shared" si="28"/>
        <v>0</v>
      </c>
      <c r="S95" s="16">
        <f t="shared" si="28"/>
        <v>0</v>
      </c>
      <c r="T95" s="16">
        <f t="shared" si="28"/>
        <v>0</v>
      </c>
      <c r="U95" s="16">
        <f t="shared" si="28"/>
        <v>0</v>
      </c>
      <c r="V95" s="16">
        <f t="shared" si="28"/>
        <v>0</v>
      </c>
      <c r="W95" s="16">
        <f t="shared" si="28"/>
        <v>0</v>
      </c>
      <c r="X95" s="16">
        <f t="shared" si="28"/>
        <v>0</v>
      </c>
      <c r="Y95" s="16">
        <f t="shared" si="28"/>
        <v>0</v>
      </c>
      <c r="Z95" s="16">
        <f t="shared" si="27"/>
        <v>0</v>
      </c>
      <c r="AA95" s="16">
        <f t="shared" si="27"/>
        <v>0</v>
      </c>
      <c r="AB95" s="16">
        <f t="shared" si="27"/>
        <v>0</v>
      </c>
      <c r="AC95" s="16">
        <f t="shared" si="27"/>
        <v>27229.759999999998</v>
      </c>
      <c r="AD95" s="16">
        <f t="shared" si="27"/>
        <v>0</v>
      </c>
      <c r="AE95" s="16">
        <f t="shared" si="27"/>
        <v>0</v>
      </c>
      <c r="AF95" s="16">
        <f t="shared" si="27"/>
        <v>0</v>
      </c>
      <c r="AG95" s="16">
        <f t="shared" si="27"/>
        <v>0</v>
      </c>
      <c r="AH95" s="16">
        <f t="shared" si="27"/>
        <v>0</v>
      </c>
      <c r="AI95" s="16">
        <f t="shared" si="27"/>
        <v>0</v>
      </c>
      <c r="AJ95" s="16">
        <f t="shared" si="27"/>
        <v>0</v>
      </c>
      <c r="AK95" s="16">
        <f t="shared" si="27"/>
        <v>0</v>
      </c>
      <c r="AL95" s="16">
        <f t="shared" si="27"/>
        <v>0</v>
      </c>
      <c r="AM95" s="16">
        <f t="shared" si="27"/>
        <v>0</v>
      </c>
      <c r="AN95" s="16">
        <f t="shared" si="27"/>
        <v>0</v>
      </c>
      <c r="AO95" s="16">
        <f t="shared" si="27"/>
        <v>0</v>
      </c>
      <c r="AP95" s="16">
        <f t="shared" si="27"/>
        <v>90491.66</v>
      </c>
      <c r="AQ95" s="16">
        <f t="shared" si="27"/>
        <v>0</v>
      </c>
      <c r="AR95" s="16">
        <f t="shared" si="25"/>
        <v>0</v>
      </c>
      <c r="AS95" s="16">
        <f t="shared" si="25"/>
        <v>0</v>
      </c>
      <c r="AT95" s="16">
        <f t="shared" si="25"/>
        <v>0</v>
      </c>
      <c r="AU95" s="16">
        <f t="shared" si="25"/>
        <v>0</v>
      </c>
      <c r="AV95" s="29">
        <f t="shared" si="18"/>
        <v>154570.6</v>
      </c>
      <c r="AW95" s="16">
        <f t="shared" si="19"/>
        <v>93</v>
      </c>
    </row>
    <row r="96" spans="1:49">
      <c r="A96" s="32" t="s">
        <v>399</v>
      </c>
      <c r="B96" s="32"/>
      <c r="C96" s="32"/>
      <c r="D96" s="32"/>
      <c r="E96" s="32"/>
      <c r="F96" s="33">
        <v>3190484.6199999996</v>
      </c>
      <c r="I96">
        <v>94</v>
      </c>
      <c r="J96" s="16">
        <f t="shared" si="28"/>
        <v>0</v>
      </c>
      <c r="K96" s="16">
        <f t="shared" si="28"/>
        <v>0</v>
      </c>
      <c r="L96" s="16">
        <f t="shared" si="28"/>
        <v>0</v>
      </c>
      <c r="M96" s="16">
        <f t="shared" si="28"/>
        <v>0</v>
      </c>
      <c r="N96" s="16">
        <f t="shared" si="28"/>
        <v>0</v>
      </c>
      <c r="O96" s="16">
        <f t="shared" si="28"/>
        <v>0</v>
      </c>
      <c r="P96" s="16">
        <f t="shared" si="28"/>
        <v>0</v>
      </c>
      <c r="Q96" s="16">
        <f t="shared" si="28"/>
        <v>0</v>
      </c>
      <c r="R96" s="16">
        <f t="shared" si="28"/>
        <v>0</v>
      </c>
      <c r="S96" s="16">
        <f t="shared" si="28"/>
        <v>0</v>
      </c>
      <c r="T96" s="16">
        <f t="shared" si="28"/>
        <v>0</v>
      </c>
      <c r="U96" s="16">
        <f t="shared" si="28"/>
        <v>0</v>
      </c>
      <c r="V96" s="16">
        <f t="shared" si="28"/>
        <v>0</v>
      </c>
      <c r="W96" s="16">
        <f t="shared" si="28"/>
        <v>0</v>
      </c>
      <c r="X96" s="16">
        <f t="shared" si="28"/>
        <v>0</v>
      </c>
      <c r="Y96" s="16">
        <f t="shared" si="28"/>
        <v>0</v>
      </c>
      <c r="Z96" s="16">
        <f t="shared" si="27"/>
        <v>0</v>
      </c>
      <c r="AA96" s="16">
        <f t="shared" si="27"/>
        <v>0</v>
      </c>
      <c r="AB96" s="16">
        <f t="shared" si="27"/>
        <v>0</v>
      </c>
      <c r="AC96" s="16">
        <f t="shared" si="27"/>
        <v>14264.83</v>
      </c>
      <c r="AD96" s="16">
        <f t="shared" si="27"/>
        <v>0</v>
      </c>
      <c r="AE96" s="16">
        <f t="shared" si="27"/>
        <v>0</v>
      </c>
      <c r="AF96" s="16">
        <f t="shared" si="27"/>
        <v>0</v>
      </c>
      <c r="AG96" s="16">
        <f t="shared" si="27"/>
        <v>0</v>
      </c>
      <c r="AH96" s="16">
        <f t="shared" si="27"/>
        <v>0</v>
      </c>
      <c r="AI96" s="16">
        <f t="shared" si="27"/>
        <v>0</v>
      </c>
      <c r="AJ96" s="16">
        <f t="shared" si="27"/>
        <v>0</v>
      </c>
      <c r="AK96" s="16">
        <f t="shared" si="27"/>
        <v>0</v>
      </c>
      <c r="AL96" s="16">
        <f t="shared" si="27"/>
        <v>0</v>
      </c>
      <c r="AM96" s="16">
        <f t="shared" si="27"/>
        <v>0</v>
      </c>
      <c r="AN96" s="16">
        <f t="shared" si="27"/>
        <v>0</v>
      </c>
      <c r="AO96" s="16">
        <f t="shared" si="27"/>
        <v>587.52</v>
      </c>
      <c r="AP96" s="16">
        <f t="shared" si="27"/>
        <v>0</v>
      </c>
      <c r="AQ96" s="16">
        <f t="shared" si="27"/>
        <v>0</v>
      </c>
      <c r="AR96" s="16">
        <f t="shared" si="25"/>
        <v>0</v>
      </c>
      <c r="AS96" s="16">
        <f t="shared" si="27"/>
        <v>0</v>
      </c>
      <c r="AT96" s="16">
        <f t="shared" si="25"/>
        <v>0</v>
      </c>
      <c r="AU96" s="16">
        <f t="shared" si="25"/>
        <v>0</v>
      </c>
      <c r="AV96" s="29">
        <f t="shared" si="18"/>
        <v>14852.35</v>
      </c>
      <c r="AW96" s="16">
        <f t="shared" si="19"/>
        <v>94</v>
      </c>
    </row>
    <row r="97" spans="1:49">
      <c r="A97" s="21" t="s">
        <v>223</v>
      </c>
      <c r="B97" s="21" t="s">
        <v>319</v>
      </c>
      <c r="C97" s="21"/>
      <c r="D97" s="21"/>
      <c r="E97" t="s">
        <v>320</v>
      </c>
      <c r="F97" s="15">
        <v>1098534.79</v>
      </c>
      <c r="I97">
        <v>95</v>
      </c>
      <c r="J97" s="16">
        <f t="shared" si="28"/>
        <v>0</v>
      </c>
      <c r="K97" s="16">
        <f t="shared" si="28"/>
        <v>0</v>
      </c>
      <c r="L97" s="16">
        <f t="shared" si="28"/>
        <v>0</v>
      </c>
      <c r="M97" s="16">
        <f t="shared" si="28"/>
        <v>0</v>
      </c>
      <c r="N97" s="16">
        <f t="shared" si="28"/>
        <v>0</v>
      </c>
      <c r="O97" s="16">
        <f t="shared" si="28"/>
        <v>0</v>
      </c>
      <c r="P97" s="16">
        <f t="shared" si="28"/>
        <v>0</v>
      </c>
      <c r="Q97" s="16">
        <f t="shared" si="28"/>
        <v>0</v>
      </c>
      <c r="R97" s="16">
        <f t="shared" si="28"/>
        <v>0</v>
      </c>
      <c r="S97" s="16">
        <f t="shared" si="28"/>
        <v>0</v>
      </c>
      <c r="T97" s="16">
        <f t="shared" si="28"/>
        <v>0</v>
      </c>
      <c r="U97" s="16">
        <f t="shared" si="28"/>
        <v>0</v>
      </c>
      <c r="V97" s="16">
        <f t="shared" si="28"/>
        <v>0</v>
      </c>
      <c r="W97" s="16">
        <f t="shared" si="28"/>
        <v>0</v>
      </c>
      <c r="X97" s="16">
        <f t="shared" si="28"/>
        <v>0</v>
      </c>
      <c r="Y97" s="16">
        <f t="shared" si="28"/>
        <v>0</v>
      </c>
      <c r="Z97" s="16">
        <f t="shared" si="27"/>
        <v>24140.68</v>
      </c>
      <c r="AA97" s="16">
        <f t="shared" si="27"/>
        <v>0</v>
      </c>
      <c r="AB97" s="16">
        <f t="shared" si="27"/>
        <v>0</v>
      </c>
      <c r="AC97" s="16">
        <f t="shared" si="27"/>
        <v>0</v>
      </c>
      <c r="AD97" s="16">
        <f t="shared" si="27"/>
        <v>0</v>
      </c>
      <c r="AE97" s="16">
        <f t="shared" si="27"/>
        <v>0</v>
      </c>
      <c r="AF97" s="16">
        <f t="shared" si="27"/>
        <v>0</v>
      </c>
      <c r="AG97" s="16">
        <f t="shared" si="27"/>
        <v>51726.02</v>
      </c>
      <c r="AH97" s="16">
        <f t="shared" si="27"/>
        <v>0</v>
      </c>
      <c r="AI97" s="16">
        <f t="shared" si="27"/>
        <v>0</v>
      </c>
      <c r="AJ97" s="16">
        <f t="shared" si="27"/>
        <v>0</v>
      </c>
      <c r="AK97" s="16">
        <f t="shared" si="27"/>
        <v>0</v>
      </c>
      <c r="AL97" s="16">
        <f t="shared" si="27"/>
        <v>0</v>
      </c>
      <c r="AM97" s="16">
        <f t="shared" si="27"/>
        <v>0</v>
      </c>
      <c r="AN97" s="16">
        <f t="shared" si="27"/>
        <v>0</v>
      </c>
      <c r="AO97" s="16">
        <f t="shared" si="27"/>
        <v>0</v>
      </c>
      <c r="AP97" s="16">
        <f t="shared" si="27"/>
        <v>0</v>
      </c>
      <c r="AQ97" s="16">
        <f t="shared" si="27"/>
        <v>0</v>
      </c>
      <c r="AR97" s="16">
        <f t="shared" si="25"/>
        <v>0</v>
      </c>
      <c r="AS97" s="16">
        <f t="shared" si="25"/>
        <v>0</v>
      </c>
      <c r="AT97" s="16">
        <f t="shared" si="25"/>
        <v>0</v>
      </c>
      <c r="AU97" s="16">
        <f t="shared" si="25"/>
        <v>0</v>
      </c>
      <c r="AV97" s="29">
        <f t="shared" si="18"/>
        <v>75866.7</v>
      </c>
      <c r="AW97" s="16">
        <f t="shared" si="19"/>
        <v>95</v>
      </c>
    </row>
    <row r="98" spans="1:49">
      <c r="A98" s="21" t="s">
        <v>223</v>
      </c>
      <c r="B98" s="21">
        <v>10</v>
      </c>
      <c r="C98" s="21">
        <v>1</v>
      </c>
      <c r="D98" s="21"/>
      <c r="E98" t="s">
        <v>349</v>
      </c>
      <c r="F98" s="15">
        <v>41545.14</v>
      </c>
      <c r="I98">
        <v>96</v>
      </c>
      <c r="J98" s="16">
        <f t="shared" si="28"/>
        <v>0</v>
      </c>
      <c r="K98" s="16">
        <f t="shared" si="28"/>
        <v>0</v>
      </c>
      <c r="L98" s="16">
        <f t="shared" si="28"/>
        <v>0</v>
      </c>
      <c r="M98" s="16">
        <f t="shared" si="28"/>
        <v>0</v>
      </c>
      <c r="N98" s="16">
        <f t="shared" si="28"/>
        <v>0</v>
      </c>
      <c r="O98" s="16">
        <f t="shared" si="28"/>
        <v>0</v>
      </c>
      <c r="P98" s="16">
        <f t="shared" si="28"/>
        <v>0</v>
      </c>
      <c r="Q98" s="16">
        <f t="shared" si="28"/>
        <v>0</v>
      </c>
      <c r="R98" s="16">
        <f t="shared" si="28"/>
        <v>0</v>
      </c>
      <c r="S98" s="16">
        <f t="shared" si="28"/>
        <v>0</v>
      </c>
      <c r="T98" s="16">
        <f t="shared" si="28"/>
        <v>0</v>
      </c>
      <c r="U98" s="16">
        <f t="shared" si="28"/>
        <v>0</v>
      </c>
      <c r="V98" s="16">
        <f t="shared" si="28"/>
        <v>0</v>
      </c>
      <c r="W98" s="16">
        <f t="shared" si="28"/>
        <v>0</v>
      </c>
      <c r="X98" s="16">
        <f t="shared" si="28"/>
        <v>0</v>
      </c>
      <c r="Y98" s="16">
        <f t="shared" si="28"/>
        <v>0</v>
      </c>
      <c r="Z98" s="16">
        <f t="shared" si="27"/>
        <v>0</v>
      </c>
      <c r="AA98" s="16">
        <f t="shared" si="27"/>
        <v>0</v>
      </c>
      <c r="AB98" s="16">
        <f t="shared" si="27"/>
        <v>0</v>
      </c>
      <c r="AC98" s="16">
        <f t="shared" si="27"/>
        <v>0</v>
      </c>
      <c r="AD98" s="16">
        <f t="shared" si="27"/>
        <v>0</v>
      </c>
      <c r="AE98" s="16">
        <f t="shared" si="27"/>
        <v>0</v>
      </c>
      <c r="AF98" s="16">
        <f t="shared" si="27"/>
        <v>0</v>
      </c>
      <c r="AG98" s="16">
        <f t="shared" si="27"/>
        <v>0</v>
      </c>
      <c r="AH98" s="16">
        <f t="shared" si="27"/>
        <v>0</v>
      </c>
      <c r="AI98" s="16">
        <f t="shared" si="27"/>
        <v>0</v>
      </c>
      <c r="AJ98" s="16">
        <f t="shared" si="27"/>
        <v>0</v>
      </c>
      <c r="AK98" s="16">
        <f t="shared" si="27"/>
        <v>0</v>
      </c>
      <c r="AL98" s="16">
        <f t="shared" si="27"/>
        <v>0</v>
      </c>
      <c r="AM98" s="16">
        <f t="shared" si="27"/>
        <v>0</v>
      </c>
      <c r="AN98" s="16">
        <f t="shared" si="27"/>
        <v>0</v>
      </c>
      <c r="AO98" s="16">
        <f t="shared" si="27"/>
        <v>0</v>
      </c>
      <c r="AP98" s="16">
        <f t="shared" si="27"/>
        <v>0</v>
      </c>
      <c r="AQ98" s="16">
        <f t="shared" si="27"/>
        <v>0</v>
      </c>
      <c r="AR98" s="16">
        <f t="shared" si="25"/>
        <v>0</v>
      </c>
      <c r="AS98" s="16">
        <f t="shared" si="25"/>
        <v>0</v>
      </c>
      <c r="AT98" s="16">
        <f t="shared" si="25"/>
        <v>11553.26</v>
      </c>
      <c r="AU98" s="16">
        <f t="shared" si="25"/>
        <v>0</v>
      </c>
      <c r="AV98" s="29">
        <f t="shared" si="18"/>
        <v>11553.26</v>
      </c>
      <c r="AW98" s="16">
        <f t="shared" si="19"/>
        <v>96</v>
      </c>
    </row>
    <row r="99" spans="1:49">
      <c r="A99" s="31" t="s">
        <v>223</v>
      </c>
      <c r="B99" s="21">
        <v>49</v>
      </c>
      <c r="C99" s="21">
        <v>41</v>
      </c>
      <c r="D99" s="21"/>
      <c r="E99" t="s">
        <v>336</v>
      </c>
      <c r="F99" s="15">
        <v>28337.65</v>
      </c>
      <c r="I99">
        <v>97</v>
      </c>
      <c r="J99" s="16">
        <f t="shared" si="28"/>
        <v>0</v>
      </c>
      <c r="K99" s="16">
        <f t="shared" si="28"/>
        <v>0</v>
      </c>
      <c r="L99" s="16">
        <f t="shared" si="28"/>
        <v>0</v>
      </c>
      <c r="M99" s="16">
        <f t="shared" si="28"/>
        <v>0</v>
      </c>
      <c r="N99" s="16">
        <f t="shared" si="28"/>
        <v>0</v>
      </c>
      <c r="O99" s="16">
        <f t="shared" si="28"/>
        <v>0</v>
      </c>
      <c r="P99" s="16">
        <f t="shared" si="28"/>
        <v>0</v>
      </c>
      <c r="Q99" s="16">
        <f t="shared" si="28"/>
        <v>0</v>
      </c>
      <c r="R99" s="16">
        <f t="shared" si="28"/>
        <v>0</v>
      </c>
      <c r="S99" s="16">
        <f t="shared" si="28"/>
        <v>0</v>
      </c>
      <c r="T99" s="16">
        <f t="shared" si="28"/>
        <v>0</v>
      </c>
      <c r="U99" s="16">
        <f t="shared" si="28"/>
        <v>0</v>
      </c>
      <c r="V99" s="16">
        <f t="shared" si="28"/>
        <v>0</v>
      </c>
      <c r="W99" s="16">
        <f t="shared" si="28"/>
        <v>0</v>
      </c>
      <c r="X99" s="16">
        <f t="shared" si="28"/>
        <v>0</v>
      </c>
      <c r="Y99" s="16">
        <f t="shared" si="28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 t="shared" si="27"/>
        <v>0</v>
      </c>
      <c r="AF99" s="16">
        <f t="shared" si="27"/>
        <v>0</v>
      </c>
      <c r="AG99" s="16">
        <f t="shared" si="27"/>
        <v>0</v>
      </c>
      <c r="AH99" s="16">
        <f t="shared" si="27"/>
        <v>0</v>
      </c>
      <c r="AI99" s="16">
        <f t="shared" si="27"/>
        <v>0</v>
      </c>
      <c r="AJ99" s="16">
        <f t="shared" si="27"/>
        <v>0</v>
      </c>
      <c r="AK99" s="16">
        <f t="shared" si="27"/>
        <v>0</v>
      </c>
      <c r="AL99" s="16">
        <f t="shared" si="27"/>
        <v>0</v>
      </c>
      <c r="AM99" s="16">
        <f t="shared" si="27"/>
        <v>0</v>
      </c>
      <c r="AN99" s="16">
        <f t="shared" si="27"/>
        <v>0</v>
      </c>
      <c r="AO99" s="16">
        <f t="shared" si="27"/>
        <v>0</v>
      </c>
      <c r="AP99" s="16">
        <f t="shared" si="27"/>
        <v>0</v>
      </c>
      <c r="AQ99" s="16">
        <f t="shared" si="27"/>
        <v>0</v>
      </c>
      <c r="AR99" s="16">
        <f t="shared" si="25"/>
        <v>0</v>
      </c>
      <c r="AS99" s="16">
        <f t="shared" si="25"/>
        <v>0</v>
      </c>
      <c r="AT99" s="16">
        <f t="shared" si="25"/>
        <v>0</v>
      </c>
      <c r="AU99" s="16">
        <f t="shared" si="25"/>
        <v>0</v>
      </c>
      <c r="AV99" s="29">
        <f t="shared" si="18"/>
        <v>0</v>
      </c>
      <c r="AW99" s="16">
        <f t="shared" si="19"/>
        <v>97</v>
      </c>
    </row>
    <row r="100" spans="1:49">
      <c r="A100" s="32" t="s">
        <v>400</v>
      </c>
      <c r="B100" s="32"/>
      <c r="C100" s="32"/>
      <c r="D100" s="32"/>
      <c r="E100" s="32"/>
      <c r="F100" s="33">
        <v>1168417.5799999998</v>
      </c>
      <c r="I100">
        <v>98</v>
      </c>
      <c r="J100" s="16">
        <f t="shared" si="28"/>
        <v>0</v>
      </c>
      <c r="K100" s="16">
        <f t="shared" si="28"/>
        <v>0</v>
      </c>
      <c r="L100" s="16">
        <f t="shared" si="28"/>
        <v>0</v>
      </c>
      <c r="M100" s="16">
        <f t="shared" si="28"/>
        <v>0</v>
      </c>
      <c r="N100" s="16">
        <f t="shared" si="28"/>
        <v>0</v>
      </c>
      <c r="O100" s="16">
        <f t="shared" si="28"/>
        <v>0</v>
      </c>
      <c r="P100" s="16">
        <f t="shared" si="28"/>
        <v>0</v>
      </c>
      <c r="Q100" s="16">
        <f t="shared" si="28"/>
        <v>0</v>
      </c>
      <c r="R100" s="16">
        <f t="shared" si="28"/>
        <v>0</v>
      </c>
      <c r="S100" s="16">
        <f t="shared" si="28"/>
        <v>0</v>
      </c>
      <c r="T100" s="16">
        <f t="shared" si="28"/>
        <v>0</v>
      </c>
      <c r="U100" s="16">
        <f t="shared" si="28"/>
        <v>0</v>
      </c>
      <c r="V100" s="16">
        <f t="shared" si="28"/>
        <v>0</v>
      </c>
      <c r="W100" s="16">
        <f t="shared" si="28"/>
        <v>0</v>
      </c>
      <c r="X100" s="16">
        <f t="shared" si="28"/>
        <v>0</v>
      </c>
      <c r="Y100" s="16">
        <f t="shared" si="28"/>
        <v>0</v>
      </c>
      <c r="Z100" s="16">
        <f t="shared" si="27"/>
        <v>0</v>
      </c>
      <c r="AA100" s="16">
        <f t="shared" si="27"/>
        <v>0</v>
      </c>
      <c r="AB100" s="16">
        <f t="shared" si="27"/>
        <v>0</v>
      </c>
      <c r="AC100" s="16">
        <f t="shared" si="27"/>
        <v>0</v>
      </c>
      <c r="AD100" s="16">
        <f t="shared" si="27"/>
        <v>0</v>
      </c>
      <c r="AE100" s="16">
        <f t="shared" si="27"/>
        <v>0</v>
      </c>
      <c r="AF100" s="16">
        <f t="shared" si="27"/>
        <v>0</v>
      </c>
      <c r="AG100" s="16">
        <f t="shared" si="27"/>
        <v>0</v>
      </c>
      <c r="AH100" s="16">
        <f t="shared" si="27"/>
        <v>0</v>
      </c>
      <c r="AI100" s="16">
        <f t="shared" si="27"/>
        <v>0</v>
      </c>
      <c r="AJ100" s="16">
        <f t="shared" si="27"/>
        <v>0</v>
      </c>
      <c r="AK100" s="16">
        <f t="shared" si="27"/>
        <v>0</v>
      </c>
      <c r="AL100" s="16">
        <f t="shared" si="27"/>
        <v>0</v>
      </c>
      <c r="AM100" s="16">
        <f t="shared" si="27"/>
        <v>0</v>
      </c>
      <c r="AN100" s="16">
        <f t="shared" si="27"/>
        <v>0</v>
      </c>
      <c r="AO100" s="16">
        <f t="shared" si="27"/>
        <v>0</v>
      </c>
      <c r="AP100" s="16">
        <f t="shared" si="27"/>
        <v>0</v>
      </c>
      <c r="AQ100" s="16">
        <f t="shared" si="27"/>
        <v>0</v>
      </c>
      <c r="AR100" s="16">
        <f t="shared" si="25"/>
        <v>0</v>
      </c>
      <c r="AS100" s="16">
        <f t="shared" si="25"/>
        <v>0</v>
      </c>
      <c r="AT100" s="16">
        <f t="shared" si="25"/>
        <v>0</v>
      </c>
      <c r="AU100" s="16">
        <f t="shared" si="25"/>
        <v>0</v>
      </c>
      <c r="AV100" s="29">
        <f t="shared" si="18"/>
        <v>0</v>
      </c>
      <c r="AW100" s="16">
        <f t="shared" si="19"/>
        <v>98</v>
      </c>
    </row>
    <row r="101" spans="1:49">
      <c r="A101" s="21" t="s">
        <v>224</v>
      </c>
      <c r="B101" s="21" t="s">
        <v>319</v>
      </c>
      <c r="C101" s="21"/>
      <c r="D101" s="21"/>
      <c r="E101" t="s">
        <v>320</v>
      </c>
      <c r="F101" s="15">
        <v>2044965.92</v>
      </c>
      <c r="I101">
        <v>99</v>
      </c>
      <c r="J101" s="16">
        <f t="shared" si="28"/>
        <v>0</v>
      </c>
      <c r="K101" s="16">
        <f t="shared" si="28"/>
        <v>0</v>
      </c>
      <c r="L101" s="16">
        <f t="shared" si="28"/>
        <v>0</v>
      </c>
      <c r="M101" s="16">
        <f t="shared" si="28"/>
        <v>0</v>
      </c>
      <c r="N101" s="16">
        <f t="shared" si="28"/>
        <v>0</v>
      </c>
      <c r="O101" s="16">
        <f t="shared" si="28"/>
        <v>0</v>
      </c>
      <c r="P101" s="16">
        <f t="shared" si="28"/>
        <v>0</v>
      </c>
      <c r="Q101" s="16">
        <f t="shared" si="28"/>
        <v>0</v>
      </c>
      <c r="R101" s="16">
        <f t="shared" si="28"/>
        <v>0</v>
      </c>
      <c r="S101" s="16">
        <f t="shared" si="28"/>
        <v>0</v>
      </c>
      <c r="T101" s="16">
        <f t="shared" si="28"/>
        <v>0</v>
      </c>
      <c r="U101" s="16">
        <f t="shared" si="28"/>
        <v>0</v>
      </c>
      <c r="V101" s="16">
        <f t="shared" si="28"/>
        <v>0</v>
      </c>
      <c r="W101" s="16">
        <f t="shared" si="28"/>
        <v>0</v>
      </c>
      <c r="X101" s="16">
        <f t="shared" si="28"/>
        <v>0</v>
      </c>
      <c r="Y101" s="16">
        <f t="shared" si="28"/>
        <v>0</v>
      </c>
      <c r="Z101" s="16">
        <f t="shared" si="27"/>
        <v>0</v>
      </c>
      <c r="AA101" s="16">
        <f t="shared" si="27"/>
        <v>0</v>
      </c>
      <c r="AB101" s="16">
        <f t="shared" si="27"/>
        <v>0</v>
      </c>
      <c r="AC101" s="16">
        <f t="shared" si="27"/>
        <v>0</v>
      </c>
      <c r="AD101" s="16">
        <f t="shared" si="27"/>
        <v>0</v>
      </c>
      <c r="AE101" s="16">
        <f t="shared" si="27"/>
        <v>0</v>
      </c>
      <c r="AF101" s="16">
        <f t="shared" si="27"/>
        <v>0</v>
      </c>
      <c r="AG101" s="16">
        <f t="shared" si="27"/>
        <v>0</v>
      </c>
      <c r="AH101" s="16">
        <f t="shared" si="27"/>
        <v>0</v>
      </c>
      <c r="AI101" s="16">
        <f t="shared" si="27"/>
        <v>0</v>
      </c>
      <c r="AJ101" s="16">
        <f t="shared" si="27"/>
        <v>0</v>
      </c>
      <c r="AK101" s="16">
        <f t="shared" si="27"/>
        <v>0</v>
      </c>
      <c r="AL101" s="16">
        <f t="shared" si="27"/>
        <v>0</v>
      </c>
      <c r="AM101" s="16">
        <f t="shared" si="27"/>
        <v>0</v>
      </c>
      <c r="AN101" s="16">
        <f t="shared" si="27"/>
        <v>0</v>
      </c>
      <c r="AO101" s="16">
        <f t="shared" si="27"/>
        <v>0</v>
      </c>
      <c r="AP101" s="16">
        <f t="shared" si="27"/>
        <v>0</v>
      </c>
      <c r="AQ101" s="16">
        <f t="shared" si="27"/>
        <v>0</v>
      </c>
      <c r="AR101" s="16">
        <f t="shared" si="25"/>
        <v>0</v>
      </c>
      <c r="AS101" s="16">
        <f t="shared" si="25"/>
        <v>0</v>
      </c>
      <c r="AT101" s="16">
        <f t="shared" si="25"/>
        <v>0</v>
      </c>
      <c r="AU101" s="16">
        <f t="shared" si="25"/>
        <v>0</v>
      </c>
      <c r="AV101" s="29">
        <f t="shared" si="18"/>
        <v>0</v>
      </c>
      <c r="AW101" s="16">
        <f t="shared" si="19"/>
        <v>99</v>
      </c>
    </row>
    <row r="102" spans="1:49">
      <c r="A102" s="21" t="s">
        <v>224</v>
      </c>
      <c r="B102" s="21">
        <v>1</v>
      </c>
      <c r="C102" s="21">
        <v>50</v>
      </c>
      <c r="D102" s="21"/>
      <c r="E102" t="s">
        <v>361</v>
      </c>
      <c r="F102" s="15">
        <v>474832.47</v>
      </c>
      <c r="I102" t="s">
        <v>319</v>
      </c>
      <c r="J102" s="16">
        <f t="shared" si="28"/>
        <v>316365.30000000005</v>
      </c>
      <c r="K102" s="16">
        <f t="shared" si="28"/>
        <v>1181400.8400000001</v>
      </c>
      <c r="L102" s="16">
        <f t="shared" si="28"/>
        <v>3062652.1199999996</v>
      </c>
      <c r="M102" s="16">
        <f t="shared" si="28"/>
        <v>1812670.63</v>
      </c>
      <c r="N102" s="16">
        <f t="shared" si="28"/>
        <v>785225.01</v>
      </c>
      <c r="O102" s="16">
        <f t="shared" si="28"/>
        <v>571472.87</v>
      </c>
      <c r="P102" s="16">
        <f t="shared" si="28"/>
        <v>748374.96</v>
      </c>
      <c r="Q102" s="16">
        <f t="shared" si="28"/>
        <v>1777901.6599999997</v>
      </c>
      <c r="R102" s="16">
        <f t="shared" si="28"/>
        <v>839484.39999999991</v>
      </c>
      <c r="S102" s="16">
        <f t="shared" si="28"/>
        <v>655895.55000000005</v>
      </c>
      <c r="T102" s="16">
        <f t="shared" si="28"/>
        <v>2229933.5799999996</v>
      </c>
      <c r="U102" s="16">
        <f t="shared" si="28"/>
        <v>1207487.5599999998</v>
      </c>
      <c r="V102" s="16">
        <f t="shared" si="28"/>
        <v>206636.74</v>
      </c>
      <c r="W102" s="16">
        <f t="shared" si="28"/>
        <v>2421366.94</v>
      </c>
      <c r="X102" s="16">
        <f t="shared" si="28"/>
        <v>0</v>
      </c>
      <c r="Y102" s="16">
        <f t="shared" si="28"/>
        <v>0</v>
      </c>
      <c r="Z102" s="16">
        <f t="shared" si="27"/>
        <v>2980190.5599999996</v>
      </c>
      <c r="AA102" s="16">
        <f t="shared" si="27"/>
        <v>1098534.79</v>
      </c>
      <c r="AB102" s="16">
        <f t="shared" si="27"/>
        <v>2044965.92</v>
      </c>
      <c r="AC102" s="16">
        <f t="shared" si="27"/>
        <v>6090491.9700000007</v>
      </c>
      <c r="AD102" s="16">
        <f t="shared" si="27"/>
        <v>1691460.1900000002</v>
      </c>
      <c r="AE102" s="16">
        <f t="shared" si="27"/>
        <v>1126362.4300000002</v>
      </c>
      <c r="AF102" s="16">
        <f t="shared" si="27"/>
        <v>1006298.24</v>
      </c>
      <c r="AG102" s="16">
        <f t="shared" si="27"/>
        <v>3501887.42</v>
      </c>
      <c r="AH102" s="16">
        <f t="shared" si="27"/>
        <v>276629.03999999998</v>
      </c>
      <c r="AI102" s="16">
        <f t="shared" si="27"/>
        <v>173717.13</v>
      </c>
      <c r="AJ102" s="16">
        <f t="shared" si="27"/>
        <v>384270.81</v>
      </c>
      <c r="AK102" s="16">
        <f t="shared" si="27"/>
        <v>491739.62</v>
      </c>
      <c r="AL102" s="16">
        <f t="shared" si="27"/>
        <v>821980.69</v>
      </c>
      <c r="AM102" s="16">
        <f t="shared" si="27"/>
        <v>2546702.4130000002</v>
      </c>
      <c r="AN102" s="16">
        <f t="shared" si="27"/>
        <v>0</v>
      </c>
      <c r="AO102" s="16">
        <f t="shared" si="27"/>
        <v>1320668.2</v>
      </c>
      <c r="AP102" s="16">
        <f t="shared" si="27"/>
        <v>7656124.29</v>
      </c>
      <c r="AQ102" s="16">
        <f t="shared" si="27"/>
        <v>1647399.6400000001</v>
      </c>
      <c r="AR102" s="16">
        <f t="shared" si="25"/>
        <v>918024.87</v>
      </c>
      <c r="AS102" s="16">
        <f t="shared" si="25"/>
        <v>671729.42</v>
      </c>
      <c r="AT102" s="16">
        <f t="shared" si="25"/>
        <v>3243348.6899999995</v>
      </c>
      <c r="AU102" s="16">
        <f t="shared" si="25"/>
        <v>476429.02999999997</v>
      </c>
      <c r="AV102" s="29">
        <f t="shared" si="18"/>
        <v>57985823.523000002</v>
      </c>
      <c r="AW102" s="16" t="str">
        <f t="shared" si="19"/>
        <v>#</v>
      </c>
    </row>
    <row r="103" spans="1:49">
      <c r="A103" s="21" t="s">
        <v>224</v>
      </c>
      <c r="B103" s="21">
        <v>11</v>
      </c>
      <c r="C103" s="21">
        <v>5</v>
      </c>
      <c r="D103" s="21"/>
      <c r="E103" t="s">
        <v>470</v>
      </c>
      <c r="F103" s="15">
        <v>211195.51</v>
      </c>
      <c r="I103" t="s">
        <v>332</v>
      </c>
      <c r="J103" s="16">
        <f t="shared" si="28"/>
        <v>0</v>
      </c>
      <c r="K103" s="16">
        <f t="shared" si="28"/>
        <v>0</v>
      </c>
      <c r="L103" s="16">
        <f t="shared" si="28"/>
        <v>0</v>
      </c>
      <c r="M103" s="16">
        <f t="shared" si="28"/>
        <v>0</v>
      </c>
      <c r="N103" s="16">
        <f t="shared" si="28"/>
        <v>0</v>
      </c>
      <c r="O103" s="16">
        <f t="shared" si="28"/>
        <v>0</v>
      </c>
      <c r="P103" s="16">
        <f t="shared" si="28"/>
        <v>0</v>
      </c>
      <c r="Q103" s="16">
        <f t="shared" si="28"/>
        <v>0</v>
      </c>
      <c r="R103" s="16">
        <f t="shared" si="28"/>
        <v>0</v>
      </c>
      <c r="S103" s="16">
        <f t="shared" si="28"/>
        <v>0</v>
      </c>
      <c r="T103" s="16">
        <f t="shared" si="28"/>
        <v>0</v>
      </c>
      <c r="U103" s="16">
        <f t="shared" si="28"/>
        <v>0</v>
      </c>
      <c r="V103" s="16">
        <f t="shared" si="28"/>
        <v>0</v>
      </c>
      <c r="W103" s="16">
        <f t="shared" si="28"/>
        <v>0</v>
      </c>
      <c r="X103" s="16">
        <f t="shared" si="28"/>
        <v>0</v>
      </c>
      <c r="Y103" s="16">
        <f t="shared" si="28"/>
        <v>0</v>
      </c>
      <c r="Z103" s="16">
        <f t="shared" si="27"/>
        <v>0</v>
      </c>
      <c r="AA103" s="16">
        <f t="shared" ref="AA103:AU103" si="29">SUMIFS($F$3:$F$261,$A$3:$A$261,AA$1,$B$3:$B$261,$I103)</f>
        <v>0</v>
      </c>
      <c r="AB103" s="16">
        <f t="shared" si="29"/>
        <v>0</v>
      </c>
      <c r="AC103" s="16">
        <f t="shared" si="29"/>
        <v>0</v>
      </c>
      <c r="AD103" s="16">
        <f t="shared" si="29"/>
        <v>0</v>
      </c>
      <c r="AE103" s="16">
        <f t="shared" si="29"/>
        <v>0</v>
      </c>
      <c r="AF103" s="16">
        <f t="shared" si="29"/>
        <v>0</v>
      </c>
      <c r="AG103" s="16">
        <f t="shared" si="29"/>
        <v>0</v>
      </c>
      <c r="AH103" s="16">
        <f t="shared" si="29"/>
        <v>0</v>
      </c>
      <c r="AI103" s="16">
        <f t="shared" si="29"/>
        <v>0</v>
      </c>
      <c r="AJ103" s="16">
        <f t="shared" si="29"/>
        <v>0</v>
      </c>
      <c r="AK103" s="16">
        <f t="shared" si="29"/>
        <v>0</v>
      </c>
      <c r="AL103" s="16">
        <f t="shared" si="29"/>
        <v>0</v>
      </c>
      <c r="AM103" s="16">
        <f t="shared" si="29"/>
        <v>0</v>
      </c>
      <c r="AN103" s="16">
        <f t="shared" si="29"/>
        <v>0</v>
      </c>
      <c r="AO103" s="16">
        <f t="shared" si="29"/>
        <v>0</v>
      </c>
      <c r="AP103" s="16">
        <f t="shared" si="29"/>
        <v>0</v>
      </c>
      <c r="AQ103" s="16">
        <f t="shared" si="29"/>
        <v>0</v>
      </c>
      <c r="AR103" s="16">
        <f t="shared" si="29"/>
        <v>0</v>
      </c>
      <c r="AS103" s="16">
        <f t="shared" si="29"/>
        <v>0</v>
      </c>
      <c r="AT103" s="16">
        <f t="shared" si="29"/>
        <v>0</v>
      </c>
      <c r="AU103" s="16">
        <f t="shared" si="29"/>
        <v>0</v>
      </c>
      <c r="AV103" s="29">
        <f t="shared" si="18"/>
        <v>0</v>
      </c>
      <c r="AW103" s="16" t="str">
        <f t="shared" si="19"/>
        <v>Nepřiřazeno</v>
      </c>
    </row>
    <row r="104" spans="1:49">
      <c r="A104" s="31" t="s">
        <v>224</v>
      </c>
      <c r="B104" s="21">
        <v>84</v>
      </c>
      <c r="C104" s="21">
        <v>11</v>
      </c>
      <c r="D104" s="21"/>
      <c r="E104" t="s">
        <v>325</v>
      </c>
      <c r="F104" s="15">
        <v>295521.40000000002</v>
      </c>
      <c r="AW104" s="16"/>
    </row>
    <row r="105" spans="1:49">
      <c r="A105" s="32" t="s">
        <v>404</v>
      </c>
      <c r="B105" s="32"/>
      <c r="C105" s="32"/>
      <c r="D105" s="32"/>
      <c r="E105" s="32"/>
      <c r="F105" s="33">
        <v>3026515.2999999993</v>
      </c>
      <c r="I105" t="s">
        <v>403</v>
      </c>
      <c r="J105" s="16" t="str">
        <f>J1</f>
        <v>Benátky</v>
      </c>
      <c r="K105" s="16" t="str">
        <f t="shared" ref="K105:AU105" si="30">K1</f>
        <v>Dohalice</v>
      </c>
      <c r="L105" s="16" t="str">
        <f t="shared" si="30"/>
        <v>Dolní Přím</v>
      </c>
      <c r="M105" s="16" t="str">
        <f t="shared" si="30"/>
        <v>Dubenec</v>
      </c>
      <c r="N105" s="16" t="str">
        <f t="shared" si="30"/>
        <v>Habřina</v>
      </c>
      <c r="O105" s="16" t="str">
        <f t="shared" si="30"/>
        <v>Heřmanice</v>
      </c>
      <c r="P105" s="16" t="str">
        <f t="shared" si="30"/>
        <v>Hněvčeves</v>
      </c>
      <c r="Q105" s="16" t="str">
        <f t="shared" si="30"/>
        <v>Hořiněves</v>
      </c>
      <c r="R105" s="16" t="str">
        <f t="shared" si="30"/>
        <v>Hrádek</v>
      </c>
      <c r="S105" s="16" t="str">
        <f t="shared" si="30"/>
        <v>Hvozdnice</v>
      </c>
      <c r="T105" s="16" t="str">
        <f t="shared" si="30"/>
        <v>Kratonohy</v>
      </c>
      <c r="U105" s="16" t="str">
        <f t="shared" si="30"/>
        <v>Kunčice</v>
      </c>
      <c r="V105" s="16" t="str">
        <f t="shared" si="30"/>
        <v>Lanžov</v>
      </c>
      <c r="W105" s="16" t="str">
        <f t="shared" si="30"/>
        <v>Lhota pod Libčany</v>
      </c>
      <c r="X105" s="16" t="str">
        <f t="shared" si="30"/>
        <v>Libotov</v>
      </c>
      <c r="Y105" s="16" t="str">
        <f t="shared" si="30"/>
        <v>Libčany</v>
      </c>
      <c r="Z105" s="16" t="str">
        <f t="shared" si="30"/>
        <v>Lochenice</v>
      </c>
      <c r="AA105" s="16" t="str">
        <f t="shared" si="30"/>
        <v>Mokrovousy</v>
      </c>
      <c r="AB105" s="16" t="str">
        <f t="shared" si="30"/>
        <v>Mžany</v>
      </c>
      <c r="AC105" s="16" t="str">
        <f t="shared" si="30"/>
        <v>Nechanice</v>
      </c>
      <c r="AD105" s="16" t="str">
        <f t="shared" si="30"/>
        <v>Neděliště</v>
      </c>
      <c r="AE105" s="16" t="str">
        <f t="shared" si="30"/>
        <v>Obědovice</v>
      </c>
      <c r="AF105" s="16" t="str">
        <f t="shared" si="30"/>
        <v>Osice</v>
      </c>
      <c r="AG105" s="16" t="str">
        <f t="shared" si="30"/>
        <v>Praskačka</v>
      </c>
      <c r="AH105" s="16" t="str">
        <f t="shared" si="30"/>
        <v>Puchlovice</v>
      </c>
      <c r="AI105" s="16" t="str">
        <f t="shared" si="30"/>
        <v>Pšánky</v>
      </c>
      <c r="AJ105" s="16" t="str">
        <f t="shared" si="30"/>
        <v>Radostov</v>
      </c>
      <c r="AK105" s="16" t="str">
        <f t="shared" si="30"/>
        <v>Račice nad Trotinou</v>
      </c>
      <c r="AL105" s="16" t="str">
        <f t="shared" si="30"/>
        <v>Roudnice</v>
      </c>
      <c r="AM105" s="16" t="str">
        <f t="shared" si="30"/>
        <v>Skalice</v>
      </c>
      <c r="AN105" s="16" t="str">
        <f t="shared" si="30"/>
        <v>Sovětice</v>
      </c>
      <c r="AO105" s="16" t="str">
        <f t="shared" si="30"/>
        <v>Stračov</v>
      </c>
      <c r="AP105" s="16" t="str">
        <f t="shared" si="30"/>
        <v>Stěžery</v>
      </c>
      <c r="AQ105" s="16" t="str">
        <f t="shared" si="30"/>
        <v>Těchlovice</v>
      </c>
      <c r="AR105" s="16" t="str">
        <f t="shared" si="30"/>
        <v>Třesovice</v>
      </c>
      <c r="AS105" s="16" t="str">
        <f t="shared" si="30"/>
        <v>Urbanice</v>
      </c>
      <c r="AT105" s="16" t="str">
        <f t="shared" si="30"/>
        <v>Velichovky</v>
      </c>
      <c r="AU105" s="16" t="str">
        <f t="shared" si="30"/>
        <v>Vilantice</v>
      </c>
      <c r="AW105" s="16"/>
    </row>
    <row r="106" spans="1:49">
      <c r="A106" s="21" t="s">
        <v>226</v>
      </c>
      <c r="B106" s="21" t="s">
        <v>319</v>
      </c>
      <c r="C106" s="21"/>
      <c r="D106" s="21"/>
      <c r="E106" t="s">
        <v>320</v>
      </c>
      <c r="F106" s="15">
        <v>1691460.1900000002</v>
      </c>
      <c r="I106" s="21" t="s">
        <v>330</v>
      </c>
      <c r="J106" s="28">
        <f>J102</f>
        <v>316365.30000000005</v>
      </c>
      <c r="K106" s="28">
        <f t="shared" ref="K106:AU106" si="31">K102</f>
        <v>1181400.8400000001</v>
      </c>
      <c r="L106" s="28">
        <f t="shared" si="31"/>
        <v>3062652.1199999996</v>
      </c>
      <c r="M106" s="28">
        <f t="shared" si="31"/>
        <v>1812670.63</v>
      </c>
      <c r="N106" s="28">
        <f t="shared" si="31"/>
        <v>785225.01</v>
      </c>
      <c r="O106" s="28">
        <f t="shared" si="31"/>
        <v>571472.87</v>
      </c>
      <c r="P106" s="28">
        <f t="shared" si="31"/>
        <v>748374.96</v>
      </c>
      <c r="Q106" s="28">
        <f t="shared" si="31"/>
        <v>1777901.6599999997</v>
      </c>
      <c r="R106" s="28">
        <f t="shared" si="31"/>
        <v>839484.39999999991</v>
      </c>
      <c r="S106" s="28">
        <f t="shared" si="31"/>
        <v>655895.55000000005</v>
      </c>
      <c r="T106" s="28">
        <f t="shared" si="31"/>
        <v>2229933.5799999996</v>
      </c>
      <c r="U106" s="28">
        <f t="shared" si="31"/>
        <v>1207487.5599999998</v>
      </c>
      <c r="V106" s="28">
        <f t="shared" si="31"/>
        <v>206636.74</v>
      </c>
      <c r="W106" s="28">
        <f t="shared" si="31"/>
        <v>2421366.94</v>
      </c>
      <c r="X106" s="28">
        <f t="shared" si="31"/>
        <v>0</v>
      </c>
      <c r="Y106" s="28">
        <f t="shared" si="31"/>
        <v>0</v>
      </c>
      <c r="Z106" s="28">
        <f t="shared" si="31"/>
        <v>2980190.5599999996</v>
      </c>
      <c r="AA106" s="28">
        <f t="shared" si="31"/>
        <v>1098534.79</v>
      </c>
      <c r="AB106" s="28">
        <f t="shared" si="31"/>
        <v>2044965.92</v>
      </c>
      <c r="AC106" s="28">
        <f t="shared" si="31"/>
        <v>6090491.9700000007</v>
      </c>
      <c r="AD106" s="28">
        <f t="shared" si="31"/>
        <v>1691460.1900000002</v>
      </c>
      <c r="AE106" s="28">
        <f t="shared" si="31"/>
        <v>1126362.4300000002</v>
      </c>
      <c r="AF106" s="28">
        <f t="shared" si="31"/>
        <v>1006298.24</v>
      </c>
      <c r="AG106" s="28">
        <f t="shared" si="31"/>
        <v>3501887.42</v>
      </c>
      <c r="AH106" s="28">
        <f t="shared" si="31"/>
        <v>276629.03999999998</v>
      </c>
      <c r="AI106" s="28">
        <f t="shared" si="31"/>
        <v>173717.13</v>
      </c>
      <c r="AJ106" s="28">
        <f t="shared" si="31"/>
        <v>384270.81</v>
      </c>
      <c r="AK106" s="28">
        <f t="shared" si="31"/>
        <v>491739.62</v>
      </c>
      <c r="AL106" s="28">
        <f t="shared" si="31"/>
        <v>821980.69</v>
      </c>
      <c r="AM106" s="28">
        <f t="shared" si="31"/>
        <v>2546702.4130000002</v>
      </c>
      <c r="AN106" s="28">
        <f t="shared" si="31"/>
        <v>0</v>
      </c>
      <c r="AO106" s="28">
        <f t="shared" si="31"/>
        <v>1320668.2</v>
      </c>
      <c r="AP106" s="28">
        <f t="shared" si="31"/>
        <v>7656124.29</v>
      </c>
      <c r="AQ106" s="28">
        <f>AQ102</f>
        <v>1647399.6400000001</v>
      </c>
      <c r="AR106" s="28">
        <f t="shared" si="31"/>
        <v>918024.87</v>
      </c>
      <c r="AS106" s="28">
        <f t="shared" si="31"/>
        <v>671729.42</v>
      </c>
      <c r="AT106" s="28">
        <f t="shared" si="31"/>
        <v>3243348.6899999995</v>
      </c>
      <c r="AU106" s="28">
        <f t="shared" si="31"/>
        <v>476429.02999999997</v>
      </c>
      <c r="AW106" s="16"/>
    </row>
    <row r="107" spans="1:49">
      <c r="A107" s="21" t="s">
        <v>226</v>
      </c>
      <c r="B107" s="21">
        <v>31</v>
      </c>
      <c r="C107" s="21">
        <v>0</v>
      </c>
      <c r="D107" s="21"/>
      <c r="E107" t="s">
        <v>408</v>
      </c>
      <c r="F107" s="15">
        <v>33825.32</v>
      </c>
      <c r="I107" s="21" t="s">
        <v>405</v>
      </c>
      <c r="J107" s="27">
        <f>J38+J39+J40+J41+J47+J48+J49+J54+J55+J57+J58+J60+J61+J62+J63+J64+J65+J66+J67+J68+J70+J71+J72+J73+J74+J75+J76+J77+J79+J80+J81+J82+J83+J84+J86+J87+J88+J89+J90+J92+J93+J94+J95+J96+J97+J98+J101</f>
        <v>16601.16</v>
      </c>
      <c r="K107" s="27">
        <f t="shared" ref="K107:AU107" si="32">K38+K39+K40+K41+K47+K48+K49+K54+K55+K57+K58+K60+K61+K62+K63+K64+K65+K66+K67+K68+K70+K71+K72+K73+K74+K75+K76+K77+K79+K80+K81+K82+K83+K84+K86+K87+K88+K89+K90+K92+K93+K94+K95+K96+K97+K98+K101</f>
        <v>268586.82</v>
      </c>
      <c r="L107" s="27">
        <f t="shared" si="32"/>
        <v>178893.1</v>
      </c>
      <c r="M107" s="27">
        <f t="shared" si="32"/>
        <v>566600.27999999991</v>
      </c>
      <c r="N107" s="27">
        <f t="shared" si="32"/>
        <v>35263.279999999999</v>
      </c>
      <c r="O107" s="27">
        <f t="shared" si="32"/>
        <v>82297.490000000005</v>
      </c>
      <c r="P107" s="27">
        <f t="shared" si="32"/>
        <v>38707.49</v>
      </c>
      <c r="Q107" s="27">
        <f t="shared" si="32"/>
        <v>904768.91999999993</v>
      </c>
      <c r="R107" s="27">
        <f t="shared" si="32"/>
        <v>6496.42</v>
      </c>
      <c r="S107" s="27">
        <f t="shared" si="32"/>
        <v>35306.770000000004</v>
      </c>
      <c r="T107" s="27">
        <f t="shared" si="32"/>
        <v>434221.24</v>
      </c>
      <c r="U107" s="27">
        <f t="shared" si="32"/>
        <v>18696.13</v>
      </c>
      <c r="V107" s="27">
        <f t="shared" si="32"/>
        <v>45454.179999999993</v>
      </c>
      <c r="W107" s="27">
        <f t="shared" si="32"/>
        <v>208909.69</v>
      </c>
      <c r="X107" s="27">
        <f t="shared" si="32"/>
        <v>0</v>
      </c>
      <c r="Y107" s="27">
        <f t="shared" si="32"/>
        <v>0</v>
      </c>
      <c r="Z107" s="27">
        <f t="shared" si="32"/>
        <v>62998.29</v>
      </c>
      <c r="AA107" s="27">
        <f t="shared" si="32"/>
        <v>0</v>
      </c>
      <c r="AB107" s="27">
        <f t="shared" si="32"/>
        <v>295521.40000000002</v>
      </c>
      <c r="AC107" s="27">
        <f t="shared" si="32"/>
        <v>1786911.01</v>
      </c>
      <c r="AD107" s="27">
        <f t="shared" si="32"/>
        <v>89790.48000000001</v>
      </c>
      <c r="AE107" s="27">
        <f t="shared" si="32"/>
        <v>44676.51</v>
      </c>
      <c r="AF107" s="27">
        <f t="shared" si="32"/>
        <v>46435.54</v>
      </c>
      <c r="AG107" s="27">
        <f t="shared" si="32"/>
        <v>714515.37999999989</v>
      </c>
      <c r="AH107" s="27">
        <f t="shared" si="32"/>
        <v>9076.8799999999992</v>
      </c>
      <c r="AI107" s="27">
        <f t="shared" si="32"/>
        <v>10492.1</v>
      </c>
      <c r="AJ107" s="27">
        <f t="shared" si="32"/>
        <v>55778.5</v>
      </c>
      <c r="AK107" s="27">
        <f t="shared" si="32"/>
        <v>50632.09</v>
      </c>
      <c r="AL107" s="27">
        <f t="shared" si="32"/>
        <v>38851.14</v>
      </c>
      <c r="AM107" s="27">
        <f t="shared" si="32"/>
        <v>23536.83</v>
      </c>
      <c r="AN107" s="27">
        <f t="shared" si="32"/>
        <v>0</v>
      </c>
      <c r="AO107" s="27">
        <f t="shared" si="32"/>
        <v>193169.38999999998</v>
      </c>
      <c r="AP107" s="27">
        <f t="shared" si="32"/>
        <v>1457858.5599999998</v>
      </c>
      <c r="AQ107" s="27">
        <f t="shared" si="32"/>
        <v>59641.74</v>
      </c>
      <c r="AR107" s="27">
        <f t="shared" si="32"/>
        <v>185892.56</v>
      </c>
      <c r="AS107" s="27">
        <f t="shared" si="32"/>
        <v>30885.81</v>
      </c>
      <c r="AT107" s="27">
        <f t="shared" si="32"/>
        <v>287642.41000000003</v>
      </c>
      <c r="AU107" s="27">
        <f t="shared" si="32"/>
        <v>32155.42</v>
      </c>
      <c r="AW107" s="16"/>
    </row>
    <row r="108" spans="1:49">
      <c r="A108" s="21" t="s">
        <v>226</v>
      </c>
      <c r="B108" s="21">
        <v>43</v>
      </c>
      <c r="C108" s="21">
        <v>22</v>
      </c>
      <c r="D108" s="21"/>
      <c r="E108" t="s">
        <v>414</v>
      </c>
      <c r="F108" s="15">
        <v>39014.28</v>
      </c>
      <c r="I108" s="21" t="s">
        <v>407</v>
      </c>
      <c r="J108" s="29">
        <f>J86+J87+J89+J93</f>
        <v>16601.16</v>
      </c>
      <c r="K108" s="29">
        <f t="shared" ref="K108:AU108" si="33">K86+K87+K89+K93</f>
        <v>17846.169999999998</v>
      </c>
      <c r="L108" s="29">
        <f t="shared" si="33"/>
        <v>109923.44</v>
      </c>
      <c r="M108" s="29">
        <f t="shared" si="33"/>
        <v>71363.02</v>
      </c>
      <c r="N108" s="29">
        <f t="shared" si="33"/>
        <v>35263.279999999999</v>
      </c>
      <c r="O108" s="29">
        <f t="shared" si="33"/>
        <v>82297.490000000005</v>
      </c>
      <c r="P108" s="29">
        <f t="shared" si="33"/>
        <v>38707.49</v>
      </c>
      <c r="Q108" s="29">
        <f t="shared" si="33"/>
        <v>815800.78999999992</v>
      </c>
      <c r="R108" s="29">
        <f t="shared" si="33"/>
        <v>6496.42</v>
      </c>
      <c r="S108" s="29">
        <f t="shared" si="33"/>
        <v>35306.770000000004</v>
      </c>
      <c r="T108" s="29">
        <f t="shared" si="33"/>
        <v>333668.67000000004</v>
      </c>
      <c r="U108" s="29">
        <f t="shared" si="33"/>
        <v>16393.11</v>
      </c>
      <c r="V108" s="29">
        <f t="shared" si="33"/>
        <v>45454.179999999993</v>
      </c>
      <c r="W108" s="29">
        <f t="shared" si="33"/>
        <v>22226.240000000002</v>
      </c>
      <c r="X108" s="29">
        <f t="shared" si="33"/>
        <v>0</v>
      </c>
      <c r="Y108" s="29">
        <f t="shared" si="33"/>
        <v>0</v>
      </c>
      <c r="Z108" s="29">
        <f t="shared" si="33"/>
        <v>36305.300000000003</v>
      </c>
      <c r="AA108" s="29">
        <f t="shared" si="33"/>
        <v>0</v>
      </c>
      <c r="AB108" s="29">
        <f t="shared" si="33"/>
        <v>295521.40000000002</v>
      </c>
      <c r="AC108" s="29">
        <f t="shared" si="33"/>
        <v>774208.69</v>
      </c>
      <c r="AD108" s="29">
        <f t="shared" si="33"/>
        <v>52342.820000000007</v>
      </c>
      <c r="AE108" s="29">
        <f t="shared" si="33"/>
        <v>44676.51</v>
      </c>
      <c r="AF108" s="29">
        <f t="shared" si="33"/>
        <v>46435.54</v>
      </c>
      <c r="AG108" s="29">
        <f t="shared" si="33"/>
        <v>74175.91</v>
      </c>
      <c r="AH108" s="29">
        <f t="shared" si="33"/>
        <v>9076.8799999999992</v>
      </c>
      <c r="AI108" s="29">
        <f t="shared" si="33"/>
        <v>10492.1</v>
      </c>
      <c r="AJ108" s="29">
        <f t="shared" si="33"/>
        <v>47781.45</v>
      </c>
      <c r="AK108" s="29">
        <f t="shared" si="33"/>
        <v>17798.849999999999</v>
      </c>
      <c r="AL108" s="29">
        <f t="shared" si="33"/>
        <v>38851.14</v>
      </c>
      <c r="AM108" s="29">
        <f t="shared" si="33"/>
        <v>23536.83</v>
      </c>
      <c r="AN108" s="29">
        <f t="shared" si="33"/>
        <v>0</v>
      </c>
      <c r="AO108" s="29">
        <f t="shared" si="33"/>
        <v>47546.549999999996</v>
      </c>
      <c r="AP108" s="29">
        <f t="shared" si="33"/>
        <v>631253.01</v>
      </c>
      <c r="AQ108" s="29">
        <f t="shared" si="33"/>
        <v>59641.74</v>
      </c>
      <c r="AR108" s="29">
        <f t="shared" si="33"/>
        <v>185892.56</v>
      </c>
      <c r="AS108" s="29">
        <f t="shared" si="33"/>
        <v>30885.81</v>
      </c>
      <c r="AT108" s="29">
        <f t="shared" si="33"/>
        <v>269572.81</v>
      </c>
      <c r="AU108" s="29">
        <f t="shared" si="33"/>
        <v>32155.42</v>
      </c>
      <c r="AW108" s="16"/>
    </row>
    <row r="109" spans="1:49">
      <c r="A109" s="21" t="s">
        <v>226</v>
      </c>
      <c r="B109" s="21">
        <v>45</v>
      </c>
      <c r="C109" s="21">
        <v>20</v>
      </c>
      <c r="D109" s="21"/>
      <c r="E109" t="s">
        <v>365</v>
      </c>
      <c r="F109" s="15">
        <v>37447.660000000003</v>
      </c>
      <c r="I109" s="21" t="s">
        <v>409</v>
      </c>
      <c r="J109" s="34">
        <f t="shared" ref="J109:AU109" si="34">J103</f>
        <v>0</v>
      </c>
      <c r="K109" s="34">
        <f t="shared" si="34"/>
        <v>0</v>
      </c>
      <c r="L109" s="34">
        <f t="shared" si="34"/>
        <v>0</v>
      </c>
      <c r="M109" s="34">
        <f t="shared" si="34"/>
        <v>0</v>
      </c>
      <c r="N109" s="34">
        <f t="shared" si="34"/>
        <v>0</v>
      </c>
      <c r="O109" s="34">
        <f t="shared" si="34"/>
        <v>0</v>
      </c>
      <c r="P109" s="34">
        <f t="shared" si="34"/>
        <v>0</v>
      </c>
      <c r="Q109" s="34">
        <f t="shared" si="34"/>
        <v>0</v>
      </c>
      <c r="R109" s="34">
        <f t="shared" si="34"/>
        <v>0</v>
      </c>
      <c r="S109" s="34">
        <f t="shared" si="34"/>
        <v>0</v>
      </c>
      <c r="T109" s="34">
        <f t="shared" si="34"/>
        <v>0</v>
      </c>
      <c r="U109" s="34">
        <f t="shared" si="34"/>
        <v>0</v>
      </c>
      <c r="V109" s="34">
        <f t="shared" si="34"/>
        <v>0</v>
      </c>
      <c r="W109" s="34">
        <f t="shared" si="34"/>
        <v>0</v>
      </c>
      <c r="X109" s="34">
        <f t="shared" si="34"/>
        <v>0</v>
      </c>
      <c r="Y109" s="34">
        <f t="shared" si="34"/>
        <v>0</v>
      </c>
      <c r="Z109" s="34">
        <f t="shared" si="34"/>
        <v>0</v>
      </c>
      <c r="AA109" s="34">
        <f t="shared" si="34"/>
        <v>0</v>
      </c>
      <c r="AB109" s="34">
        <f t="shared" si="34"/>
        <v>0</v>
      </c>
      <c r="AC109" s="34">
        <f t="shared" si="34"/>
        <v>0</v>
      </c>
      <c r="AD109" s="34">
        <f t="shared" si="34"/>
        <v>0</v>
      </c>
      <c r="AE109" s="34">
        <f t="shared" si="34"/>
        <v>0</v>
      </c>
      <c r="AF109" s="34">
        <f t="shared" si="34"/>
        <v>0</v>
      </c>
      <c r="AG109" s="34">
        <f t="shared" si="34"/>
        <v>0</v>
      </c>
      <c r="AH109" s="34">
        <f t="shared" si="34"/>
        <v>0</v>
      </c>
      <c r="AI109" s="34">
        <f t="shared" si="34"/>
        <v>0</v>
      </c>
      <c r="AJ109" s="34">
        <f t="shared" si="34"/>
        <v>0</v>
      </c>
      <c r="AK109" s="34">
        <f t="shared" si="34"/>
        <v>0</v>
      </c>
      <c r="AL109" s="34">
        <f t="shared" si="34"/>
        <v>0</v>
      </c>
      <c r="AM109" s="34">
        <f t="shared" si="34"/>
        <v>0</v>
      </c>
      <c r="AN109" s="34">
        <f t="shared" si="34"/>
        <v>0</v>
      </c>
      <c r="AO109" s="34">
        <f t="shared" si="34"/>
        <v>0</v>
      </c>
      <c r="AP109" s="34">
        <f t="shared" si="34"/>
        <v>0</v>
      </c>
      <c r="AQ109" s="34">
        <f t="shared" si="34"/>
        <v>0</v>
      </c>
      <c r="AR109" s="34">
        <f t="shared" si="34"/>
        <v>0</v>
      </c>
      <c r="AS109" s="34">
        <f t="shared" si="34"/>
        <v>0</v>
      </c>
      <c r="AT109" s="34">
        <f t="shared" si="34"/>
        <v>0</v>
      </c>
      <c r="AU109" s="34">
        <f t="shared" si="34"/>
        <v>0</v>
      </c>
      <c r="AW109" s="16"/>
    </row>
    <row r="110" spans="1:49">
      <c r="A110" s="31" t="s">
        <v>226</v>
      </c>
      <c r="B110" s="21">
        <v>84</v>
      </c>
      <c r="C110" s="21">
        <v>11</v>
      </c>
      <c r="D110" s="21"/>
      <c r="E110" t="s">
        <v>325</v>
      </c>
      <c r="F110" s="15">
        <v>52342.820000000007</v>
      </c>
      <c r="I110" s="21" t="s">
        <v>356</v>
      </c>
      <c r="J110" s="34">
        <f t="shared" ref="J110:AU110" si="35">SUM(J2:J103)-J106-J108-J109</f>
        <v>1001.5500000000211</v>
      </c>
      <c r="K110" s="34">
        <f t="shared" si="35"/>
        <v>271080.06</v>
      </c>
      <c r="L110" s="34">
        <f t="shared" si="35"/>
        <v>1255827.8999999994</v>
      </c>
      <c r="M110" s="34">
        <f t="shared" si="35"/>
        <v>1905855.62</v>
      </c>
      <c r="N110" s="34">
        <f t="shared" si="35"/>
        <v>8341.030000000057</v>
      </c>
      <c r="O110" s="34">
        <f t="shared" si="35"/>
        <v>13929886.000000002</v>
      </c>
      <c r="P110" s="34">
        <f t="shared" si="35"/>
        <v>-7.2759576141834259E-12</v>
      </c>
      <c r="Q110" s="34">
        <f t="shared" si="35"/>
        <v>121921.69000000006</v>
      </c>
      <c r="R110" s="34">
        <f t="shared" si="35"/>
        <v>4.1836756281554699E-11</v>
      </c>
      <c r="S110" s="34">
        <f t="shared" si="35"/>
        <v>1.4551915228366852E-11</v>
      </c>
      <c r="T110" s="34">
        <f t="shared" si="35"/>
        <v>240655.09999999998</v>
      </c>
      <c r="U110" s="34">
        <f t="shared" si="35"/>
        <v>2303.0199999998877</v>
      </c>
      <c r="V110" s="34">
        <f t="shared" si="35"/>
        <v>0</v>
      </c>
      <c r="W110" s="34">
        <f t="shared" si="35"/>
        <v>365578.61999999988</v>
      </c>
      <c r="X110" s="34">
        <f t="shared" si="35"/>
        <v>0</v>
      </c>
      <c r="Y110" s="34">
        <f t="shared" si="35"/>
        <v>0</v>
      </c>
      <c r="Z110" s="34">
        <f t="shared" si="35"/>
        <v>173988.76000000007</v>
      </c>
      <c r="AA110" s="34">
        <f t="shared" si="35"/>
        <v>69882.790000000037</v>
      </c>
      <c r="AB110" s="34">
        <f t="shared" si="35"/>
        <v>686027.97999999986</v>
      </c>
      <c r="AC110" s="34">
        <f t="shared" si="35"/>
        <v>1664497.9099999997</v>
      </c>
      <c r="AD110" s="34">
        <f t="shared" si="35"/>
        <v>110287.26000000007</v>
      </c>
      <c r="AE110" s="34">
        <f t="shared" si="35"/>
        <v>80819.419999999925</v>
      </c>
      <c r="AF110" s="34">
        <f t="shared" si="35"/>
        <v>56810.530000000064</v>
      </c>
      <c r="AG110" s="34">
        <f t="shared" si="35"/>
        <v>1505283.8499999999</v>
      </c>
      <c r="AH110" s="34">
        <f t="shared" si="35"/>
        <v>5.4569682106375694E-12</v>
      </c>
      <c r="AI110" s="34">
        <f t="shared" si="35"/>
        <v>26815.43</v>
      </c>
      <c r="AJ110" s="34">
        <f t="shared" si="35"/>
        <v>28163.079999999973</v>
      </c>
      <c r="AK110" s="34">
        <f t="shared" si="35"/>
        <v>32833.239999999969</v>
      </c>
      <c r="AL110" s="34">
        <f t="shared" si="35"/>
        <v>59826.490000000005</v>
      </c>
      <c r="AM110" s="34">
        <f t="shared" si="35"/>
        <v>426095.19</v>
      </c>
      <c r="AN110" s="34">
        <f t="shared" si="35"/>
        <v>35910.58</v>
      </c>
      <c r="AO110" s="34">
        <f t="shared" si="35"/>
        <v>159661.60999999993</v>
      </c>
      <c r="AP110" s="34">
        <f t="shared" si="35"/>
        <v>1116054.45</v>
      </c>
      <c r="AQ110" s="34">
        <f t="shared" si="35"/>
        <v>1392127.5200000003</v>
      </c>
      <c r="AR110" s="34">
        <f t="shared" si="35"/>
        <v>21276.940000000119</v>
      </c>
      <c r="AS110" s="34">
        <f t="shared" si="35"/>
        <v>54278.200000000012</v>
      </c>
      <c r="AT110" s="34">
        <f t="shared" si="35"/>
        <v>4751556.9000000004</v>
      </c>
      <c r="AU110" s="34">
        <f t="shared" si="35"/>
        <v>-1.4551915228366852E-11</v>
      </c>
    </row>
    <row r="111" spans="1:49">
      <c r="A111" s="32" t="s">
        <v>410</v>
      </c>
      <c r="B111" s="32"/>
      <c r="C111" s="32"/>
      <c r="D111" s="32"/>
      <c r="E111" s="32"/>
      <c r="F111" s="33">
        <v>1854090.2700000003</v>
      </c>
    </row>
    <row r="112" spans="1:49">
      <c r="A112" s="21" t="s">
        <v>225</v>
      </c>
      <c r="B112" s="21" t="s">
        <v>319</v>
      </c>
      <c r="C112" s="21"/>
      <c r="D112" s="21"/>
      <c r="E112" t="s">
        <v>320</v>
      </c>
      <c r="F112" s="15">
        <v>6090491.9700000007</v>
      </c>
    </row>
    <row r="113" spans="1:6">
      <c r="A113" s="21" t="s">
        <v>225</v>
      </c>
      <c r="B113" s="21">
        <v>1</v>
      </c>
      <c r="C113" s="21"/>
      <c r="D113" s="21"/>
      <c r="E113" t="s">
        <v>411</v>
      </c>
      <c r="F113" s="15">
        <v>136588.09</v>
      </c>
    </row>
    <row r="114" spans="1:6">
      <c r="A114" s="21" t="s">
        <v>225</v>
      </c>
      <c r="B114" s="21">
        <v>1</v>
      </c>
      <c r="C114" s="21">
        <v>11</v>
      </c>
      <c r="D114" s="21"/>
      <c r="E114" t="s">
        <v>423</v>
      </c>
      <c r="F114" s="15">
        <v>6556.53</v>
      </c>
    </row>
    <row r="115" spans="1:6">
      <c r="A115" s="21" t="s">
        <v>225</v>
      </c>
      <c r="B115" s="21">
        <v>1</v>
      </c>
      <c r="C115" s="21">
        <v>50</v>
      </c>
      <c r="D115" s="21"/>
      <c r="E115" t="s">
        <v>361</v>
      </c>
      <c r="F115" s="15">
        <v>92883.39</v>
      </c>
    </row>
    <row r="116" spans="1:6">
      <c r="A116" s="21" t="s">
        <v>225</v>
      </c>
      <c r="B116" s="21">
        <v>1</v>
      </c>
      <c r="C116" s="21">
        <v>6</v>
      </c>
      <c r="D116" s="21"/>
      <c r="E116" t="s">
        <v>362</v>
      </c>
      <c r="F116" s="15">
        <v>7889.69</v>
      </c>
    </row>
    <row r="117" spans="1:6">
      <c r="A117" s="21" t="s">
        <v>225</v>
      </c>
      <c r="B117" s="21">
        <v>10</v>
      </c>
      <c r="C117" s="21">
        <v>7</v>
      </c>
      <c r="D117" s="21"/>
      <c r="E117" t="s">
        <v>456</v>
      </c>
      <c r="F117" s="15">
        <v>4976.7299999999996</v>
      </c>
    </row>
    <row r="118" spans="1:6">
      <c r="A118" s="21" t="s">
        <v>225</v>
      </c>
      <c r="B118" s="21">
        <v>16</v>
      </c>
      <c r="C118" s="21">
        <v>23</v>
      </c>
      <c r="D118" s="21"/>
      <c r="E118" t="s">
        <v>412</v>
      </c>
      <c r="F118" s="15">
        <v>27461.65</v>
      </c>
    </row>
    <row r="119" spans="1:6">
      <c r="A119" s="21" t="s">
        <v>225</v>
      </c>
      <c r="B119" s="21">
        <v>25</v>
      </c>
      <c r="C119" s="21"/>
      <c r="D119" s="21"/>
      <c r="E119" t="s">
        <v>372</v>
      </c>
      <c r="F119" s="15">
        <v>233447.83</v>
      </c>
    </row>
    <row r="120" spans="1:6">
      <c r="A120" s="21" t="s">
        <v>225</v>
      </c>
      <c r="B120" s="21">
        <v>31</v>
      </c>
      <c r="C120" s="21">
        <v>9</v>
      </c>
      <c r="D120" s="21"/>
      <c r="E120" t="s">
        <v>388</v>
      </c>
      <c r="F120" s="15">
        <v>52826.2</v>
      </c>
    </row>
    <row r="121" spans="1:6">
      <c r="A121" s="21" t="s">
        <v>225</v>
      </c>
      <c r="B121" s="21">
        <v>32</v>
      </c>
      <c r="C121" s="21">
        <v>12</v>
      </c>
      <c r="D121" s="21"/>
      <c r="E121" t="s">
        <v>471</v>
      </c>
      <c r="F121" s="15">
        <v>15112.81</v>
      </c>
    </row>
    <row r="122" spans="1:6">
      <c r="A122" s="21" t="s">
        <v>225</v>
      </c>
      <c r="B122" s="21">
        <v>43</v>
      </c>
      <c r="C122" s="21"/>
      <c r="D122" s="21"/>
      <c r="E122" t="s">
        <v>413</v>
      </c>
      <c r="F122" s="15">
        <v>27009.4</v>
      </c>
    </row>
    <row r="123" spans="1:6">
      <c r="A123" s="21" t="s">
        <v>225</v>
      </c>
      <c r="B123" s="21">
        <v>45</v>
      </c>
      <c r="C123" s="21">
        <v>20</v>
      </c>
      <c r="D123" s="21"/>
      <c r="E123" t="s">
        <v>365</v>
      </c>
      <c r="F123" s="15">
        <v>4295.0600000000004</v>
      </c>
    </row>
    <row r="124" spans="1:6">
      <c r="A124" s="21" t="s">
        <v>225</v>
      </c>
      <c r="B124" s="21">
        <v>47</v>
      </c>
      <c r="C124" s="21">
        <v>1</v>
      </c>
      <c r="D124" s="21"/>
      <c r="E124" t="s">
        <v>380</v>
      </c>
      <c r="F124" s="15">
        <v>17196.79</v>
      </c>
    </row>
    <row r="125" spans="1:6">
      <c r="A125" s="21" t="s">
        <v>225</v>
      </c>
      <c r="B125" s="21">
        <v>49</v>
      </c>
      <c r="C125" s="21">
        <v>41</v>
      </c>
      <c r="D125" s="21"/>
      <c r="E125" t="s">
        <v>336</v>
      </c>
      <c r="F125" s="15">
        <v>47043.27</v>
      </c>
    </row>
    <row r="126" spans="1:6">
      <c r="A126" s="21" t="s">
        <v>225</v>
      </c>
      <c r="B126" s="21">
        <v>55</v>
      </c>
      <c r="C126" s="21"/>
      <c r="D126" s="21"/>
      <c r="E126" t="s">
        <v>473</v>
      </c>
      <c r="F126" s="15">
        <v>249351.39</v>
      </c>
    </row>
    <row r="127" spans="1:6">
      <c r="A127" s="21" t="s">
        <v>225</v>
      </c>
      <c r="B127" s="21">
        <v>56</v>
      </c>
      <c r="C127" s="21">
        <v>10</v>
      </c>
      <c r="D127" s="21"/>
      <c r="E127" t="s">
        <v>352</v>
      </c>
      <c r="F127" s="15">
        <v>36947.58</v>
      </c>
    </row>
    <row r="128" spans="1:6">
      <c r="A128" s="21" t="s">
        <v>225</v>
      </c>
      <c r="B128" s="21">
        <v>68</v>
      </c>
      <c r="C128" s="21">
        <v>20</v>
      </c>
      <c r="D128" s="21"/>
      <c r="E128" t="s">
        <v>367</v>
      </c>
      <c r="F128" s="15">
        <v>62316.7</v>
      </c>
    </row>
    <row r="129" spans="1:6">
      <c r="A129" s="21" t="s">
        <v>225</v>
      </c>
      <c r="B129" s="21">
        <v>71</v>
      </c>
      <c r="C129" s="21">
        <v>20</v>
      </c>
      <c r="D129" s="21"/>
      <c r="E129" t="s">
        <v>486</v>
      </c>
      <c r="F129" s="15">
        <v>9805.23</v>
      </c>
    </row>
    <row r="130" spans="1:6">
      <c r="A130" s="21" t="s">
        <v>225</v>
      </c>
      <c r="B130" s="21">
        <v>74</v>
      </c>
      <c r="C130" s="21"/>
      <c r="D130" s="21"/>
      <c r="E130" t="s">
        <v>484</v>
      </c>
      <c r="F130" s="15">
        <v>13877.87</v>
      </c>
    </row>
    <row r="131" spans="1:6">
      <c r="A131" s="21" t="s">
        <v>225</v>
      </c>
      <c r="B131" s="21">
        <v>84</v>
      </c>
      <c r="C131" s="21">
        <v>11</v>
      </c>
      <c r="D131" s="21"/>
      <c r="E131" t="s">
        <v>325</v>
      </c>
      <c r="F131" s="15">
        <v>195791.08000000002</v>
      </c>
    </row>
    <row r="132" spans="1:6">
      <c r="A132" s="21" t="s">
        <v>225</v>
      </c>
      <c r="B132" s="21">
        <v>85</v>
      </c>
      <c r="C132" s="21">
        <v>31</v>
      </c>
      <c r="D132" s="21">
        <v>1</v>
      </c>
      <c r="E132" t="s">
        <v>357</v>
      </c>
      <c r="F132" s="15">
        <v>390356.86</v>
      </c>
    </row>
    <row r="133" spans="1:6">
      <c r="A133" s="21" t="s">
        <v>225</v>
      </c>
      <c r="B133" s="21">
        <v>86</v>
      </c>
      <c r="C133" s="21">
        <v>10</v>
      </c>
      <c r="D133" s="21"/>
      <c r="E133" t="s">
        <v>417</v>
      </c>
      <c r="F133" s="15">
        <v>577417.11</v>
      </c>
    </row>
    <row r="134" spans="1:6">
      <c r="A134" s="21" t="s">
        <v>225</v>
      </c>
      <c r="B134" s="21">
        <v>87</v>
      </c>
      <c r="C134" s="21">
        <v>90</v>
      </c>
      <c r="D134" s="21"/>
      <c r="E134" t="s">
        <v>419</v>
      </c>
      <c r="F134" s="15">
        <v>188060.75</v>
      </c>
    </row>
    <row r="135" spans="1:6">
      <c r="A135" s="21" t="s">
        <v>225</v>
      </c>
      <c r="B135" s="21">
        <v>93</v>
      </c>
      <c r="C135" s="21">
        <v>11</v>
      </c>
      <c r="D135" s="21"/>
      <c r="E135" t="s">
        <v>382</v>
      </c>
      <c r="F135" s="15">
        <v>27229.759999999998</v>
      </c>
    </row>
    <row r="136" spans="1:6">
      <c r="A136" s="31" t="s">
        <v>225</v>
      </c>
      <c r="B136" s="21">
        <v>94</v>
      </c>
      <c r="C136" s="21">
        <v>91</v>
      </c>
      <c r="D136" s="21"/>
      <c r="E136" t="s">
        <v>449</v>
      </c>
      <c r="F136" s="15">
        <v>14264.83</v>
      </c>
    </row>
    <row r="137" spans="1:6">
      <c r="A137" s="32" t="s">
        <v>420</v>
      </c>
      <c r="B137" s="32"/>
      <c r="C137" s="32"/>
      <c r="D137" s="32"/>
      <c r="E137" s="32"/>
      <c r="F137" s="33">
        <v>8529198.5700000022</v>
      </c>
    </row>
    <row r="138" spans="1:6">
      <c r="A138" s="21" t="s">
        <v>227</v>
      </c>
      <c r="B138" s="21" t="s">
        <v>319</v>
      </c>
      <c r="C138" s="21"/>
      <c r="D138" s="21"/>
      <c r="E138" t="s">
        <v>320</v>
      </c>
      <c r="F138" s="15">
        <v>1126362.4300000002</v>
      </c>
    </row>
    <row r="139" spans="1:6">
      <c r="A139" s="21" t="s">
        <v>227</v>
      </c>
      <c r="B139" s="21">
        <v>10</v>
      </c>
      <c r="C139" s="21">
        <v>1</v>
      </c>
      <c r="D139" s="21"/>
      <c r="E139" t="s">
        <v>349</v>
      </c>
      <c r="F139" s="15">
        <v>25788.66</v>
      </c>
    </row>
    <row r="140" spans="1:6">
      <c r="A140" s="21" t="s">
        <v>227</v>
      </c>
      <c r="B140" s="21">
        <v>11</v>
      </c>
      <c r="C140" s="21">
        <v>1</v>
      </c>
      <c r="D140" s="21"/>
      <c r="E140" t="s">
        <v>406</v>
      </c>
      <c r="F140" s="15">
        <v>55030.76</v>
      </c>
    </row>
    <row r="141" spans="1:6">
      <c r="A141" s="31" t="s">
        <v>227</v>
      </c>
      <c r="B141" s="21">
        <v>84</v>
      </c>
      <c r="C141" s="21">
        <v>11</v>
      </c>
      <c r="D141" s="21"/>
      <c r="E141" t="s">
        <v>325</v>
      </c>
      <c r="F141" s="15">
        <v>44676.51</v>
      </c>
    </row>
    <row r="142" spans="1:6">
      <c r="A142" s="32" t="s">
        <v>421</v>
      </c>
      <c r="B142" s="32"/>
      <c r="C142" s="32"/>
      <c r="D142" s="32"/>
      <c r="E142" s="32"/>
      <c r="F142" s="33">
        <v>1251858.3600000001</v>
      </c>
    </row>
    <row r="143" spans="1:6">
      <c r="A143" s="21" t="s">
        <v>228</v>
      </c>
      <c r="B143" s="21" t="s">
        <v>319</v>
      </c>
      <c r="C143" s="21"/>
      <c r="D143" s="21"/>
      <c r="E143" t="s">
        <v>320</v>
      </c>
      <c r="F143" s="15">
        <v>1006298.24</v>
      </c>
    </row>
    <row r="144" spans="1:6">
      <c r="A144" s="21" t="s">
        <v>228</v>
      </c>
      <c r="B144" s="21">
        <v>10</v>
      </c>
      <c r="C144" s="21">
        <v>1</v>
      </c>
      <c r="D144" s="21"/>
      <c r="E144" t="s">
        <v>349</v>
      </c>
      <c r="F144" s="15">
        <v>50524.59</v>
      </c>
    </row>
    <row r="145" spans="1:6">
      <c r="A145" s="21" t="s">
        <v>228</v>
      </c>
      <c r="B145" s="21">
        <v>25</v>
      </c>
      <c r="C145" s="21">
        <v>7</v>
      </c>
      <c r="D145" s="21"/>
      <c r="E145" t="s">
        <v>428</v>
      </c>
      <c r="F145" s="15">
        <v>6285.94</v>
      </c>
    </row>
    <row r="146" spans="1:6">
      <c r="A146" s="31" t="s">
        <v>228</v>
      </c>
      <c r="B146" s="21">
        <v>84</v>
      </c>
      <c r="C146" s="21">
        <v>11</v>
      </c>
      <c r="D146" s="21"/>
      <c r="E146" t="s">
        <v>325</v>
      </c>
      <c r="F146" s="15">
        <v>46435.54</v>
      </c>
    </row>
    <row r="147" spans="1:6">
      <c r="A147" s="32" t="s">
        <v>422</v>
      </c>
      <c r="B147" s="32"/>
      <c r="C147" s="32"/>
      <c r="D147" s="32"/>
      <c r="E147" s="32"/>
      <c r="F147" s="33">
        <v>1109544.31</v>
      </c>
    </row>
    <row r="148" spans="1:6">
      <c r="A148" s="21" t="s">
        <v>229</v>
      </c>
      <c r="B148" s="21" t="s">
        <v>319</v>
      </c>
      <c r="C148" s="21"/>
      <c r="D148" s="21"/>
      <c r="E148" t="s">
        <v>320</v>
      </c>
      <c r="F148" s="15">
        <v>3501887.42</v>
      </c>
    </row>
    <row r="149" spans="1:6">
      <c r="A149" s="21" t="s">
        <v>229</v>
      </c>
      <c r="B149" s="21">
        <v>1</v>
      </c>
      <c r="C149" s="21">
        <v>11</v>
      </c>
      <c r="D149" s="21"/>
      <c r="E149" t="s">
        <v>423</v>
      </c>
      <c r="F149" s="15">
        <v>27178.35</v>
      </c>
    </row>
    <row r="150" spans="1:6">
      <c r="A150" s="21" t="s">
        <v>229</v>
      </c>
      <c r="B150" s="21">
        <v>1</v>
      </c>
      <c r="C150" s="21">
        <v>47</v>
      </c>
      <c r="D150" s="21"/>
      <c r="E150" t="s">
        <v>346</v>
      </c>
      <c r="F150" s="15">
        <v>73386.14</v>
      </c>
    </row>
    <row r="151" spans="1:6">
      <c r="A151" s="21" t="s">
        <v>229</v>
      </c>
      <c r="B151" s="21">
        <v>10</v>
      </c>
      <c r="C151" s="21">
        <v>1</v>
      </c>
      <c r="D151" s="21"/>
      <c r="E151" t="s">
        <v>349</v>
      </c>
      <c r="F151" s="15">
        <v>47638.59</v>
      </c>
    </row>
    <row r="152" spans="1:6">
      <c r="A152" s="21" t="s">
        <v>229</v>
      </c>
      <c r="B152" s="21">
        <v>23</v>
      </c>
      <c r="C152" s="21">
        <v>61</v>
      </c>
      <c r="D152" s="21"/>
      <c r="E152" t="s">
        <v>426</v>
      </c>
      <c r="F152" s="15">
        <v>605971.82999999996</v>
      </c>
    </row>
    <row r="153" spans="1:6">
      <c r="A153" s="21" t="s">
        <v>229</v>
      </c>
      <c r="B153" s="21">
        <v>25</v>
      </c>
      <c r="C153" s="21">
        <v>1</v>
      </c>
      <c r="D153" s="21"/>
      <c r="E153" t="s">
        <v>474</v>
      </c>
      <c r="F153" s="15">
        <v>23767.8</v>
      </c>
    </row>
    <row r="154" spans="1:6">
      <c r="A154" s="21" t="s">
        <v>229</v>
      </c>
      <c r="B154" s="21">
        <v>25</v>
      </c>
      <c r="C154" s="21">
        <v>50</v>
      </c>
      <c r="D154" s="21"/>
      <c r="E154" t="s">
        <v>427</v>
      </c>
      <c r="F154" s="15">
        <v>755.23</v>
      </c>
    </row>
    <row r="155" spans="1:6">
      <c r="A155" s="21" t="s">
        <v>229</v>
      </c>
      <c r="B155" s="21">
        <v>25</v>
      </c>
      <c r="C155" s="21">
        <v>7</v>
      </c>
      <c r="D155" s="21"/>
      <c r="E155" t="s">
        <v>428</v>
      </c>
      <c r="F155" s="15">
        <v>31664.59</v>
      </c>
    </row>
    <row r="156" spans="1:6">
      <c r="A156" s="21" t="s">
        <v>229</v>
      </c>
      <c r="B156" s="21">
        <v>25</v>
      </c>
      <c r="C156" s="21">
        <v>72</v>
      </c>
      <c r="D156" s="21"/>
      <c r="E156" t="s">
        <v>379</v>
      </c>
      <c r="F156" s="15">
        <v>52391.01</v>
      </c>
    </row>
    <row r="157" spans="1:6">
      <c r="A157" s="21" t="s">
        <v>229</v>
      </c>
      <c r="B157" s="21">
        <v>31</v>
      </c>
      <c r="C157" s="21">
        <v>9</v>
      </c>
      <c r="D157" s="21"/>
      <c r="E157" t="s">
        <v>388</v>
      </c>
      <c r="F157" s="15">
        <v>2190.84</v>
      </c>
    </row>
    <row r="158" spans="1:6">
      <c r="A158" s="21" t="s">
        <v>229</v>
      </c>
      <c r="B158" s="21">
        <v>45</v>
      </c>
      <c r="C158" s="21">
        <v>20</v>
      </c>
      <c r="D158" s="21"/>
      <c r="E158" t="s">
        <v>365</v>
      </c>
      <c r="F158" s="15">
        <v>31932.36</v>
      </c>
    </row>
    <row r="159" spans="1:6">
      <c r="A159" s="21" t="s">
        <v>229</v>
      </c>
      <c r="B159" s="21">
        <v>46</v>
      </c>
      <c r="C159" s="21">
        <v>1</v>
      </c>
      <c r="D159" s="21"/>
      <c r="E159" t="s">
        <v>468</v>
      </c>
      <c r="F159" s="15">
        <v>69624.89</v>
      </c>
    </row>
    <row r="160" spans="1:6">
      <c r="A160" s="21" t="s">
        <v>229</v>
      </c>
      <c r="B160" s="21">
        <v>46</v>
      </c>
      <c r="C160" s="21">
        <v>39</v>
      </c>
      <c r="D160" s="21"/>
      <c r="E160" t="s">
        <v>429</v>
      </c>
      <c r="F160" s="15">
        <v>259098.28</v>
      </c>
    </row>
    <row r="161" spans="1:6">
      <c r="A161" s="21" t="s">
        <v>229</v>
      </c>
      <c r="B161" s="21">
        <v>52</v>
      </c>
      <c r="C161" s="21">
        <v>21</v>
      </c>
      <c r="D161" s="21"/>
      <c r="E161" t="s">
        <v>487</v>
      </c>
      <c r="F161" s="15">
        <v>121403.03</v>
      </c>
    </row>
    <row r="162" spans="1:6">
      <c r="A162" s="21" t="s">
        <v>229</v>
      </c>
      <c r="B162" s="21">
        <v>56</v>
      </c>
      <c r="C162" s="21">
        <v>29</v>
      </c>
      <c r="D162" s="21">
        <v>2</v>
      </c>
      <c r="E162" t="s">
        <v>395</v>
      </c>
      <c r="F162" s="15">
        <v>3456.23</v>
      </c>
    </row>
    <row r="163" spans="1:6">
      <c r="A163" s="21" t="s">
        <v>229</v>
      </c>
      <c r="B163" s="21">
        <v>68</v>
      </c>
      <c r="C163" s="21">
        <v>31</v>
      </c>
      <c r="D163" s="21"/>
      <c r="E163" t="s">
        <v>476</v>
      </c>
      <c r="F163" s="15">
        <v>81531.45</v>
      </c>
    </row>
    <row r="164" spans="1:6">
      <c r="A164" s="21" t="s">
        <v>229</v>
      </c>
      <c r="B164" s="21">
        <v>71</v>
      </c>
      <c r="C164" s="21">
        <v>11</v>
      </c>
      <c r="D164" s="21"/>
      <c r="E164" t="s">
        <v>431</v>
      </c>
      <c r="F164" s="15">
        <v>21567.21</v>
      </c>
    </row>
    <row r="165" spans="1:6">
      <c r="A165" s="21" t="s">
        <v>229</v>
      </c>
      <c r="B165" s="21">
        <v>84</v>
      </c>
      <c r="C165" s="21">
        <v>11</v>
      </c>
      <c r="D165" s="21"/>
      <c r="E165" t="s">
        <v>325</v>
      </c>
      <c r="F165" s="15">
        <v>74175.91</v>
      </c>
    </row>
    <row r="166" spans="1:6">
      <c r="A166" s="31" t="s">
        <v>229</v>
      </c>
      <c r="B166" s="21">
        <v>95</v>
      </c>
      <c r="C166" s="21">
        <v>11</v>
      </c>
      <c r="D166" s="21"/>
      <c r="E166" t="s">
        <v>432</v>
      </c>
      <c r="F166" s="15">
        <v>51726.02</v>
      </c>
    </row>
    <row r="167" spans="1:6">
      <c r="A167" s="32" t="s">
        <v>433</v>
      </c>
      <c r="B167" s="32"/>
      <c r="C167" s="32"/>
      <c r="D167" s="32"/>
      <c r="E167" s="32"/>
      <c r="F167" s="33">
        <v>5081347.1800000006</v>
      </c>
    </row>
    <row r="168" spans="1:6">
      <c r="A168" s="21" t="s">
        <v>231</v>
      </c>
      <c r="B168" s="21" t="s">
        <v>319</v>
      </c>
      <c r="C168" s="21"/>
      <c r="D168" s="21"/>
      <c r="E168" t="s">
        <v>320</v>
      </c>
      <c r="F168" s="15">
        <v>173717.13</v>
      </c>
    </row>
    <row r="169" spans="1:6">
      <c r="A169" s="21" t="s">
        <v>231</v>
      </c>
      <c r="B169" s="21">
        <v>25</v>
      </c>
      <c r="C169" s="21">
        <v>11</v>
      </c>
      <c r="D169" s="21"/>
      <c r="E169" t="s">
        <v>477</v>
      </c>
      <c r="F169" s="15">
        <v>26815.43</v>
      </c>
    </row>
    <row r="170" spans="1:6">
      <c r="A170" s="31" t="s">
        <v>231</v>
      </c>
      <c r="B170" s="21">
        <v>84</v>
      </c>
      <c r="C170" s="21">
        <v>11</v>
      </c>
      <c r="D170" s="21"/>
      <c r="E170" t="s">
        <v>325</v>
      </c>
      <c r="F170" s="15">
        <v>10492.1</v>
      </c>
    </row>
    <row r="171" spans="1:6">
      <c r="A171" s="32" t="s">
        <v>434</v>
      </c>
      <c r="B171" s="32"/>
      <c r="C171" s="32"/>
      <c r="D171" s="32"/>
      <c r="E171" s="32"/>
      <c r="F171" s="33">
        <v>211024.66</v>
      </c>
    </row>
    <row r="172" spans="1:6">
      <c r="A172" s="21" t="s">
        <v>230</v>
      </c>
      <c r="B172" s="21" t="s">
        <v>319</v>
      </c>
      <c r="C172" s="21"/>
      <c r="D172" s="21"/>
      <c r="E172" t="s">
        <v>320</v>
      </c>
      <c r="F172" s="15">
        <v>276629.03999999998</v>
      </c>
    </row>
    <row r="173" spans="1:6">
      <c r="A173" s="31" t="s">
        <v>230</v>
      </c>
      <c r="B173" s="21">
        <v>84</v>
      </c>
      <c r="C173" s="21">
        <v>11</v>
      </c>
      <c r="D173" s="21"/>
      <c r="E173" t="s">
        <v>325</v>
      </c>
      <c r="F173" s="15">
        <v>9076.8799999999992</v>
      </c>
    </row>
    <row r="174" spans="1:6">
      <c r="A174" s="32" t="s">
        <v>435</v>
      </c>
      <c r="B174" s="32"/>
      <c r="C174" s="32"/>
      <c r="D174" s="32"/>
      <c r="E174" s="32"/>
      <c r="F174" s="33">
        <v>285705.92</v>
      </c>
    </row>
    <row r="175" spans="1:6">
      <c r="A175" s="21" t="s">
        <v>233</v>
      </c>
      <c r="B175" s="21" t="s">
        <v>319</v>
      </c>
      <c r="C175" s="21"/>
      <c r="D175" s="21"/>
      <c r="E175" t="s">
        <v>320</v>
      </c>
      <c r="F175" s="15">
        <v>491739.62</v>
      </c>
    </row>
    <row r="176" spans="1:6">
      <c r="A176" s="21" t="s">
        <v>233</v>
      </c>
      <c r="B176" s="21">
        <v>56</v>
      </c>
      <c r="C176" s="21">
        <v>10</v>
      </c>
      <c r="D176" s="21"/>
      <c r="E176" t="s">
        <v>352</v>
      </c>
      <c r="F176" s="15">
        <v>32833.24</v>
      </c>
    </row>
    <row r="177" spans="1:6">
      <c r="A177" s="31" t="s">
        <v>233</v>
      </c>
      <c r="B177" s="21">
        <v>84</v>
      </c>
      <c r="C177" s="21">
        <v>11</v>
      </c>
      <c r="D177" s="21"/>
      <c r="E177" t="s">
        <v>325</v>
      </c>
      <c r="F177" s="15">
        <v>17798.849999999999</v>
      </c>
    </row>
    <row r="178" spans="1:6">
      <c r="A178" s="32" t="s">
        <v>436</v>
      </c>
      <c r="B178" s="32"/>
      <c r="C178" s="32"/>
      <c r="D178" s="32"/>
      <c r="E178" s="32"/>
      <c r="F178" s="33">
        <v>542371.71</v>
      </c>
    </row>
    <row r="179" spans="1:6">
      <c r="A179" s="21" t="s">
        <v>232</v>
      </c>
      <c r="B179" s="21" t="s">
        <v>319</v>
      </c>
      <c r="C179" s="21"/>
      <c r="D179" s="21"/>
      <c r="E179" t="s">
        <v>320</v>
      </c>
      <c r="F179" s="15">
        <v>384270.81</v>
      </c>
    </row>
    <row r="180" spans="1:6">
      <c r="A180" s="21" t="s">
        <v>232</v>
      </c>
      <c r="B180" s="21">
        <v>1</v>
      </c>
      <c r="C180" s="21"/>
      <c r="D180" s="21"/>
      <c r="E180" t="s">
        <v>411</v>
      </c>
      <c r="F180" s="15">
        <v>10936.63</v>
      </c>
    </row>
    <row r="181" spans="1:6">
      <c r="A181" s="21" t="s">
        <v>232</v>
      </c>
      <c r="B181" s="21">
        <v>1</v>
      </c>
      <c r="C181" s="21">
        <v>70</v>
      </c>
      <c r="D181" s="21"/>
      <c r="E181" t="s">
        <v>369</v>
      </c>
      <c r="F181" s="15">
        <v>9229.4</v>
      </c>
    </row>
    <row r="182" spans="1:6">
      <c r="A182" s="21" t="s">
        <v>232</v>
      </c>
      <c r="B182" s="21">
        <v>45</v>
      </c>
      <c r="C182" s="21">
        <v>20</v>
      </c>
      <c r="D182" s="21"/>
      <c r="E182" t="s">
        <v>365</v>
      </c>
      <c r="F182" s="15">
        <v>7997.05</v>
      </c>
    </row>
    <row r="183" spans="1:6">
      <c r="A183" s="31" t="s">
        <v>232</v>
      </c>
      <c r="B183" s="21">
        <v>84</v>
      </c>
      <c r="C183" s="21">
        <v>11</v>
      </c>
      <c r="D183" s="21"/>
      <c r="E183" t="s">
        <v>325</v>
      </c>
      <c r="F183" s="15">
        <v>47781.45</v>
      </c>
    </row>
    <row r="184" spans="1:6">
      <c r="A184" s="32" t="s">
        <v>437</v>
      </c>
      <c r="B184" s="32"/>
      <c r="C184" s="32"/>
      <c r="D184" s="32"/>
      <c r="E184" s="32"/>
      <c r="F184" s="33">
        <v>460215.34</v>
      </c>
    </row>
    <row r="185" spans="1:6">
      <c r="A185" s="21" t="s">
        <v>234</v>
      </c>
      <c r="B185" s="21" t="s">
        <v>319</v>
      </c>
      <c r="C185" s="21"/>
      <c r="D185" s="21"/>
      <c r="E185" t="s">
        <v>320</v>
      </c>
      <c r="F185" s="15">
        <v>821980.69</v>
      </c>
    </row>
    <row r="186" spans="1:6">
      <c r="A186" s="21" t="s">
        <v>234</v>
      </c>
      <c r="B186" s="21">
        <v>1</v>
      </c>
      <c r="C186" s="21">
        <v>1</v>
      </c>
      <c r="D186" s="21"/>
      <c r="E186" t="s">
        <v>398</v>
      </c>
      <c r="F186" s="15">
        <v>13967.7</v>
      </c>
    </row>
    <row r="187" spans="1:6">
      <c r="A187" s="21" t="s">
        <v>234</v>
      </c>
      <c r="B187" s="21">
        <v>10</v>
      </c>
      <c r="C187" s="21">
        <v>1</v>
      </c>
      <c r="D187" s="21"/>
      <c r="E187" t="s">
        <v>349</v>
      </c>
      <c r="F187" s="15">
        <v>45858.79</v>
      </c>
    </row>
    <row r="188" spans="1:6">
      <c r="A188" s="31" t="s">
        <v>234</v>
      </c>
      <c r="B188" s="21">
        <v>84</v>
      </c>
      <c r="C188" s="21">
        <v>11</v>
      </c>
      <c r="D188" s="21"/>
      <c r="E188" t="s">
        <v>325</v>
      </c>
      <c r="F188" s="15">
        <v>38851.14</v>
      </c>
    </row>
    <row r="189" spans="1:6">
      <c r="A189" s="32" t="s">
        <v>438</v>
      </c>
      <c r="B189" s="32"/>
      <c r="C189" s="32"/>
      <c r="D189" s="32"/>
      <c r="E189" s="32"/>
      <c r="F189" s="33">
        <v>920658.32</v>
      </c>
    </row>
    <row r="190" spans="1:6">
      <c r="A190" s="21" t="s">
        <v>235</v>
      </c>
      <c r="B190" s="21" t="s">
        <v>319</v>
      </c>
      <c r="C190" s="21"/>
      <c r="D190" s="21"/>
      <c r="E190" t="s">
        <v>320</v>
      </c>
      <c r="F190" s="15">
        <v>2546702.4130000002</v>
      </c>
    </row>
    <row r="191" spans="1:6">
      <c r="A191" s="21" t="s">
        <v>235</v>
      </c>
      <c r="B191" s="21">
        <v>1</v>
      </c>
      <c r="C191" s="21">
        <v>1</v>
      </c>
      <c r="D191" s="21"/>
      <c r="E191" t="s">
        <v>398</v>
      </c>
      <c r="F191" s="15">
        <v>323795.85000000003</v>
      </c>
    </row>
    <row r="192" spans="1:6">
      <c r="A192" s="21" t="s">
        <v>235</v>
      </c>
      <c r="B192" s="21">
        <v>1</v>
      </c>
      <c r="C192" s="21">
        <v>47</v>
      </c>
      <c r="D192" s="21"/>
      <c r="E192" t="s">
        <v>346</v>
      </c>
      <c r="F192" s="15">
        <v>185.63</v>
      </c>
    </row>
    <row r="193" spans="1:6">
      <c r="A193" s="21" t="s">
        <v>235</v>
      </c>
      <c r="B193" s="21">
        <v>10</v>
      </c>
      <c r="C193" s="21">
        <v>1</v>
      </c>
      <c r="D193" s="21"/>
      <c r="E193" t="s">
        <v>349</v>
      </c>
      <c r="F193" s="15">
        <v>10330.57</v>
      </c>
    </row>
    <row r="194" spans="1:6">
      <c r="A194" s="21" t="s">
        <v>235</v>
      </c>
      <c r="B194" s="21">
        <v>32</v>
      </c>
      <c r="C194" s="21">
        <v>40</v>
      </c>
      <c r="D194" s="21"/>
      <c r="E194" t="s">
        <v>321</v>
      </c>
      <c r="F194" s="15">
        <v>32781.75</v>
      </c>
    </row>
    <row r="195" spans="1:6">
      <c r="A195" s="21" t="s">
        <v>235</v>
      </c>
      <c r="B195" s="21">
        <v>33</v>
      </c>
      <c r="C195" s="21">
        <v>16</v>
      </c>
      <c r="D195" s="21"/>
      <c r="E195" t="s">
        <v>440</v>
      </c>
      <c r="F195" s="15">
        <v>37599.21</v>
      </c>
    </row>
    <row r="196" spans="1:6">
      <c r="A196" s="21" t="s">
        <v>235</v>
      </c>
      <c r="B196" s="21">
        <v>41</v>
      </c>
      <c r="C196" s="21">
        <v>20</v>
      </c>
      <c r="D196" s="21"/>
      <c r="E196" t="s">
        <v>393</v>
      </c>
      <c r="F196" s="15">
        <v>21402.18</v>
      </c>
    </row>
    <row r="197" spans="1:6">
      <c r="A197" s="31" t="s">
        <v>235</v>
      </c>
      <c r="B197" s="21">
        <v>84</v>
      </c>
      <c r="C197" s="21">
        <v>11</v>
      </c>
      <c r="D197" s="21"/>
      <c r="E197" t="s">
        <v>325</v>
      </c>
      <c r="F197" s="15">
        <v>23536.83</v>
      </c>
    </row>
    <row r="198" spans="1:6">
      <c r="A198" s="32" t="s">
        <v>441</v>
      </c>
      <c r="B198" s="32"/>
      <c r="C198" s="32"/>
      <c r="D198" s="32"/>
      <c r="E198" s="32"/>
      <c r="F198" s="33">
        <v>2996334.4330000002</v>
      </c>
    </row>
    <row r="199" spans="1:6">
      <c r="A199" s="31" t="s">
        <v>236</v>
      </c>
      <c r="B199" s="21">
        <v>1</v>
      </c>
      <c r="C199" s="21">
        <v>50</v>
      </c>
      <c r="D199" s="21"/>
      <c r="E199" t="s">
        <v>361</v>
      </c>
      <c r="F199" s="15">
        <v>35910.58</v>
      </c>
    </row>
    <row r="200" spans="1:6">
      <c r="A200" s="32" t="s">
        <v>442</v>
      </c>
      <c r="B200" s="32"/>
      <c r="C200" s="32"/>
      <c r="D200" s="32"/>
      <c r="E200" s="32"/>
      <c r="F200" s="33">
        <v>35910.58</v>
      </c>
    </row>
    <row r="201" spans="1:6">
      <c r="A201" s="21" t="s">
        <v>238</v>
      </c>
      <c r="B201" s="21" t="s">
        <v>319</v>
      </c>
      <c r="C201" s="21"/>
      <c r="D201" s="21"/>
      <c r="E201" t="s">
        <v>320</v>
      </c>
      <c r="F201" s="15">
        <v>7656124.29</v>
      </c>
    </row>
    <row r="202" spans="1:6">
      <c r="A202" s="21" t="s">
        <v>238</v>
      </c>
      <c r="B202" s="21">
        <v>1</v>
      </c>
      <c r="C202" s="21">
        <v>11</v>
      </c>
      <c r="D202" s="21"/>
      <c r="E202" t="s">
        <v>423</v>
      </c>
      <c r="F202" s="15">
        <v>59616.98</v>
      </c>
    </row>
    <row r="203" spans="1:6">
      <c r="A203" s="21" t="s">
        <v>238</v>
      </c>
      <c r="B203" s="21">
        <v>11</v>
      </c>
      <c r="C203" s="21">
        <v>1</v>
      </c>
      <c r="D203" s="21"/>
      <c r="E203" t="s">
        <v>406</v>
      </c>
      <c r="F203" s="15">
        <v>57523.11</v>
      </c>
    </row>
    <row r="204" spans="1:6">
      <c r="A204" s="21" t="s">
        <v>238</v>
      </c>
      <c r="B204" s="21">
        <v>14</v>
      </c>
      <c r="C204" s="21"/>
      <c r="D204" s="21"/>
      <c r="E204" t="s">
        <v>444</v>
      </c>
      <c r="F204" s="15">
        <v>34531.040000000001</v>
      </c>
    </row>
    <row r="205" spans="1:6">
      <c r="A205" s="21" t="s">
        <v>238</v>
      </c>
      <c r="B205" s="21">
        <v>25</v>
      </c>
      <c r="C205" s="21">
        <v>7</v>
      </c>
      <c r="D205" s="21"/>
      <c r="E205" t="s">
        <v>428</v>
      </c>
      <c r="F205" s="15">
        <v>4266.28</v>
      </c>
    </row>
    <row r="206" spans="1:6">
      <c r="A206" s="21" t="s">
        <v>238</v>
      </c>
      <c r="B206" s="21">
        <v>41</v>
      </c>
      <c r="C206" s="21">
        <v>10</v>
      </c>
      <c r="D206" s="21"/>
      <c r="E206" t="s">
        <v>478</v>
      </c>
      <c r="F206" s="15">
        <v>133511.49</v>
      </c>
    </row>
    <row r="207" spans="1:6">
      <c r="A207" s="21" t="s">
        <v>238</v>
      </c>
      <c r="B207" s="21">
        <v>46</v>
      </c>
      <c r="C207" s="21">
        <v>1</v>
      </c>
      <c r="D207" s="21"/>
      <c r="E207" t="s">
        <v>468</v>
      </c>
      <c r="F207" s="15">
        <v>20516.53</v>
      </c>
    </row>
    <row r="208" spans="1:6">
      <c r="A208" s="21" t="s">
        <v>238</v>
      </c>
      <c r="B208" s="21">
        <v>47</v>
      </c>
      <c r="C208" s="21">
        <v>25</v>
      </c>
      <c r="D208" s="21"/>
      <c r="E208" t="s">
        <v>488</v>
      </c>
      <c r="F208" s="15">
        <v>947.47</v>
      </c>
    </row>
    <row r="209" spans="1:6">
      <c r="A209" s="21" t="s">
        <v>238</v>
      </c>
      <c r="B209" s="21">
        <v>68</v>
      </c>
      <c r="C209" s="21">
        <v>20</v>
      </c>
      <c r="D209" s="21"/>
      <c r="E209" t="s">
        <v>367</v>
      </c>
      <c r="F209" s="15">
        <v>681664.30999999994</v>
      </c>
    </row>
    <row r="210" spans="1:6">
      <c r="A210" s="21" t="s">
        <v>238</v>
      </c>
      <c r="B210" s="21">
        <v>68</v>
      </c>
      <c r="C210" s="21">
        <v>31</v>
      </c>
      <c r="D210" s="21"/>
      <c r="E210" t="s">
        <v>476</v>
      </c>
      <c r="F210" s="15">
        <v>120.24</v>
      </c>
    </row>
    <row r="211" spans="1:6">
      <c r="A211" s="21" t="s">
        <v>238</v>
      </c>
      <c r="B211" s="21">
        <v>74</v>
      </c>
      <c r="C211" s="21"/>
      <c r="D211" s="21"/>
      <c r="E211" t="s">
        <v>484</v>
      </c>
      <c r="F211" s="15">
        <v>32865.340000000004</v>
      </c>
    </row>
    <row r="212" spans="1:6">
      <c r="A212" s="21" t="s">
        <v>238</v>
      </c>
      <c r="B212" s="21">
        <v>84</v>
      </c>
      <c r="C212" s="21">
        <v>11</v>
      </c>
      <c r="D212" s="21"/>
      <c r="E212" t="s">
        <v>325</v>
      </c>
      <c r="F212" s="15">
        <v>323856.77</v>
      </c>
    </row>
    <row r="213" spans="1:6">
      <c r="A213" s="21" t="s">
        <v>238</v>
      </c>
      <c r="B213" s="21">
        <v>85</v>
      </c>
      <c r="C213" s="21">
        <v>20</v>
      </c>
      <c r="D213" s="21"/>
      <c r="E213" t="s">
        <v>446</v>
      </c>
      <c r="F213" s="15">
        <v>119138.54</v>
      </c>
    </row>
    <row r="214" spans="1:6">
      <c r="A214" s="21" t="s">
        <v>238</v>
      </c>
      <c r="B214" s="21">
        <v>91</v>
      </c>
      <c r="C214" s="21">
        <v>2</v>
      </c>
      <c r="D214" s="21"/>
      <c r="E214" t="s">
        <v>489</v>
      </c>
      <c r="F214" s="15">
        <v>188257.7</v>
      </c>
    </row>
    <row r="215" spans="1:6">
      <c r="A215" s="31" t="s">
        <v>238</v>
      </c>
      <c r="B215" s="21">
        <v>93</v>
      </c>
      <c r="C215" s="21">
        <v>11</v>
      </c>
      <c r="D215" s="21"/>
      <c r="E215" t="s">
        <v>382</v>
      </c>
      <c r="F215" s="15">
        <v>90491.66</v>
      </c>
    </row>
    <row r="216" spans="1:6">
      <c r="A216" s="32" t="s">
        <v>448</v>
      </c>
      <c r="B216" s="32"/>
      <c r="C216" s="32"/>
      <c r="D216" s="32"/>
      <c r="E216" s="32"/>
      <c r="F216" s="33">
        <v>9403431.75</v>
      </c>
    </row>
    <row r="217" spans="1:6">
      <c r="A217" s="21" t="s">
        <v>237</v>
      </c>
      <c r="B217" s="21" t="s">
        <v>319</v>
      </c>
      <c r="C217" s="21"/>
      <c r="D217" s="21"/>
      <c r="E217" t="s">
        <v>320</v>
      </c>
      <c r="F217" s="15">
        <v>1320668.2</v>
      </c>
    </row>
    <row r="218" spans="1:6">
      <c r="A218" s="21" t="s">
        <v>237</v>
      </c>
      <c r="B218" s="21">
        <v>1</v>
      </c>
      <c r="C218" s="21">
        <v>13</v>
      </c>
      <c r="D218" s="21"/>
      <c r="E218" t="s">
        <v>479</v>
      </c>
      <c r="F218" s="15">
        <v>14038.77</v>
      </c>
    </row>
    <row r="219" spans="1:6">
      <c r="A219" s="21" t="s">
        <v>237</v>
      </c>
      <c r="B219" s="21">
        <v>45</v>
      </c>
      <c r="C219" s="21">
        <v>20</v>
      </c>
      <c r="D219" s="21"/>
      <c r="E219" t="s">
        <v>365</v>
      </c>
      <c r="F219" s="15">
        <v>674.73</v>
      </c>
    </row>
    <row r="220" spans="1:6">
      <c r="A220" s="21" t="s">
        <v>237</v>
      </c>
      <c r="B220" s="21">
        <v>47</v>
      </c>
      <c r="C220" s="21">
        <v>79</v>
      </c>
      <c r="D220" s="21"/>
      <c r="E220" t="s">
        <v>374</v>
      </c>
      <c r="F220" s="15">
        <v>117877.74</v>
      </c>
    </row>
    <row r="221" spans="1:6">
      <c r="A221" s="21" t="s">
        <v>237</v>
      </c>
      <c r="B221" s="21">
        <v>53</v>
      </c>
      <c r="C221" s="21">
        <v>10</v>
      </c>
      <c r="D221" s="21"/>
      <c r="E221" t="s">
        <v>381</v>
      </c>
      <c r="F221" s="15">
        <v>5136.58</v>
      </c>
    </row>
    <row r="222" spans="1:6">
      <c r="A222" s="21" t="s">
        <v>237</v>
      </c>
      <c r="B222" s="21">
        <v>71</v>
      </c>
      <c r="C222" s="21">
        <v>1</v>
      </c>
      <c r="D222" s="21"/>
      <c r="E222" t="s">
        <v>480</v>
      </c>
      <c r="F222" s="15">
        <v>21346.27</v>
      </c>
    </row>
    <row r="223" spans="1:6">
      <c r="A223" s="21" t="s">
        <v>237</v>
      </c>
      <c r="B223" s="21">
        <v>84</v>
      </c>
      <c r="C223" s="21">
        <v>11</v>
      </c>
      <c r="D223" s="21"/>
      <c r="E223" t="s">
        <v>325</v>
      </c>
      <c r="F223" s="15">
        <v>47546.549999999996</v>
      </c>
    </row>
    <row r="224" spans="1:6">
      <c r="A224" s="31" t="s">
        <v>237</v>
      </c>
      <c r="B224" s="21">
        <v>94</v>
      </c>
      <c r="C224" s="21">
        <v>91</v>
      </c>
      <c r="D224" s="21"/>
      <c r="E224" t="s">
        <v>449</v>
      </c>
      <c r="F224" s="15">
        <v>587.52</v>
      </c>
    </row>
    <row r="225" spans="1:6">
      <c r="A225" s="32" t="s">
        <v>450</v>
      </c>
      <c r="B225" s="32"/>
      <c r="C225" s="32"/>
      <c r="D225" s="32"/>
      <c r="E225" s="32"/>
      <c r="F225" s="33">
        <v>1527876.36</v>
      </c>
    </row>
    <row r="226" spans="1:6">
      <c r="A226" s="21" t="s">
        <v>239</v>
      </c>
      <c r="B226" s="21" t="s">
        <v>319</v>
      </c>
      <c r="C226" s="21"/>
      <c r="D226" s="21"/>
      <c r="E226" t="s">
        <v>320</v>
      </c>
      <c r="F226" s="15">
        <v>1647399.6400000001</v>
      </c>
    </row>
    <row r="227" spans="1:6">
      <c r="A227" s="21" t="s">
        <v>239</v>
      </c>
      <c r="B227" s="21">
        <v>1</v>
      </c>
      <c r="C227" s="21">
        <v>24</v>
      </c>
      <c r="D227" s="21"/>
      <c r="E227" t="s">
        <v>451</v>
      </c>
      <c r="F227" s="15">
        <v>34151.85</v>
      </c>
    </row>
    <row r="228" spans="1:6">
      <c r="A228" s="21" t="s">
        <v>239</v>
      </c>
      <c r="B228" s="21">
        <v>10</v>
      </c>
      <c r="C228" s="21">
        <v>72</v>
      </c>
      <c r="D228" s="21"/>
      <c r="E228" t="s">
        <v>363</v>
      </c>
      <c r="F228" s="15">
        <v>1344213.3800000001</v>
      </c>
    </row>
    <row r="229" spans="1:6">
      <c r="A229" s="21" t="s">
        <v>239</v>
      </c>
      <c r="B229" s="21">
        <v>49</v>
      </c>
      <c r="C229" s="21">
        <v>41</v>
      </c>
      <c r="D229" s="21"/>
      <c r="E229" t="s">
        <v>336</v>
      </c>
      <c r="F229" s="15">
        <v>13762.29</v>
      </c>
    </row>
    <row r="230" spans="1:6">
      <c r="A230" s="21" t="s">
        <v>239</v>
      </c>
      <c r="B230" s="21">
        <v>84</v>
      </c>
      <c r="C230" s="21">
        <v>11</v>
      </c>
      <c r="D230" s="21"/>
      <c r="E230" t="s">
        <v>325</v>
      </c>
      <c r="F230" s="15">
        <v>24569.97</v>
      </c>
    </row>
    <row r="231" spans="1:6">
      <c r="A231" s="31" t="s">
        <v>239</v>
      </c>
      <c r="B231" s="21">
        <v>85</v>
      </c>
      <c r="C231" s="21">
        <v>10</v>
      </c>
      <c r="D231" s="21"/>
      <c r="E231" t="s">
        <v>375</v>
      </c>
      <c r="F231" s="15">
        <v>35071.769999999997</v>
      </c>
    </row>
    <row r="232" spans="1:6">
      <c r="A232" s="32" t="s">
        <v>452</v>
      </c>
      <c r="B232" s="32"/>
      <c r="C232" s="32"/>
      <c r="D232" s="32"/>
      <c r="E232" s="32"/>
      <c r="F232" s="33">
        <v>3099168.9000000004</v>
      </c>
    </row>
    <row r="233" spans="1:6">
      <c r="A233" s="21" t="s">
        <v>240</v>
      </c>
      <c r="B233" s="21" t="s">
        <v>319</v>
      </c>
      <c r="C233" s="21"/>
      <c r="D233" s="21"/>
      <c r="E233" t="s">
        <v>320</v>
      </c>
      <c r="F233" s="15">
        <v>918024.87</v>
      </c>
    </row>
    <row r="234" spans="1:6">
      <c r="A234" s="21" t="s">
        <v>240</v>
      </c>
      <c r="B234" s="21">
        <v>10</v>
      </c>
      <c r="C234" s="21">
        <v>1</v>
      </c>
      <c r="D234" s="21"/>
      <c r="E234" t="s">
        <v>349</v>
      </c>
      <c r="F234" s="15">
        <v>21276.94</v>
      </c>
    </row>
    <row r="235" spans="1:6">
      <c r="A235" s="21" t="s">
        <v>240</v>
      </c>
      <c r="B235" s="21">
        <v>84</v>
      </c>
      <c r="C235" s="21">
        <v>11</v>
      </c>
      <c r="D235" s="21"/>
      <c r="E235" t="s">
        <v>325</v>
      </c>
      <c r="F235" s="15">
        <v>35265.57</v>
      </c>
    </row>
    <row r="236" spans="1:6">
      <c r="A236" s="21" t="s">
        <v>240</v>
      </c>
      <c r="B236" s="21">
        <v>85</v>
      </c>
      <c r="C236" s="21">
        <v>10</v>
      </c>
      <c r="D236" s="21"/>
      <c r="E236" t="s">
        <v>375</v>
      </c>
      <c r="F236" s="15">
        <v>48125.14</v>
      </c>
    </row>
    <row r="237" spans="1:6">
      <c r="A237" s="31" t="s">
        <v>240</v>
      </c>
      <c r="B237" s="21">
        <v>91</v>
      </c>
      <c r="C237" s="21">
        <v>1</v>
      </c>
      <c r="D237" s="21"/>
      <c r="E237" t="s">
        <v>453</v>
      </c>
      <c r="F237" s="15">
        <v>102501.85</v>
      </c>
    </row>
    <row r="238" spans="1:6">
      <c r="A238" s="32" t="s">
        <v>454</v>
      </c>
      <c r="B238" s="32"/>
      <c r="C238" s="32"/>
      <c r="D238" s="32"/>
      <c r="E238" s="32"/>
      <c r="F238" s="33">
        <v>1125194.3699999999</v>
      </c>
    </row>
    <row r="239" spans="1:6">
      <c r="A239" s="21" t="s">
        <v>241</v>
      </c>
      <c r="B239" s="21" t="s">
        <v>319</v>
      </c>
      <c r="C239" s="21"/>
      <c r="D239" s="21"/>
      <c r="E239" t="s">
        <v>320</v>
      </c>
      <c r="F239" s="15">
        <v>671729.42</v>
      </c>
    </row>
    <row r="240" spans="1:6">
      <c r="A240" s="21" t="s">
        <v>241</v>
      </c>
      <c r="B240" s="21">
        <v>25</v>
      </c>
      <c r="C240" s="21">
        <v>6</v>
      </c>
      <c r="D240" s="21"/>
      <c r="E240" t="s">
        <v>481</v>
      </c>
      <c r="F240" s="15">
        <v>54278.2</v>
      </c>
    </row>
    <row r="241" spans="1:6">
      <c r="A241" s="31" t="s">
        <v>241</v>
      </c>
      <c r="B241" s="21">
        <v>84</v>
      </c>
      <c r="C241" s="21">
        <v>11</v>
      </c>
      <c r="D241" s="21"/>
      <c r="E241" t="s">
        <v>325</v>
      </c>
      <c r="F241" s="15">
        <v>30885.81</v>
      </c>
    </row>
    <row r="242" spans="1:6">
      <c r="A242" s="32" t="s">
        <v>455</v>
      </c>
      <c r="B242" s="32"/>
      <c r="C242" s="32"/>
      <c r="D242" s="32"/>
      <c r="E242" s="32"/>
      <c r="F242" s="33">
        <v>756893.43</v>
      </c>
    </row>
    <row r="243" spans="1:6">
      <c r="A243" s="21" t="s">
        <v>242</v>
      </c>
      <c r="B243" s="21" t="s">
        <v>319</v>
      </c>
      <c r="C243" s="21"/>
      <c r="D243" s="21"/>
      <c r="E243" t="s">
        <v>320</v>
      </c>
      <c r="F243" s="15">
        <v>3243348.6899999995</v>
      </c>
    </row>
    <row r="244" spans="1:6">
      <c r="A244" s="21" t="s">
        <v>242</v>
      </c>
      <c r="B244" s="21">
        <v>1</v>
      </c>
      <c r="C244" s="21"/>
      <c r="D244" s="21"/>
      <c r="E244" t="s">
        <v>411</v>
      </c>
      <c r="F244" s="15">
        <v>3587.73</v>
      </c>
    </row>
    <row r="245" spans="1:6">
      <c r="A245" s="21" t="s">
        <v>242</v>
      </c>
      <c r="B245" s="21">
        <v>1</v>
      </c>
      <c r="C245" s="21">
        <v>11</v>
      </c>
      <c r="D245" s="21"/>
      <c r="E245" t="s">
        <v>423</v>
      </c>
      <c r="F245" s="15">
        <v>4451093.43</v>
      </c>
    </row>
    <row r="246" spans="1:6">
      <c r="A246" s="21" t="s">
        <v>242</v>
      </c>
      <c r="B246" s="21">
        <v>10</v>
      </c>
      <c r="C246" s="21">
        <v>7</v>
      </c>
      <c r="D246" s="21"/>
      <c r="E246" t="s">
        <v>456</v>
      </c>
      <c r="F246" s="15">
        <v>9901.51</v>
      </c>
    </row>
    <row r="247" spans="1:6">
      <c r="A247" s="21" t="s">
        <v>242</v>
      </c>
      <c r="B247" s="21">
        <v>11</v>
      </c>
      <c r="C247" s="21">
        <v>1</v>
      </c>
      <c r="D247" s="21"/>
      <c r="E247" t="s">
        <v>406</v>
      </c>
      <c r="F247" s="15">
        <v>3413.96</v>
      </c>
    </row>
    <row r="248" spans="1:6">
      <c r="A248" s="21" t="s">
        <v>242</v>
      </c>
      <c r="B248" s="21">
        <v>25</v>
      </c>
      <c r="C248" s="21">
        <v>1</v>
      </c>
      <c r="D248" s="21"/>
      <c r="E248" t="s">
        <v>474</v>
      </c>
      <c r="F248" s="15">
        <v>49331.22</v>
      </c>
    </row>
    <row r="249" spans="1:6">
      <c r="A249" s="21" t="s">
        <v>242</v>
      </c>
      <c r="B249" s="21">
        <v>25</v>
      </c>
      <c r="C249" s="21">
        <v>99</v>
      </c>
      <c r="D249" s="21"/>
      <c r="E249" t="s">
        <v>490</v>
      </c>
      <c r="F249" s="15">
        <v>29110.06</v>
      </c>
    </row>
    <row r="250" spans="1:6">
      <c r="A250" s="21" t="s">
        <v>242</v>
      </c>
      <c r="B250" s="21">
        <v>29</v>
      </c>
      <c r="C250" s="21">
        <v>32</v>
      </c>
      <c r="D250" s="21"/>
      <c r="E250" t="s">
        <v>459</v>
      </c>
      <c r="F250" s="15">
        <v>174691.55</v>
      </c>
    </row>
    <row r="251" spans="1:6">
      <c r="A251" s="21" t="s">
        <v>242</v>
      </c>
      <c r="B251" s="21">
        <v>31</v>
      </c>
      <c r="C251" s="21">
        <v>9</v>
      </c>
      <c r="D251" s="21"/>
      <c r="E251" t="s">
        <v>388</v>
      </c>
      <c r="F251" s="15">
        <v>12357.84</v>
      </c>
    </row>
    <row r="252" spans="1:6">
      <c r="A252" s="21" t="s">
        <v>242</v>
      </c>
      <c r="B252" s="21">
        <v>53</v>
      </c>
      <c r="C252" s="21">
        <v>10</v>
      </c>
      <c r="D252" s="21"/>
      <c r="E252" t="s">
        <v>381</v>
      </c>
      <c r="F252" s="15">
        <v>6516.34</v>
      </c>
    </row>
    <row r="253" spans="1:6">
      <c r="A253" s="21" t="s">
        <v>242</v>
      </c>
      <c r="B253" s="21">
        <v>84</v>
      </c>
      <c r="C253" s="21">
        <v>11</v>
      </c>
      <c r="D253" s="21"/>
      <c r="E253" t="s">
        <v>325</v>
      </c>
      <c r="F253" s="15">
        <v>159367.12</v>
      </c>
    </row>
    <row r="254" spans="1:6">
      <c r="A254" s="21" t="s">
        <v>242</v>
      </c>
      <c r="B254" s="21">
        <v>85</v>
      </c>
      <c r="C254" s="21">
        <v>31</v>
      </c>
      <c r="D254" s="21">
        <v>1</v>
      </c>
      <c r="E254" t="s">
        <v>357</v>
      </c>
      <c r="F254" s="15">
        <v>110205.69</v>
      </c>
    </row>
    <row r="255" spans="1:6">
      <c r="A255" s="31" t="s">
        <v>242</v>
      </c>
      <c r="B255" s="21">
        <v>96</v>
      </c>
      <c r="C255" s="21">
        <v>4</v>
      </c>
      <c r="D255" s="21"/>
      <c r="E255" t="s">
        <v>482</v>
      </c>
      <c r="F255" s="15">
        <v>11553.26</v>
      </c>
    </row>
    <row r="256" spans="1:6">
      <c r="A256" s="32" t="s">
        <v>461</v>
      </c>
      <c r="B256" s="32"/>
      <c r="C256" s="32"/>
      <c r="D256" s="32"/>
      <c r="E256" s="32"/>
      <c r="F256" s="33">
        <v>8264478.3999999985</v>
      </c>
    </row>
    <row r="257" spans="1:6">
      <c r="A257" s="21" t="s">
        <v>243</v>
      </c>
      <c r="B257" s="21" t="s">
        <v>319</v>
      </c>
      <c r="C257" s="21"/>
      <c r="D257" s="21"/>
      <c r="E257" t="s">
        <v>320</v>
      </c>
      <c r="F257" s="15">
        <v>476429.02999999997</v>
      </c>
    </row>
    <row r="258" spans="1:6">
      <c r="A258" s="31" t="s">
        <v>243</v>
      </c>
      <c r="B258" s="21">
        <v>84</v>
      </c>
      <c r="C258" s="21">
        <v>11</v>
      </c>
      <c r="D258" s="21"/>
      <c r="E258" t="s">
        <v>325</v>
      </c>
      <c r="F258" s="15">
        <v>32155.42</v>
      </c>
    </row>
    <row r="259" spans="1:6">
      <c r="A259" s="32" t="s">
        <v>463</v>
      </c>
      <c r="B259" s="32"/>
      <c r="C259" s="32"/>
      <c r="D259" s="32"/>
      <c r="E259" s="32"/>
      <c r="F259" s="33">
        <v>508584.44999999995</v>
      </c>
    </row>
    <row r="260" spans="1:6">
      <c r="A260" s="35" t="s">
        <v>464</v>
      </c>
      <c r="B260" s="35"/>
      <c r="C260" s="35"/>
      <c r="D260" s="35"/>
      <c r="E260" s="35"/>
      <c r="F260" s="36">
        <v>92915971.792999968</v>
      </c>
    </row>
  </sheetData>
  <conditionalFormatting sqref="AV1:AV1048576">
    <cfRule type="cellIs" dxfId="5" priority="1" operator="greaterThan">
      <formula>500000</formula>
    </cfRule>
  </conditionalFormatting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W261"/>
  <sheetViews>
    <sheetView topLeftCell="A49" zoomScale="80" zoomScaleNormal="80" workbookViewId="0">
      <pane xSplit="9" topLeftCell="J1" activePane="topRight" state="frozen"/>
      <selection pane="topRight" activeCell="AG33" sqref="AG33"/>
      <selection activeCell="AG33" sqref="AG33"/>
    </sheetView>
  </sheetViews>
  <sheetFormatPr defaultRowHeight="15"/>
  <cols>
    <col min="1" max="1" width="24.28515625" bestFit="1" customWidth="1"/>
    <col min="2" max="2" width="9.140625" bestFit="1" customWidth="1"/>
    <col min="3" max="4" width="9.140625" customWidth="1"/>
    <col min="5" max="5" width="54.42578125" bestFit="1" customWidth="1"/>
    <col min="6" max="6" width="15.85546875" bestFit="1" customWidth="1"/>
    <col min="9" max="9" width="13.140625" bestFit="1" customWidth="1"/>
    <col min="10" max="10" width="12" style="16" bestFit="1" customWidth="1"/>
    <col min="11" max="13" width="13" style="16" bestFit="1" customWidth="1"/>
    <col min="14" max="16" width="12" style="16" bestFit="1" customWidth="1"/>
    <col min="17" max="17" width="13" style="16" bestFit="1" customWidth="1"/>
    <col min="18" max="19" width="12" style="16" bestFit="1" customWidth="1"/>
    <col min="20" max="20" width="13" style="16" bestFit="1" customWidth="1"/>
    <col min="21" max="22" width="12" style="16" bestFit="1" customWidth="1"/>
    <col min="23" max="23" width="18.85546875" style="16" bestFit="1" customWidth="1"/>
    <col min="24" max="24" width="8.140625" style="16" bestFit="1" customWidth="1"/>
    <col min="25" max="25" width="8.42578125" style="16" bestFit="1" customWidth="1"/>
    <col min="26" max="28" width="13" style="16" bestFit="1" customWidth="1"/>
    <col min="29" max="29" width="12" style="16" bestFit="1" customWidth="1"/>
    <col min="30" max="31" width="13" style="16" bestFit="1" customWidth="1"/>
    <col min="32" max="32" width="12" style="16" bestFit="1" customWidth="1"/>
    <col min="33" max="33" width="13" style="16" bestFit="1" customWidth="1"/>
    <col min="34" max="36" width="12" style="16" bestFit="1" customWidth="1"/>
    <col min="37" max="37" width="20.85546875" style="16" bestFit="1" customWidth="1"/>
    <col min="38" max="38" width="12" style="16" bestFit="1" customWidth="1"/>
    <col min="39" max="39" width="13" style="16" bestFit="1" customWidth="1"/>
    <col min="40" max="40" width="9.85546875" style="16" bestFit="1" customWidth="1"/>
    <col min="41" max="41" width="13" style="16" bestFit="1" customWidth="1"/>
    <col min="42" max="42" width="12" style="16" bestFit="1" customWidth="1"/>
    <col min="43" max="43" width="13" style="16" bestFit="1" customWidth="1"/>
    <col min="44" max="45" width="12" style="16" bestFit="1" customWidth="1"/>
    <col min="46" max="46" width="13" style="16" bestFit="1" customWidth="1"/>
    <col min="47" max="47" width="12" style="16" bestFit="1" customWidth="1"/>
    <col min="48" max="48" width="12.140625" style="15" customWidth="1"/>
    <col min="49" max="49" width="12.85546875" customWidth="1"/>
  </cols>
  <sheetData>
    <row r="1" spans="1:49">
      <c r="J1" s="16" t="s">
        <v>174</v>
      </c>
      <c r="K1" s="16" t="s">
        <v>175</v>
      </c>
      <c r="L1" s="16" t="s">
        <v>177</v>
      </c>
      <c r="M1" s="16" t="s">
        <v>179</v>
      </c>
      <c r="N1" s="16" t="s">
        <v>181</v>
      </c>
      <c r="O1" s="16" t="s">
        <v>189</v>
      </c>
      <c r="P1" s="16" t="s">
        <v>2</v>
      </c>
      <c r="Q1" s="16" t="s">
        <v>200</v>
      </c>
      <c r="R1" s="16" t="s">
        <v>202</v>
      </c>
      <c r="S1" s="16" t="s">
        <v>209</v>
      </c>
      <c r="T1" s="16" t="s">
        <v>215</v>
      </c>
      <c r="U1" s="16" t="s">
        <v>216</v>
      </c>
      <c r="V1" s="16" t="s">
        <v>217</v>
      </c>
      <c r="W1" s="16" t="s">
        <v>218</v>
      </c>
      <c r="X1" s="16" t="s">
        <v>219</v>
      </c>
      <c r="Y1" s="16" t="s">
        <v>221</v>
      </c>
      <c r="Z1" s="16" t="s">
        <v>222</v>
      </c>
      <c r="AA1" s="16" t="s">
        <v>223</v>
      </c>
      <c r="AB1" s="16" t="s">
        <v>224</v>
      </c>
      <c r="AC1" s="16" t="s">
        <v>225</v>
      </c>
      <c r="AD1" s="16" t="s">
        <v>226</v>
      </c>
      <c r="AE1" s="16" t="s">
        <v>227</v>
      </c>
      <c r="AF1" s="16" t="s">
        <v>228</v>
      </c>
      <c r="AG1" s="16" t="s">
        <v>229</v>
      </c>
      <c r="AH1" s="16" t="s">
        <v>230</v>
      </c>
      <c r="AI1" s="16" t="s">
        <v>231</v>
      </c>
      <c r="AJ1" s="16" t="s">
        <v>232</v>
      </c>
      <c r="AK1" s="16" t="s">
        <v>233</v>
      </c>
      <c r="AL1" s="16" t="s">
        <v>234</v>
      </c>
      <c r="AM1" s="16" t="s">
        <v>235</v>
      </c>
      <c r="AN1" s="16" t="s">
        <v>236</v>
      </c>
      <c r="AO1" s="16" t="s">
        <v>237</v>
      </c>
      <c r="AP1" s="16" t="s">
        <v>238</v>
      </c>
      <c r="AQ1" s="16" t="s">
        <v>239</v>
      </c>
      <c r="AR1" s="16" t="s">
        <v>240</v>
      </c>
      <c r="AS1" s="16" t="s">
        <v>241</v>
      </c>
      <c r="AT1" s="16" t="s">
        <v>242</v>
      </c>
      <c r="AU1" s="16" t="s">
        <v>243</v>
      </c>
      <c r="AV1" s="29" t="s">
        <v>144</v>
      </c>
      <c r="AW1" s="16" t="s">
        <v>314</v>
      </c>
    </row>
    <row r="2" spans="1:49">
      <c r="A2" s="30" t="s">
        <v>315</v>
      </c>
      <c r="B2" s="30" t="s">
        <v>316</v>
      </c>
      <c r="C2" s="30"/>
      <c r="D2" s="30"/>
      <c r="E2" s="30" t="s">
        <v>465</v>
      </c>
      <c r="F2" s="30" t="s">
        <v>318</v>
      </c>
      <c r="I2">
        <v>0</v>
      </c>
      <c r="J2" s="16">
        <f>SUMIFS($F$3:$F$261,$A$3:$A$261,J$1,$B$3:$B$261,$I2)</f>
        <v>0</v>
      </c>
      <c r="K2" s="16">
        <f t="shared" ref="K2:AQ10" si="0">SUMIFS($F$3:$F$261,$A$3:$A$261,K$1,$B$3:$B$261,$I2)</f>
        <v>0</v>
      </c>
      <c r="L2" s="16">
        <f t="shared" si="0"/>
        <v>0</v>
      </c>
      <c r="M2" s="16">
        <f t="shared" si="0"/>
        <v>0</v>
      </c>
      <c r="N2" s="16">
        <f t="shared" si="0"/>
        <v>0</v>
      </c>
      <c r="O2" s="16">
        <f t="shared" si="0"/>
        <v>0</v>
      </c>
      <c r="P2" s="16">
        <f t="shared" si="0"/>
        <v>0</v>
      </c>
      <c r="Q2" s="16">
        <f t="shared" si="0"/>
        <v>0</v>
      </c>
      <c r="R2" s="16">
        <f t="shared" si="0"/>
        <v>0</v>
      </c>
      <c r="S2" s="16">
        <f t="shared" si="0"/>
        <v>0</v>
      </c>
      <c r="T2" s="16">
        <f t="shared" si="0"/>
        <v>0</v>
      </c>
      <c r="U2" s="16">
        <f t="shared" si="0"/>
        <v>0</v>
      </c>
      <c r="V2" s="16">
        <f t="shared" si="0"/>
        <v>0</v>
      </c>
      <c r="W2" s="16">
        <f t="shared" si="0"/>
        <v>0</v>
      </c>
      <c r="X2" s="16">
        <f t="shared" si="0"/>
        <v>0</v>
      </c>
      <c r="Y2" s="16">
        <f t="shared" si="0"/>
        <v>0</v>
      </c>
      <c r="Z2" s="16">
        <f t="shared" si="0"/>
        <v>0</v>
      </c>
      <c r="AA2" s="16">
        <f t="shared" si="0"/>
        <v>0</v>
      </c>
      <c r="AB2" s="16">
        <f t="shared" si="0"/>
        <v>0</v>
      </c>
      <c r="AC2" s="16">
        <f t="shared" si="0"/>
        <v>0</v>
      </c>
      <c r="AD2" s="16">
        <f t="shared" si="0"/>
        <v>0</v>
      </c>
      <c r="AE2" s="16">
        <f t="shared" si="0"/>
        <v>0</v>
      </c>
      <c r="AF2" s="16">
        <f t="shared" si="0"/>
        <v>0</v>
      </c>
      <c r="AG2" s="16">
        <f t="shared" si="0"/>
        <v>0</v>
      </c>
      <c r="AH2" s="16">
        <f t="shared" si="0"/>
        <v>0</v>
      </c>
      <c r="AI2" s="16">
        <f t="shared" si="0"/>
        <v>0</v>
      </c>
      <c r="AJ2" s="16">
        <f t="shared" si="0"/>
        <v>0</v>
      </c>
      <c r="AK2" s="16">
        <f t="shared" si="0"/>
        <v>0</v>
      </c>
      <c r="AL2" s="16">
        <f t="shared" si="0"/>
        <v>0</v>
      </c>
      <c r="AM2" s="16">
        <f t="shared" si="0"/>
        <v>0</v>
      </c>
      <c r="AN2" s="16">
        <f t="shared" si="0"/>
        <v>0</v>
      </c>
      <c r="AO2" s="16">
        <f t="shared" si="0"/>
        <v>0</v>
      </c>
      <c r="AP2" s="16">
        <f t="shared" si="0"/>
        <v>0</v>
      </c>
      <c r="AQ2" s="16">
        <f t="shared" si="0"/>
        <v>0</v>
      </c>
      <c r="AR2" s="16">
        <f>SUMIFS($F$3:$F$261,$A$3:$A$261,AR$1,$B$3:$B$261,$I2)</f>
        <v>0</v>
      </c>
      <c r="AS2" s="16">
        <f t="shared" ref="AS2:AU17" si="1">SUMIFS($F$3:$F$261,$A$3:$A$261,AS$1,$B$3:$B$261,$I2)</f>
        <v>0</v>
      </c>
      <c r="AT2" s="16">
        <f t="shared" si="1"/>
        <v>0</v>
      </c>
      <c r="AU2" s="16">
        <f t="shared" si="1"/>
        <v>0</v>
      </c>
      <c r="AV2" s="29">
        <f>SUM(J2:AU2)</f>
        <v>0</v>
      </c>
      <c r="AW2" s="16">
        <f>I2</f>
        <v>0</v>
      </c>
    </row>
    <row r="3" spans="1:49">
      <c r="A3" s="21" t="s">
        <v>174</v>
      </c>
      <c r="B3" s="21" t="s">
        <v>319</v>
      </c>
      <c r="C3" s="21"/>
      <c r="D3" s="21"/>
      <c r="E3" t="s">
        <v>320</v>
      </c>
      <c r="F3" s="15">
        <v>307647.17</v>
      </c>
      <c r="I3">
        <v>1</v>
      </c>
      <c r="J3" s="16">
        <f t="shared" ref="J3:Y25" si="2">SUMIFS($F$3:$F$261,$A$3:$A$261,J$1,$B$3:$B$261,$I3)</f>
        <v>0</v>
      </c>
      <c r="K3" s="16">
        <f t="shared" si="2"/>
        <v>0</v>
      </c>
      <c r="L3" s="16">
        <f t="shared" si="2"/>
        <v>43295.11</v>
      </c>
      <c r="M3" s="16">
        <f t="shared" si="2"/>
        <v>1337771.3899999999</v>
      </c>
      <c r="N3" s="16">
        <f t="shared" si="2"/>
        <v>6032.55</v>
      </c>
      <c r="O3" s="16">
        <f t="shared" si="2"/>
        <v>0</v>
      </c>
      <c r="P3" s="16">
        <f t="shared" si="2"/>
        <v>0</v>
      </c>
      <c r="Q3" s="16">
        <f t="shared" si="2"/>
        <v>0</v>
      </c>
      <c r="R3" s="16">
        <f t="shared" si="2"/>
        <v>0</v>
      </c>
      <c r="S3" s="16">
        <f t="shared" si="2"/>
        <v>0</v>
      </c>
      <c r="T3" s="16">
        <f t="shared" si="2"/>
        <v>0</v>
      </c>
      <c r="U3" s="16">
        <f t="shared" si="2"/>
        <v>0</v>
      </c>
      <c r="V3" s="16">
        <f t="shared" si="2"/>
        <v>0</v>
      </c>
      <c r="W3" s="16">
        <f t="shared" si="2"/>
        <v>19387.66</v>
      </c>
      <c r="X3" s="16">
        <f t="shared" si="2"/>
        <v>0</v>
      </c>
      <c r="Y3" s="16">
        <f t="shared" si="2"/>
        <v>0</v>
      </c>
      <c r="Z3" s="16">
        <f t="shared" si="0"/>
        <v>19960.52</v>
      </c>
      <c r="AA3" s="16">
        <f t="shared" si="0"/>
        <v>0</v>
      </c>
      <c r="AB3" s="16">
        <f t="shared" si="0"/>
        <v>344479.14</v>
      </c>
      <c r="AC3" s="16">
        <f t="shared" si="0"/>
        <v>176011.13</v>
      </c>
      <c r="AD3" s="16">
        <f t="shared" si="0"/>
        <v>0</v>
      </c>
      <c r="AE3" s="16">
        <f t="shared" si="0"/>
        <v>0</v>
      </c>
      <c r="AF3" s="16">
        <f t="shared" si="0"/>
        <v>0</v>
      </c>
      <c r="AG3" s="16">
        <f t="shared" si="0"/>
        <v>99432.78</v>
      </c>
      <c r="AH3" s="16">
        <f t="shared" si="0"/>
        <v>0</v>
      </c>
      <c r="AI3" s="16">
        <f t="shared" si="0"/>
        <v>0</v>
      </c>
      <c r="AJ3" s="16">
        <f t="shared" si="0"/>
        <v>19368.43</v>
      </c>
      <c r="AK3" s="16">
        <f t="shared" si="0"/>
        <v>0</v>
      </c>
      <c r="AL3" s="16">
        <f t="shared" si="0"/>
        <v>13399.52</v>
      </c>
      <c r="AM3" s="16">
        <f t="shared" si="0"/>
        <v>325116.48</v>
      </c>
      <c r="AN3" s="16">
        <f t="shared" si="0"/>
        <v>30669.99</v>
      </c>
      <c r="AO3" s="16">
        <f t="shared" si="0"/>
        <v>12392.23</v>
      </c>
      <c r="AP3" s="16">
        <f t="shared" si="0"/>
        <v>62873.02</v>
      </c>
      <c r="AQ3" s="16">
        <f t="shared" si="0"/>
        <v>29183.88</v>
      </c>
      <c r="AR3" s="16">
        <f t="shared" ref="AR3:AU66" si="3">SUMIFS($F$3:$F$261,$A$3:$A$261,AR$1,$B$3:$B$261,$I3)</f>
        <v>0</v>
      </c>
      <c r="AS3" s="16">
        <f t="shared" si="3"/>
        <v>0</v>
      </c>
      <c r="AT3" s="16">
        <f t="shared" si="3"/>
        <v>4375333.8900000006</v>
      </c>
      <c r="AU3" s="16">
        <f t="shared" si="3"/>
        <v>26206.13</v>
      </c>
      <c r="AV3" s="29">
        <f t="shared" ref="AV3:AV66" si="4">SUM(J3:AU3)</f>
        <v>6940913.8500000006</v>
      </c>
      <c r="AW3" s="16">
        <f t="shared" ref="AW3:AW66" si="5">I3</f>
        <v>1</v>
      </c>
    </row>
    <row r="4" spans="1:49">
      <c r="A4" s="21" t="s">
        <v>174</v>
      </c>
      <c r="B4" s="21">
        <v>32</v>
      </c>
      <c r="C4" s="21">
        <v>40</v>
      </c>
      <c r="D4" s="21"/>
      <c r="E4" t="s">
        <v>321</v>
      </c>
      <c r="F4" s="15">
        <v>380.92</v>
      </c>
      <c r="I4">
        <v>2</v>
      </c>
      <c r="J4" s="16">
        <f t="shared" si="2"/>
        <v>0</v>
      </c>
      <c r="K4" s="16">
        <f t="shared" si="0"/>
        <v>0</v>
      </c>
      <c r="L4" s="16">
        <f t="shared" si="0"/>
        <v>0</v>
      </c>
      <c r="M4" s="16">
        <f t="shared" si="0"/>
        <v>0</v>
      </c>
      <c r="N4" s="16">
        <f t="shared" si="0"/>
        <v>0</v>
      </c>
      <c r="O4" s="16">
        <f t="shared" si="0"/>
        <v>0</v>
      </c>
      <c r="P4" s="16">
        <f t="shared" si="0"/>
        <v>0</v>
      </c>
      <c r="Q4" s="16">
        <f t="shared" si="0"/>
        <v>0</v>
      </c>
      <c r="R4" s="16">
        <f t="shared" si="0"/>
        <v>0</v>
      </c>
      <c r="S4" s="16">
        <f t="shared" si="0"/>
        <v>0</v>
      </c>
      <c r="T4" s="16">
        <f t="shared" si="0"/>
        <v>0</v>
      </c>
      <c r="U4" s="16">
        <f t="shared" si="0"/>
        <v>0</v>
      </c>
      <c r="V4" s="16">
        <f t="shared" si="0"/>
        <v>0</v>
      </c>
      <c r="W4" s="16">
        <f t="shared" si="0"/>
        <v>0</v>
      </c>
      <c r="X4" s="16">
        <f t="shared" si="0"/>
        <v>0</v>
      </c>
      <c r="Y4" s="16">
        <f t="shared" si="0"/>
        <v>0</v>
      </c>
      <c r="Z4" s="16">
        <f t="shared" si="0"/>
        <v>0</v>
      </c>
      <c r="AA4" s="16">
        <f t="shared" si="0"/>
        <v>0</v>
      </c>
      <c r="AB4" s="16">
        <f t="shared" si="0"/>
        <v>0</v>
      </c>
      <c r="AC4" s="16">
        <f t="shared" si="0"/>
        <v>0</v>
      </c>
      <c r="AD4" s="16">
        <f t="shared" si="0"/>
        <v>0</v>
      </c>
      <c r="AE4" s="16">
        <f t="shared" si="0"/>
        <v>0</v>
      </c>
      <c r="AF4" s="16">
        <f t="shared" si="0"/>
        <v>0</v>
      </c>
      <c r="AG4" s="16">
        <f t="shared" si="0"/>
        <v>0</v>
      </c>
      <c r="AH4" s="16">
        <f t="shared" si="0"/>
        <v>0</v>
      </c>
      <c r="AI4" s="16">
        <f t="shared" si="0"/>
        <v>0</v>
      </c>
      <c r="AJ4" s="16">
        <f t="shared" si="0"/>
        <v>0</v>
      </c>
      <c r="AK4" s="16">
        <f t="shared" si="0"/>
        <v>0</v>
      </c>
      <c r="AL4" s="16">
        <f t="shared" si="0"/>
        <v>0</v>
      </c>
      <c r="AM4" s="16">
        <f t="shared" si="0"/>
        <v>0</v>
      </c>
      <c r="AN4" s="16">
        <f t="shared" si="0"/>
        <v>0</v>
      </c>
      <c r="AO4" s="16">
        <f t="shared" si="0"/>
        <v>0</v>
      </c>
      <c r="AP4" s="16">
        <f t="shared" si="0"/>
        <v>0</v>
      </c>
      <c r="AQ4" s="16">
        <f t="shared" si="0"/>
        <v>0</v>
      </c>
      <c r="AR4" s="16">
        <f t="shared" si="3"/>
        <v>0</v>
      </c>
      <c r="AS4" s="16">
        <f t="shared" si="1"/>
        <v>0</v>
      </c>
      <c r="AT4" s="16">
        <f t="shared" si="1"/>
        <v>0</v>
      </c>
      <c r="AU4" s="16">
        <f t="shared" si="1"/>
        <v>0</v>
      </c>
      <c r="AV4" s="29">
        <f t="shared" si="4"/>
        <v>0</v>
      </c>
      <c r="AW4" s="16">
        <f t="shared" si="5"/>
        <v>2</v>
      </c>
    </row>
    <row r="5" spans="1:49">
      <c r="A5" s="31" t="s">
        <v>174</v>
      </c>
      <c r="B5" s="21">
        <v>84</v>
      </c>
      <c r="C5" s="21">
        <v>11</v>
      </c>
      <c r="D5" s="21"/>
      <c r="E5" t="s">
        <v>325</v>
      </c>
      <c r="F5" s="15">
        <v>15781.16</v>
      </c>
      <c r="I5">
        <v>3</v>
      </c>
      <c r="J5" s="16">
        <f t="shared" si="2"/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 t="shared" si="0"/>
        <v>0</v>
      </c>
      <c r="Q5" s="16">
        <f t="shared" si="0"/>
        <v>0</v>
      </c>
      <c r="R5" s="16">
        <f t="shared" si="0"/>
        <v>0</v>
      </c>
      <c r="S5" s="16">
        <f t="shared" si="0"/>
        <v>0</v>
      </c>
      <c r="T5" s="16">
        <f t="shared" si="0"/>
        <v>5887.62</v>
      </c>
      <c r="U5" s="16">
        <f t="shared" si="0"/>
        <v>0</v>
      </c>
      <c r="V5" s="16">
        <f t="shared" si="0"/>
        <v>0</v>
      </c>
      <c r="W5" s="16">
        <f t="shared" si="0"/>
        <v>0</v>
      </c>
      <c r="X5" s="16">
        <f t="shared" si="0"/>
        <v>0</v>
      </c>
      <c r="Y5" s="16">
        <f t="shared" si="0"/>
        <v>0</v>
      </c>
      <c r="Z5" s="16">
        <f t="shared" si="0"/>
        <v>0</v>
      </c>
      <c r="AA5" s="16">
        <f t="shared" si="0"/>
        <v>0</v>
      </c>
      <c r="AB5" s="16">
        <f t="shared" si="0"/>
        <v>0</v>
      </c>
      <c r="AC5" s="16">
        <f t="shared" si="0"/>
        <v>0</v>
      </c>
      <c r="AD5" s="16">
        <f t="shared" si="0"/>
        <v>0</v>
      </c>
      <c r="AE5" s="16">
        <f t="shared" si="0"/>
        <v>0</v>
      </c>
      <c r="AF5" s="16">
        <f t="shared" si="0"/>
        <v>0</v>
      </c>
      <c r="AG5" s="16">
        <f t="shared" si="0"/>
        <v>0</v>
      </c>
      <c r="AH5" s="16">
        <f t="shared" si="0"/>
        <v>0</v>
      </c>
      <c r="AI5" s="16">
        <f t="shared" si="0"/>
        <v>0</v>
      </c>
      <c r="AJ5" s="16">
        <f t="shared" si="0"/>
        <v>0</v>
      </c>
      <c r="AK5" s="16">
        <f t="shared" si="0"/>
        <v>0</v>
      </c>
      <c r="AL5" s="16">
        <f t="shared" si="0"/>
        <v>0</v>
      </c>
      <c r="AM5" s="16">
        <f t="shared" si="0"/>
        <v>0</v>
      </c>
      <c r="AN5" s="16">
        <f t="shared" si="0"/>
        <v>0</v>
      </c>
      <c r="AO5" s="16">
        <f t="shared" si="0"/>
        <v>0</v>
      </c>
      <c r="AP5" s="16">
        <f t="shared" si="0"/>
        <v>0</v>
      </c>
      <c r="AQ5" s="16">
        <f t="shared" si="0"/>
        <v>0</v>
      </c>
      <c r="AR5" s="16">
        <f t="shared" si="3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29">
        <f t="shared" si="4"/>
        <v>5887.62</v>
      </c>
      <c r="AW5" s="16">
        <f t="shared" si="5"/>
        <v>3</v>
      </c>
    </row>
    <row r="6" spans="1:49">
      <c r="A6" s="32" t="s">
        <v>328</v>
      </c>
      <c r="B6" s="32"/>
      <c r="C6" s="32"/>
      <c r="D6" s="32"/>
      <c r="E6" s="32"/>
      <c r="F6" s="33">
        <v>323809.24999999994</v>
      </c>
      <c r="I6">
        <v>4</v>
      </c>
      <c r="J6" s="16">
        <f t="shared" si="2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16">
        <f t="shared" si="0"/>
        <v>0</v>
      </c>
      <c r="V6" s="16">
        <f t="shared" si="0"/>
        <v>0</v>
      </c>
      <c r="W6" s="16">
        <f t="shared" si="0"/>
        <v>0</v>
      </c>
      <c r="X6" s="16">
        <f t="shared" si="0"/>
        <v>0</v>
      </c>
      <c r="Y6" s="16">
        <f t="shared" si="0"/>
        <v>0</v>
      </c>
      <c r="Z6" s="16">
        <f t="shared" si="0"/>
        <v>0</v>
      </c>
      <c r="AA6" s="16">
        <f t="shared" si="0"/>
        <v>0</v>
      </c>
      <c r="AB6" s="16">
        <f t="shared" si="0"/>
        <v>0</v>
      </c>
      <c r="AC6" s="16">
        <f t="shared" si="0"/>
        <v>0</v>
      </c>
      <c r="AD6" s="16">
        <f t="shared" si="0"/>
        <v>0</v>
      </c>
      <c r="AE6" s="16">
        <f t="shared" si="0"/>
        <v>0</v>
      </c>
      <c r="AF6" s="16">
        <f t="shared" si="0"/>
        <v>0</v>
      </c>
      <c r="AG6" s="16">
        <f t="shared" si="0"/>
        <v>0</v>
      </c>
      <c r="AH6" s="16">
        <f t="shared" si="0"/>
        <v>0</v>
      </c>
      <c r="AI6" s="16">
        <f t="shared" si="0"/>
        <v>0</v>
      </c>
      <c r="AJ6" s="16">
        <f t="shared" si="0"/>
        <v>0</v>
      </c>
      <c r="AK6" s="16">
        <f t="shared" si="0"/>
        <v>0</v>
      </c>
      <c r="AL6" s="16">
        <f t="shared" si="0"/>
        <v>0</v>
      </c>
      <c r="AM6" s="16">
        <f t="shared" si="0"/>
        <v>0</v>
      </c>
      <c r="AN6" s="16">
        <f t="shared" si="0"/>
        <v>0</v>
      </c>
      <c r="AO6" s="16">
        <f t="shared" si="0"/>
        <v>0</v>
      </c>
      <c r="AP6" s="16">
        <f t="shared" si="0"/>
        <v>0</v>
      </c>
      <c r="AQ6" s="16">
        <f t="shared" si="0"/>
        <v>0</v>
      </c>
      <c r="AR6" s="16">
        <f t="shared" si="3"/>
        <v>0</v>
      </c>
      <c r="AS6" s="16">
        <f t="shared" si="1"/>
        <v>0</v>
      </c>
      <c r="AT6" s="16">
        <f t="shared" si="1"/>
        <v>0</v>
      </c>
      <c r="AU6" s="16">
        <f t="shared" si="1"/>
        <v>0</v>
      </c>
      <c r="AV6" s="29">
        <f t="shared" si="4"/>
        <v>0</v>
      </c>
      <c r="AW6" s="16">
        <f t="shared" si="5"/>
        <v>4</v>
      </c>
    </row>
    <row r="7" spans="1:49">
      <c r="A7" s="21" t="s">
        <v>175</v>
      </c>
      <c r="B7" s="21" t="s">
        <v>319</v>
      </c>
      <c r="C7" s="21"/>
      <c r="D7" s="21"/>
      <c r="E7" t="s">
        <v>320</v>
      </c>
      <c r="F7" s="15">
        <v>1147314.0900000001</v>
      </c>
      <c r="I7">
        <v>5</v>
      </c>
      <c r="J7" s="16">
        <f t="shared" si="2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6">
        <f t="shared" si="0"/>
        <v>0</v>
      </c>
      <c r="V7" s="16">
        <f t="shared" si="0"/>
        <v>0</v>
      </c>
      <c r="W7" s="16">
        <f t="shared" si="0"/>
        <v>0</v>
      </c>
      <c r="X7" s="16">
        <f t="shared" si="0"/>
        <v>0</v>
      </c>
      <c r="Y7" s="16">
        <f t="shared" si="0"/>
        <v>0</v>
      </c>
      <c r="Z7" s="16">
        <f t="shared" si="0"/>
        <v>0</v>
      </c>
      <c r="AA7" s="16">
        <f t="shared" si="0"/>
        <v>0</v>
      </c>
      <c r="AB7" s="16">
        <f t="shared" si="0"/>
        <v>0</v>
      </c>
      <c r="AC7" s="16">
        <f t="shared" si="0"/>
        <v>0</v>
      </c>
      <c r="AD7" s="16">
        <f t="shared" si="0"/>
        <v>0</v>
      </c>
      <c r="AE7" s="16">
        <f t="shared" si="0"/>
        <v>0</v>
      </c>
      <c r="AF7" s="16">
        <f t="shared" si="0"/>
        <v>0</v>
      </c>
      <c r="AG7" s="16">
        <f t="shared" si="0"/>
        <v>0</v>
      </c>
      <c r="AH7" s="16">
        <f t="shared" si="0"/>
        <v>0</v>
      </c>
      <c r="AI7" s="16">
        <f t="shared" si="0"/>
        <v>0</v>
      </c>
      <c r="AJ7" s="16">
        <f t="shared" si="0"/>
        <v>0</v>
      </c>
      <c r="AK7" s="16">
        <f t="shared" si="0"/>
        <v>0</v>
      </c>
      <c r="AL7" s="16">
        <f t="shared" si="0"/>
        <v>0</v>
      </c>
      <c r="AM7" s="16">
        <f t="shared" si="0"/>
        <v>0</v>
      </c>
      <c r="AN7" s="16">
        <f t="shared" si="0"/>
        <v>0</v>
      </c>
      <c r="AO7" s="16">
        <f t="shared" si="0"/>
        <v>0</v>
      </c>
      <c r="AP7" s="16">
        <f t="shared" si="0"/>
        <v>0</v>
      </c>
      <c r="AQ7" s="16">
        <f t="shared" si="0"/>
        <v>0</v>
      </c>
      <c r="AR7" s="16">
        <f t="shared" si="3"/>
        <v>0</v>
      </c>
      <c r="AS7" s="16">
        <f t="shared" si="1"/>
        <v>0</v>
      </c>
      <c r="AT7" s="16">
        <f t="shared" si="1"/>
        <v>0</v>
      </c>
      <c r="AU7" s="16">
        <f t="shared" si="1"/>
        <v>0</v>
      </c>
      <c r="AV7" s="29">
        <f t="shared" si="4"/>
        <v>0</v>
      </c>
      <c r="AW7" s="16">
        <f t="shared" si="5"/>
        <v>5</v>
      </c>
    </row>
    <row r="8" spans="1:49">
      <c r="A8" s="21" t="s">
        <v>175</v>
      </c>
      <c r="B8" s="21">
        <v>11</v>
      </c>
      <c r="C8" s="21">
        <v>5</v>
      </c>
      <c r="D8" s="21"/>
      <c r="E8" t="s">
        <v>470</v>
      </c>
      <c r="F8" s="15">
        <v>82484.83</v>
      </c>
      <c r="I8">
        <v>6</v>
      </c>
      <c r="J8" s="16">
        <f t="shared" si="2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 t="shared" si="0"/>
        <v>0</v>
      </c>
      <c r="AF8" s="16">
        <f t="shared" si="0"/>
        <v>0</v>
      </c>
      <c r="AG8" s="16">
        <f t="shared" si="0"/>
        <v>0</v>
      </c>
      <c r="AH8" s="16">
        <f t="shared" si="0"/>
        <v>0</v>
      </c>
      <c r="AI8" s="16">
        <f t="shared" si="0"/>
        <v>0</v>
      </c>
      <c r="AJ8" s="16">
        <f t="shared" si="0"/>
        <v>0</v>
      </c>
      <c r="AK8" s="16">
        <f t="shared" si="0"/>
        <v>0</v>
      </c>
      <c r="AL8" s="16">
        <f t="shared" si="0"/>
        <v>0</v>
      </c>
      <c r="AM8" s="16">
        <f t="shared" si="0"/>
        <v>0</v>
      </c>
      <c r="AN8" s="16">
        <f t="shared" si="0"/>
        <v>0</v>
      </c>
      <c r="AO8" s="16">
        <f t="shared" si="0"/>
        <v>0</v>
      </c>
      <c r="AP8" s="16">
        <f t="shared" si="0"/>
        <v>0</v>
      </c>
      <c r="AQ8" s="16">
        <f t="shared" si="0"/>
        <v>0</v>
      </c>
      <c r="AR8" s="16">
        <f t="shared" si="3"/>
        <v>0</v>
      </c>
      <c r="AS8" s="16">
        <f t="shared" si="1"/>
        <v>0</v>
      </c>
      <c r="AT8" s="16">
        <f t="shared" si="1"/>
        <v>0</v>
      </c>
      <c r="AU8" s="16">
        <f t="shared" si="1"/>
        <v>0</v>
      </c>
      <c r="AV8" s="29">
        <f t="shared" si="4"/>
        <v>0</v>
      </c>
      <c r="AW8" s="16">
        <f t="shared" si="5"/>
        <v>6</v>
      </c>
    </row>
    <row r="9" spans="1:49">
      <c r="A9" s="21" t="s">
        <v>175</v>
      </c>
      <c r="B9" s="21">
        <v>46</v>
      </c>
      <c r="C9" s="21">
        <v>75</v>
      </c>
      <c r="D9" s="21"/>
      <c r="E9" t="s">
        <v>333</v>
      </c>
      <c r="F9" s="15">
        <v>208429.07</v>
      </c>
      <c r="I9">
        <v>7</v>
      </c>
      <c r="J9" s="16">
        <f t="shared" si="2"/>
        <v>0</v>
      </c>
      <c r="K9" s="16">
        <f t="shared" si="0"/>
        <v>0</v>
      </c>
      <c r="L9" s="16">
        <f t="shared" si="0"/>
        <v>0</v>
      </c>
      <c r="M9" s="16">
        <f t="shared" si="0"/>
        <v>0</v>
      </c>
      <c r="N9" s="16">
        <f t="shared" si="0"/>
        <v>0</v>
      </c>
      <c r="O9" s="16">
        <f t="shared" si="0"/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0</v>
      </c>
      <c r="V9" s="16">
        <f t="shared" si="0"/>
        <v>0</v>
      </c>
      <c r="W9" s="16">
        <f t="shared" si="0"/>
        <v>0</v>
      </c>
      <c r="X9" s="16">
        <f t="shared" si="0"/>
        <v>0</v>
      </c>
      <c r="Y9" s="16">
        <f t="shared" si="0"/>
        <v>0</v>
      </c>
      <c r="Z9" s="16">
        <f t="shared" si="0"/>
        <v>0</v>
      </c>
      <c r="AA9" s="16">
        <f t="shared" si="0"/>
        <v>0</v>
      </c>
      <c r="AB9" s="16">
        <f t="shared" si="0"/>
        <v>0</v>
      </c>
      <c r="AC9" s="16">
        <f t="shared" si="0"/>
        <v>0</v>
      </c>
      <c r="AD9" s="16">
        <f t="shared" si="0"/>
        <v>0</v>
      </c>
      <c r="AE9" s="16">
        <f t="shared" si="0"/>
        <v>0</v>
      </c>
      <c r="AF9" s="16">
        <f t="shared" si="0"/>
        <v>0</v>
      </c>
      <c r="AG9" s="16">
        <f t="shared" si="0"/>
        <v>0</v>
      </c>
      <c r="AH9" s="16">
        <f t="shared" si="0"/>
        <v>0</v>
      </c>
      <c r="AI9" s="16">
        <f t="shared" si="0"/>
        <v>0</v>
      </c>
      <c r="AJ9" s="16">
        <f t="shared" si="0"/>
        <v>0</v>
      </c>
      <c r="AK9" s="16">
        <f t="shared" si="0"/>
        <v>0</v>
      </c>
      <c r="AL9" s="16">
        <f t="shared" si="0"/>
        <v>0</v>
      </c>
      <c r="AM9" s="16">
        <f t="shared" si="0"/>
        <v>0</v>
      </c>
      <c r="AN9" s="16">
        <f t="shared" si="0"/>
        <v>0</v>
      </c>
      <c r="AO9" s="16">
        <f t="shared" si="0"/>
        <v>0</v>
      </c>
      <c r="AP9" s="16">
        <f t="shared" si="0"/>
        <v>0</v>
      </c>
      <c r="AQ9" s="16">
        <f t="shared" si="0"/>
        <v>0</v>
      </c>
      <c r="AR9" s="16">
        <f t="shared" si="3"/>
        <v>0</v>
      </c>
      <c r="AS9" s="16">
        <f t="shared" si="1"/>
        <v>0</v>
      </c>
      <c r="AT9" s="16">
        <f t="shared" si="1"/>
        <v>0</v>
      </c>
      <c r="AU9" s="16">
        <f t="shared" si="1"/>
        <v>0</v>
      </c>
      <c r="AV9" s="29">
        <f t="shared" si="4"/>
        <v>0</v>
      </c>
      <c r="AW9" s="16">
        <f t="shared" si="5"/>
        <v>7</v>
      </c>
    </row>
    <row r="10" spans="1:49">
      <c r="A10" s="31" t="s">
        <v>175</v>
      </c>
      <c r="B10" s="21">
        <v>84</v>
      </c>
      <c r="C10" s="21">
        <v>11</v>
      </c>
      <c r="D10" s="21"/>
      <c r="E10" t="s">
        <v>325</v>
      </c>
      <c r="F10" s="15">
        <v>17629.41</v>
      </c>
      <c r="I10">
        <v>8</v>
      </c>
      <c r="J10" s="16">
        <f t="shared" si="2"/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0</v>
      </c>
      <c r="Q10" s="16">
        <f t="shared" ref="Q10:AQ23" si="6">SUMIFS($F$3:$F$261,$A$3:$A$261,Q$1,$B$3:$B$261,$I10)</f>
        <v>0</v>
      </c>
      <c r="R10" s="16">
        <f t="shared" si="6"/>
        <v>0</v>
      </c>
      <c r="S10" s="16">
        <f t="shared" si="6"/>
        <v>0</v>
      </c>
      <c r="T10" s="16">
        <f t="shared" si="6"/>
        <v>0</v>
      </c>
      <c r="U10" s="16">
        <f t="shared" si="6"/>
        <v>0</v>
      </c>
      <c r="V10" s="16">
        <f t="shared" si="6"/>
        <v>0</v>
      </c>
      <c r="W10" s="16">
        <f t="shared" si="6"/>
        <v>0</v>
      </c>
      <c r="X10" s="16">
        <f t="shared" si="6"/>
        <v>0</v>
      </c>
      <c r="Y10" s="16">
        <f t="shared" si="6"/>
        <v>0</v>
      </c>
      <c r="Z10" s="16">
        <f t="shared" si="6"/>
        <v>0</v>
      </c>
      <c r="AA10" s="16">
        <f t="shared" si="6"/>
        <v>0</v>
      </c>
      <c r="AB10" s="16">
        <f t="shared" si="6"/>
        <v>0</v>
      </c>
      <c r="AC10" s="16">
        <f t="shared" si="6"/>
        <v>0</v>
      </c>
      <c r="AD10" s="16">
        <f t="shared" si="6"/>
        <v>0</v>
      </c>
      <c r="AE10" s="16">
        <f t="shared" si="6"/>
        <v>0</v>
      </c>
      <c r="AF10" s="16">
        <f t="shared" si="6"/>
        <v>0</v>
      </c>
      <c r="AG10" s="16">
        <f t="shared" si="6"/>
        <v>0</v>
      </c>
      <c r="AH10" s="16">
        <f t="shared" si="6"/>
        <v>0</v>
      </c>
      <c r="AI10" s="16">
        <f t="shared" si="6"/>
        <v>0</v>
      </c>
      <c r="AJ10" s="16">
        <f t="shared" si="6"/>
        <v>0</v>
      </c>
      <c r="AK10" s="16">
        <f t="shared" si="6"/>
        <v>0</v>
      </c>
      <c r="AL10" s="16">
        <f t="shared" si="6"/>
        <v>0</v>
      </c>
      <c r="AM10" s="16">
        <f t="shared" si="6"/>
        <v>0</v>
      </c>
      <c r="AN10" s="16">
        <f t="shared" si="6"/>
        <v>0</v>
      </c>
      <c r="AO10" s="16">
        <f t="shared" si="6"/>
        <v>0</v>
      </c>
      <c r="AP10" s="16">
        <f t="shared" si="6"/>
        <v>0</v>
      </c>
      <c r="AQ10" s="16">
        <f t="shared" si="6"/>
        <v>0</v>
      </c>
      <c r="AR10" s="16">
        <f t="shared" si="3"/>
        <v>0</v>
      </c>
      <c r="AS10" s="16">
        <f t="shared" si="1"/>
        <v>0</v>
      </c>
      <c r="AT10" s="16">
        <f t="shared" si="1"/>
        <v>0</v>
      </c>
      <c r="AU10" s="16">
        <f t="shared" si="1"/>
        <v>0</v>
      </c>
      <c r="AV10" s="29">
        <f t="shared" si="4"/>
        <v>0</v>
      </c>
      <c r="AW10" s="16">
        <f t="shared" si="5"/>
        <v>8</v>
      </c>
    </row>
    <row r="11" spans="1:49">
      <c r="A11" s="32" t="s">
        <v>341</v>
      </c>
      <c r="B11" s="32"/>
      <c r="C11" s="32"/>
      <c r="D11" s="32"/>
      <c r="E11" s="32"/>
      <c r="F11" s="33">
        <v>1455857.4000000001</v>
      </c>
      <c r="I11">
        <v>9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16">
        <f t="shared" si="2"/>
        <v>0</v>
      </c>
      <c r="S11" s="16">
        <f t="shared" si="2"/>
        <v>0</v>
      </c>
      <c r="T11" s="16">
        <f t="shared" si="2"/>
        <v>0</v>
      </c>
      <c r="U11" s="16">
        <f t="shared" si="2"/>
        <v>0</v>
      </c>
      <c r="V11" s="16">
        <f t="shared" si="2"/>
        <v>0</v>
      </c>
      <c r="W11" s="16">
        <f t="shared" si="2"/>
        <v>0</v>
      </c>
      <c r="X11" s="16">
        <f t="shared" si="2"/>
        <v>0</v>
      </c>
      <c r="Y11" s="16">
        <f t="shared" si="2"/>
        <v>0</v>
      </c>
      <c r="Z11" s="16">
        <f t="shared" si="6"/>
        <v>0</v>
      </c>
      <c r="AA11" s="16">
        <f t="shared" si="6"/>
        <v>0</v>
      </c>
      <c r="AB11" s="16">
        <f t="shared" si="6"/>
        <v>0</v>
      </c>
      <c r="AC11" s="16">
        <f t="shared" si="6"/>
        <v>0</v>
      </c>
      <c r="AD11" s="16">
        <f t="shared" si="6"/>
        <v>0</v>
      </c>
      <c r="AE11" s="16">
        <f t="shared" si="6"/>
        <v>0</v>
      </c>
      <c r="AF11" s="16">
        <f t="shared" si="6"/>
        <v>0</v>
      </c>
      <c r="AG11" s="16">
        <f t="shared" si="6"/>
        <v>0</v>
      </c>
      <c r="AH11" s="16">
        <f t="shared" si="6"/>
        <v>0</v>
      </c>
      <c r="AI11" s="16">
        <f t="shared" si="6"/>
        <v>0</v>
      </c>
      <c r="AJ11" s="16">
        <f t="shared" si="6"/>
        <v>0</v>
      </c>
      <c r="AK11" s="16">
        <f t="shared" si="6"/>
        <v>0</v>
      </c>
      <c r="AL11" s="16">
        <f t="shared" si="6"/>
        <v>0</v>
      </c>
      <c r="AM11" s="16">
        <f t="shared" si="6"/>
        <v>0</v>
      </c>
      <c r="AN11" s="16">
        <f t="shared" si="6"/>
        <v>0</v>
      </c>
      <c r="AO11" s="16">
        <f t="shared" si="6"/>
        <v>0</v>
      </c>
      <c r="AP11" s="16">
        <f t="shared" si="6"/>
        <v>0</v>
      </c>
      <c r="AQ11" s="16">
        <f t="shared" si="6"/>
        <v>0</v>
      </c>
      <c r="AR11" s="16">
        <f t="shared" si="3"/>
        <v>0</v>
      </c>
      <c r="AS11" s="16">
        <f t="shared" si="1"/>
        <v>0</v>
      </c>
      <c r="AT11" s="16">
        <f t="shared" si="1"/>
        <v>0</v>
      </c>
      <c r="AU11" s="16">
        <f t="shared" si="1"/>
        <v>0</v>
      </c>
      <c r="AV11" s="29">
        <f t="shared" si="4"/>
        <v>0</v>
      </c>
      <c r="AW11" s="16">
        <f t="shared" si="5"/>
        <v>9</v>
      </c>
    </row>
    <row r="12" spans="1:49">
      <c r="A12" s="21" t="s">
        <v>177</v>
      </c>
      <c r="B12" s="21" t="s">
        <v>319</v>
      </c>
      <c r="C12" s="21"/>
      <c r="D12" s="21"/>
      <c r="E12" t="s">
        <v>320</v>
      </c>
      <c r="F12" s="15">
        <v>2889765.51</v>
      </c>
      <c r="I12">
        <v>10</v>
      </c>
      <c r="J12" s="16">
        <f t="shared" si="2"/>
        <v>0</v>
      </c>
      <c r="K12" s="16">
        <f t="shared" si="2"/>
        <v>0</v>
      </c>
      <c r="L12" s="16">
        <f t="shared" si="2"/>
        <v>1129879.1100000001</v>
      </c>
      <c r="M12" s="16">
        <f t="shared" si="2"/>
        <v>721231.75</v>
      </c>
      <c r="N12" s="16">
        <f t="shared" si="2"/>
        <v>0</v>
      </c>
      <c r="O12" s="16">
        <f t="shared" si="2"/>
        <v>14077313.959999999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>
        <f t="shared" si="2"/>
        <v>0</v>
      </c>
      <c r="T12" s="16">
        <f t="shared" si="2"/>
        <v>60704.75</v>
      </c>
      <c r="U12" s="16">
        <f t="shared" si="2"/>
        <v>0</v>
      </c>
      <c r="V12" s="16">
        <f t="shared" si="2"/>
        <v>0</v>
      </c>
      <c r="W12" s="16">
        <f t="shared" si="2"/>
        <v>33411.65</v>
      </c>
      <c r="X12" s="16">
        <f t="shared" si="2"/>
        <v>0</v>
      </c>
      <c r="Y12" s="16">
        <f t="shared" si="2"/>
        <v>0</v>
      </c>
      <c r="Z12" s="16">
        <f t="shared" si="6"/>
        <v>35144.57</v>
      </c>
      <c r="AA12" s="16">
        <f t="shared" si="6"/>
        <v>44521.2</v>
      </c>
      <c r="AB12" s="16">
        <f t="shared" si="6"/>
        <v>0</v>
      </c>
      <c r="AC12" s="16">
        <f t="shared" si="6"/>
        <v>9587.84</v>
      </c>
      <c r="AD12" s="16">
        <f t="shared" si="6"/>
        <v>0</v>
      </c>
      <c r="AE12" s="16">
        <f t="shared" si="6"/>
        <v>22912.06</v>
      </c>
      <c r="AF12" s="16">
        <f t="shared" si="6"/>
        <v>48302.31</v>
      </c>
      <c r="AG12" s="16">
        <f t="shared" si="6"/>
        <v>340993.51</v>
      </c>
      <c r="AH12" s="16">
        <f t="shared" si="6"/>
        <v>0</v>
      </c>
      <c r="AI12" s="16">
        <f t="shared" si="6"/>
        <v>0</v>
      </c>
      <c r="AJ12" s="16">
        <f t="shared" si="6"/>
        <v>0</v>
      </c>
      <c r="AK12" s="16">
        <f t="shared" si="6"/>
        <v>0</v>
      </c>
      <c r="AL12" s="16">
        <f t="shared" si="6"/>
        <v>43300.82</v>
      </c>
      <c r="AM12" s="16">
        <f t="shared" si="6"/>
        <v>9630.1</v>
      </c>
      <c r="AN12" s="16">
        <f t="shared" si="6"/>
        <v>0</v>
      </c>
      <c r="AO12" s="16">
        <f t="shared" si="6"/>
        <v>0</v>
      </c>
      <c r="AP12" s="16">
        <f t="shared" si="6"/>
        <v>0</v>
      </c>
      <c r="AQ12" s="16">
        <f t="shared" si="6"/>
        <v>1344565.03</v>
      </c>
      <c r="AR12" s="16">
        <f t="shared" si="3"/>
        <v>18421.11</v>
      </c>
      <c r="AS12" s="16">
        <f t="shared" si="1"/>
        <v>0</v>
      </c>
      <c r="AT12" s="16">
        <f t="shared" si="1"/>
        <v>8593.6299999999992</v>
      </c>
      <c r="AU12" s="16">
        <f t="shared" si="1"/>
        <v>0</v>
      </c>
      <c r="AV12" s="29">
        <f t="shared" si="4"/>
        <v>17948513.399999999</v>
      </c>
      <c r="AW12" s="16">
        <f t="shared" si="5"/>
        <v>10</v>
      </c>
    </row>
    <row r="13" spans="1:49">
      <c r="A13" s="21" t="s">
        <v>177</v>
      </c>
      <c r="B13" s="21">
        <v>1</v>
      </c>
      <c r="C13" s="21">
        <v>47</v>
      </c>
      <c r="D13" s="21"/>
      <c r="E13" t="s">
        <v>346</v>
      </c>
      <c r="F13" s="15">
        <v>43295.11</v>
      </c>
      <c r="I13">
        <v>11</v>
      </c>
      <c r="J13" s="16">
        <f t="shared" si="2"/>
        <v>0</v>
      </c>
      <c r="K13" s="16">
        <f t="shared" si="2"/>
        <v>82484.83</v>
      </c>
      <c r="L13" s="16">
        <f t="shared" si="2"/>
        <v>0</v>
      </c>
      <c r="M13" s="16">
        <f t="shared" si="2"/>
        <v>0</v>
      </c>
      <c r="N13" s="16">
        <f t="shared" si="2"/>
        <v>0</v>
      </c>
      <c r="O13" s="16">
        <f t="shared" si="2"/>
        <v>0</v>
      </c>
      <c r="P13" s="16">
        <f t="shared" si="2"/>
        <v>0</v>
      </c>
      <c r="Q13" s="16">
        <f t="shared" si="2"/>
        <v>29112.880000000001</v>
      </c>
      <c r="R13" s="16">
        <f t="shared" si="2"/>
        <v>0</v>
      </c>
      <c r="S13" s="16">
        <f t="shared" si="2"/>
        <v>0</v>
      </c>
      <c r="T13" s="16">
        <f t="shared" si="2"/>
        <v>0</v>
      </c>
      <c r="U13" s="16">
        <f t="shared" si="2"/>
        <v>0</v>
      </c>
      <c r="V13" s="16">
        <f t="shared" si="2"/>
        <v>0</v>
      </c>
      <c r="W13" s="16">
        <f t="shared" si="2"/>
        <v>1014.5</v>
      </c>
      <c r="X13" s="16">
        <f t="shared" si="2"/>
        <v>0</v>
      </c>
      <c r="Y13" s="16">
        <f t="shared" si="2"/>
        <v>0</v>
      </c>
      <c r="Z13" s="16">
        <f t="shared" si="6"/>
        <v>0</v>
      </c>
      <c r="AA13" s="16">
        <f t="shared" si="6"/>
        <v>0</v>
      </c>
      <c r="AB13" s="16">
        <f t="shared" si="6"/>
        <v>239621.71</v>
      </c>
      <c r="AC13" s="16">
        <f t="shared" si="6"/>
        <v>0</v>
      </c>
      <c r="AD13" s="16">
        <f t="shared" si="6"/>
        <v>0</v>
      </c>
      <c r="AE13" s="16">
        <f t="shared" si="6"/>
        <v>53496.69</v>
      </c>
      <c r="AF13" s="16">
        <f t="shared" si="6"/>
        <v>0</v>
      </c>
      <c r="AG13" s="16">
        <f t="shared" si="6"/>
        <v>0</v>
      </c>
      <c r="AH13" s="16">
        <f t="shared" si="6"/>
        <v>0</v>
      </c>
      <c r="AI13" s="16">
        <f t="shared" si="6"/>
        <v>0</v>
      </c>
      <c r="AJ13" s="16">
        <f t="shared" si="6"/>
        <v>0</v>
      </c>
      <c r="AK13" s="16">
        <f t="shared" si="6"/>
        <v>0</v>
      </c>
      <c r="AL13" s="16">
        <f t="shared" si="6"/>
        <v>0</v>
      </c>
      <c r="AM13" s="16">
        <f t="shared" si="6"/>
        <v>0</v>
      </c>
      <c r="AN13" s="16">
        <f t="shared" si="6"/>
        <v>0</v>
      </c>
      <c r="AO13" s="16">
        <f t="shared" si="6"/>
        <v>0</v>
      </c>
      <c r="AP13" s="16">
        <f t="shared" si="6"/>
        <v>189584.07</v>
      </c>
      <c r="AQ13" s="16">
        <f t="shared" si="6"/>
        <v>0</v>
      </c>
      <c r="AR13" s="16">
        <f t="shared" si="3"/>
        <v>0</v>
      </c>
      <c r="AS13" s="16">
        <f t="shared" si="1"/>
        <v>0</v>
      </c>
      <c r="AT13" s="16">
        <f t="shared" si="1"/>
        <v>0</v>
      </c>
      <c r="AU13" s="16">
        <f t="shared" si="1"/>
        <v>0</v>
      </c>
      <c r="AV13" s="29">
        <f t="shared" si="4"/>
        <v>595314.67999999993</v>
      </c>
      <c r="AW13" s="16">
        <f t="shared" si="5"/>
        <v>11</v>
      </c>
    </row>
    <row r="14" spans="1:49">
      <c r="A14" s="21" t="s">
        <v>177</v>
      </c>
      <c r="B14" s="21">
        <v>10</v>
      </c>
      <c r="C14" s="21">
        <v>1</v>
      </c>
      <c r="D14" s="21"/>
      <c r="E14" t="s">
        <v>349</v>
      </c>
      <c r="F14" s="15">
        <v>9590.58</v>
      </c>
      <c r="I14">
        <v>12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6">
        <f t="shared" si="2"/>
        <v>0</v>
      </c>
      <c r="Q14" s="16">
        <f t="shared" si="2"/>
        <v>0</v>
      </c>
      <c r="R14" s="16">
        <f t="shared" si="2"/>
        <v>0</v>
      </c>
      <c r="S14" s="16">
        <f t="shared" si="2"/>
        <v>0</v>
      </c>
      <c r="T14" s="16">
        <f t="shared" si="2"/>
        <v>0</v>
      </c>
      <c r="U14" s="16">
        <f t="shared" si="2"/>
        <v>0</v>
      </c>
      <c r="V14" s="16">
        <f t="shared" si="2"/>
        <v>0</v>
      </c>
      <c r="W14" s="16">
        <f t="shared" si="2"/>
        <v>0</v>
      </c>
      <c r="X14" s="16">
        <f t="shared" si="2"/>
        <v>0</v>
      </c>
      <c r="Y14" s="16">
        <f t="shared" si="2"/>
        <v>0</v>
      </c>
      <c r="Z14" s="16">
        <f t="shared" si="6"/>
        <v>0</v>
      </c>
      <c r="AA14" s="16">
        <f t="shared" si="6"/>
        <v>0</v>
      </c>
      <c r="AB14" s="16">
        <f t="shared" si="6"/>
        <v>0</v>
      </c>
      <c r="AC14" s="16">
        <f t="shared" si="6"/>
        <v>0</v>
      </c>
      <c r="AD14" s="16">
        <f t="shared" si="6"/>
        <v>0</v>
      </c>
      <c r="AE14" s="16">
        <f t="shared" si="6"/>
        <v>0</v>
      </c>
      <c r="AF14" s="16">
        <f t="shared" si="6"/>
        <v>0</v>
      </c>
      <c r="AG14" s="16">
        <f t="shared" si="6"/>
        <v>0</v>
      </c>
      <c r="AH14" s="16">
        <f t="shared" si="6"/>
        <v>0</v>
      </c>
      <c r="AI14" s="16">
        <f t="shared" si="6"/>
        <v>0</v>
      </c>
      <c r="AJ14" s="16">
        <f t="shared" si="6"/>
        <v>0</v>
      </c>
      <c r="AK14" s="16">
        <f t="shared" si="6"/>
        <v>0</v>
      </c>
      <c r="AL14" s="16">
        <f t="shared" si="6"/>
        <v>0</v>
      </c>
      <c r="AM14" s="16">
        <f t="shared" si="6"/>
        <v>0</v>
      </c>
      <c r="AN14" s="16">
        <f t="shared" si="6"/>
        <v>0</v>
      </c>
      <c r="AO14" s="16">
        <f t="shared" si="6"/>
        <v>0</v>
      </c>
      <c r="AP14" s="16">
        <f t="shared" si="6"/>
        <v>0</v>
      </c>
      <c r="AQ14" s="16">
        <f t="shared" si="6"/>
        <v>0</v>
      </c>
      <c r="AR14" s="16">
        <f t="shared" si="3"/>
        <v>0</v>
      </c>
      <c r="AS14" s="16">
        <f t="shared" si="1"/>
        <v>0</v>
      </c>
      <c r="AT14" s="16">
        <f t="shared" si="1"/>
        <v>0</v>
      </c>
      <c r="AU14" s="16">
        <f t="shared" si="1"/>
        <v>0</v>
      </c>
      <c r="AV14" s="29">
        <f t="shared" si="4"/>
        <v>0</v>
      </c>
      <c r="AW14" s="16">
        <f t="shared" si="5"/>
        <v>12</v>
      </c>
    </row>
    <row r="15" spans="1:49">
      <c r="A15" s="21" t="s">
        <v>177</v>
      </c>
      <c r="B15" s="21">
        <v>10</v>
      </c>
      <c r="C15" s="21">
        <v>51</v>
      </c>
      <c r="D15" s="21"/>
      <c r="E15" t="s">
        <v>466</v>
      </c>
      <c r="F15" s="15">
        <v>1120288.53</v>
      </c>
      <c r="I15">
        <v>13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  <c r="N15" s="16">
        <f t="shared" si="2"/>
        <v>0</v>
      </c>
      <c r="O15" s="16">
        <f t="shared" si="2"/>
        <v>0</v>
      </c>
      <c r="P15" s="16">
        <f t="shared" si="2"/>
        <v>0</v>
      </c>
      <c r="Q15" s="16">
        <f t="shared" si="2"/>
        <v>0</v>
      </c>
      <c r="R15" s="16">
        <f t="shared" si="2"/>
        <v>0</v>
      </c>
      <c r="S15" s="16">
        <f t="shared" si="2"/>
        <v>0</v>
      </c>
      <c r="T15" s="16">
        <f t="shared" si="2"/>
        <v>0</v>
      </c>
      <c r="U15" s="16">
        <f t="shared" si="2"/>
        <v>0</v>
      </c>
      <c r="V15" s="16">
        <f t="shared" si="2"/>
        <v>0</v>
      </c>
      <c r="W15" s="16">
        <f t="shared" si="2"/>
        <v>0</v>
      </c>
      <c r="X15" s="16">
        <f t="shared" si="2"/>
        <v>0</v>
      </c>
      <c r="Y15" s="16">
        <f t="shared" si="2"/>
        <v>0</v>
      </c>
      <c r="Z15" s="16">
        <f t="shared" si="6"/>
        <v>0</v>
      </c>
      <c r="AA15" s="16">
        <f t="shared" si="6"/>
        <v>0</v>
      </c>
      <c r="AB15" s="16">
        <f t="shared" si="6"/>
        <v>0</v>
      </c>
      <c r="AC15" s="16">
        <f t="shared" si="6"/>
        <v>0</v>
      </c>
      <c r="AD15" s="16">
        <f t="shared" si="6"/>
        <v>0</v>
      </c>
      <c r="AE15" s="16">
        <f t="shared" si="6"/>
        <v>0</v>
      </c>
      <c r="AF15" s="16">
        <f t="shared" si="6"/>
        <v>0</v>
      </c>
      <c r="AG15" s="16">
        <f t="shared" si="6"/>
        <v>0</v>
      </c>
      <c r="AH15" s="16">
        <f t="shared" si="6"/>
        <v>0</v>
      </c>
      <c r="AI15" s="16">
        <f t="shared" si="6"/>
        <v>0</v>
      </c>
      <c r="AJ15" s="16">
        <f t="shared" si="6"/>
        <v>0</v>
      </c>
      <c r="AK15" s="16">
        <f t="shared" si="6"/>
        <v>0</v>
      </c>
      <c r="AL15" s="16">
        <f t="shared" si="6"/>
        <v>0</v>
      </c>
      <c r="AM15" s="16">
        <f t="shared" si="6"/>
        <v>0</v>
      </c>
      <c r="AN15" s="16">
        <f t="shared" si="6"/>
        <v>0</v>
      </c>
      <c r="AO15" s="16">
        <f t="shared" si="6"/>
        <v>0</v>
      </c>
      <c r="AP15" s="16">
        <f t="shared" si="6"/>
        <v>0</v>
      </c>
      <c r="AQ15" s="16">
        <f t="shared" si="6"/>
        <v>0</v>
      </c>
      <c r="AR15" s="16">
        <f t="shared" si="3"/>
        <v>0</v>
      </c>
      <c r="AS15" s="16">
        <f t="shared" si="1"/>
        <v>0</v>
      </c>
      <c r="AT15" s="16">
        <f t="shared" si="1"/>
        <v>0</v>
      </c>
      <c r="AU15" s="16">
        <f t="shared" si="1"/>
        <v>0</v>
      </c>
      <c r="AV15" s="29">
        <f t="shared" si="4"/>
        <v>0</v>
      </c>
      <c r="AW15" s="16">
        <f t="shared" si="5"/>
        <v>13</v>
      </c>
    </row>
    <row r="16" spans="1:49">
      <c r="A16" s="21" t="s">
        <v>177</v>
      </c>
      <c r="B16" s="21">
        <v>16</v>
      </c>
      <c r="C16" s="21"/>
      <c r="D16" s="21"/>
      <c r="E16" t="s">
        <v>439</v>
      </c>
      <c r="F16" s="15">
        <v>5843.62</v>
      </c>
      <c r="I16">
        <v>14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2"/>
        <v>0</v>
      </c>
      <c r="N16" s="16">
        <f t="shared" si="2"/>
        <v>0</v>
      </c>
      <c r="O16" s="16">
        <f t="shared" si="2"/>
        <v>0</v>
      </c>
      <c r="P16" s="16">
        <f t="shared" si="2"/>
        <v>0</v>
      </c>
      <c r="Q16" s="16">
        <f t="shared" si="2"/>
        <v>0</v>
      </c>
      <c r="R16" s="16">
        <f t="shared" si="2"/>
        <v>0</v>
      </c>
      <c r="S16" s="16">
        <f t="shared" si="2"/>
        <v>0</v>
      </c>
      <c r="T16" s="16">
        <f t="shared" si="2"/>
        <v>0</v>
      </c>
      <c r="U16" s="16">
        <f t="shared" si="2"/>
        <v>0</v>
      </c>
      <c r="V16" s="16">
        <f t="shared" si="2"/>
        <v>0</v>
      </c>
      <c r="W16" s="16">
        <f t="shared" si="2"/>
        <v>0</v>
      </c>
      <c r="X16" s="16">
        <f t="shared" si="2"/>
        <v>0</v>
      </c>
      <c r="Y16" s="16">
        <f t="shared" si="2"/>
        <v>0</v>
      </c>
      <c r="Z16" s="16">
        <f t="shared" si="6"/>
        <v>0</v>
      </c>
      <c r="AA16" s="16">
        <f t="shared" si="6"/>
        <v>0</v>
      </c>
      <c r="AB16" s="16">
        <f t="shared" si="6"/>
        <v>0</v>
      </c>
      <c r="AC16" s="16">
        <f t="shared" si="6"/>
        <v>0</v>
      </c>
      <c r="AD16" s="16">
        <f t="shared" si="6"/>
        <v>0</v>
      </c>
      <c r="AE16" s="16">
        <f t="shared" si="6"/>
        <v>0</v>
      </c>
      <c r="AF16" s="16">
        <f t="shared" si="6"/>
        <v>0</v>
      </c>
      <c r="AG16" s="16">
        <f t="shared" si="6"/>
        <v>0</v>
      </c>
      <c r="AH16" s="16">
        <f t="shared" si="6"/>
        <v>0</v>
      </c>
      <c r="AI16" s="16">
        <f t="shared" si="6"/>
        <v>0</v>
      </c>
      <c r="AJ16" s="16">
        <f t="shared" si="6"/>
        <v>0</v>
      </c>
      <c r="AK16" s="16">
        <f t="shared" si="6"/>
        <v>0</v>
      </c>
      <c r="AL16" s="16">
        <f t="shared" si="6"/>
        <v>0</v>
      </c>
      <c r="AM16" s="16">
        <f t="shared" si="6"/>
        <v>0</v>
      </c>
      <c r="AN16" s="16">
        <f t="shared" si="6"/>
        <v>0</v>
      </c>
      <c r="AO16" s="16">
        <f t="shared" si="6"/>
        <v>0</v>
      </c>
      <c r="AP16" s="16">
        <f t="shared" si="6"/>
        <v>32746.21</v>
      </c>
      <c r="AQ16" s="16">
        <f t="shared" si="6"/>
        <v>0</v>
      </c>
      <c r="AR16" s="16">
        <f t="shared" si="3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29">
        <f t="shared" si="4"/>
        <v>32746.21</v>
      </c>
      <c r="AW16" s="16">
        <f t="shared" si="5"/>
        <v>14</v>
      </c>
    </row>
    <row r="17" spans="1:49">
      <c r="A17" s="21" t="s">
        <v>177</v>
      </c>
      <c r="B17" s="21">
        <v>46</v>
      </c>
      <c r="C17" s="21">
        <v>1</v>
      </c>
      <c r="D17" s="21"/>
      <c r="E17" t="s">
        <v>468</v>
      </c>
      <c r="F17" s="15">
        <v>19918.689999999999</v>
      </c>
      <c r="I17">
        <v>15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6"/>
        <v>0</v>
      </c>
      <c r="AA17" s="16">
        <f t="shared" si="6"/>
        <v>0</v>
      </c>
      <c r="AB17" s="16">
        <f t="shared" si="6"/>
        <v>0</v>
      </c>
      <c r="AC17" s="16">
        <f t="shared" si="6"/>
        <v>0</v>
      </c>
      <c r="AD17" s="16">
        <f t="shared" si="6"/>
        <v>0</v>
      </c>
      <c r="AE17" s="16">
        <f t="shared" si="6"/>
        <v>0</v>
      </c>
      <c r="AF17" s="16">
        <f t="shared" si="6"/>
        <v>0</v>
      </c>
      <c r="AG17" s="16">
        <f t="shared" si="6"/>
        <v>0</v>
      </c>
      <c r="AH17" s="16">
        <f t="shared" si="6"/>
        <v>0</v>
      </c>
      <c r="AI17" s="16">
        <f t="shared" si="6"/>
        <v>0</v>
      </c>
      <c r="AJ17" s="16">
        <f t="shared" si="6"/>
        <v>0</v>
      </c>
      <c r="AK17" s="16">
        <f t="shared" si="6"/>
        <v>0</v>
      </c>
      <c r="AL17" s="16">
        <f t="shared" si="6"/>
        <v>0</v>
      </c>
      <c r="AM17" s="16">
        <f t="shared" si="6"/>
        <v>0</v>
      </c>
      <c r="AN17" s="16">
        <f t="shared" si="6"/>
        <v>0</v>
      </c>
      <c r="AO17" s="16">
        <f t="shared" si="6"/>
        <v>0</v>
      </c>
      <c r="AP17" s="16">
        <f t="shared" si="6"/>
        <v>0</v>
      </c>
      <c r="AQ17" s="16">
        <f t="shared" si="6"/>
        <v>0</v>
      </c>
      <c r="AR17" s="16">
        <f t="shared" si="3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29">
        <f t="shared" si="4"/>
        <v>0</v>
      </c>
      <c r="AW17" s="16">
        <f t="shared" si="5"/>
        <v>15</v>
      </c>
    </row>
    <row r="18" spans="1:49">
      <c r="A18" s="21" t="s">
        <v>177</v>
      </c>
      <c r="B18" s="21">
        <v>74</v>
      </c>
      <c r="C18" s="21"/>
      <c r="D18" s="21"/>
      <c r="E18" t="s">
        <v>484</v>
      </c>
      <c r="F18" s="15">
        <v>53035.7</v>
      </c>
      <c r="I18">
        <v>16</v>
      </c>
      <c r="J18" s="16">
        <f t="shared" si="2"/>
        <v>0</v>
      </c>
      <c r="K18" s="16">
        <f t="shared" si="2"/>
        <v>0</v>
      </c>
      <c r="L18" s="16">
        <f t="shared" si="2"/>
        <v>5843.62</v>
      </c>
      <c r="M18" s="16">
        <f t="shared" si="2"/>
        <v>0</v>
      </c>
      <c r="N18" s="16">
        <f t="shared" si="2"/>
        <v>0</v>
      </c>
      <c r="O18" s="16">
        <f t="shared" si="2"/>
        <v>0</v>
      </c>
      <c r="P18" s="16">
        <f t="shared" si="2"/>
        <v>0</v>
      </c>
      <c r="Q18" s="16">
        <f t="shared" si="2"/>
        <v>0</v>
      </c>
      <c r="R18" s="16">
        <f t="shared" si="2"/>
        <v>0</v>
      </c>
      <c r="S18" s="16">
        <f t="shared" si="2"/>
        <v>0</v>
      </c>
      <c r="T18" s="16">
        <f t="shared" si="2"/>
        <v>0</v>
      </c>
      <c r="U18" s="16">
        <f t="shared" si="2"/>
        <v>0</v>
      </c>
      <c r="V18" s="16">
        <f t="shared" si="2"/>
        <v>0</v>
      </c>
      <c r="W18" s="16">
        <f t="shared" si="2"/>
        <v>0</v>
      </c>
      <c r="X18" s="16">
        <f t="shared" si="2"/>
        <v>0</v>
      </c>
      <c r="Y18" s="16">
        <f t="shared" si="2"/>
        <v>0</v>
      </c>
      <c r="Z18" s="16">
        <f t="shared" si="6"/>
        <v>0</v>
      </c>
      <c r="AA18" s="16">
        <f t="shared" si="6"/>
        <v>0</v>
      </c>
      <c r="AB18" s="16">
        <f t="shared" si="6"/>
        <v>0</v>
      </c>
      <c r="AC18" s="16">
        <f t="shared" si="6"/>
        <v>29121.95</v>
      </c>
      <c r="AD18" s="16">
        <f t="shared" si="6"/>
        <v>0</v>
      </c>
      <c r="AE18" s="16">
        <f t="shared" si="6"/>
        <v>0</v>
      </c>
      <c r="AF18" s="16">
        <f t="shared" si="6"/>
        <v>0</v>
      </c>
      <c r="AG18" s="16">
        <f t="shared" si="6"/>
        <v>0</v>
      </c>
      <c r="AH18" s="16">
        <f t="shared" si="6"/>
        <v>0</v>
      </c>
      <c r="AI18" s="16">
        <f t="shared" si="6"/>
        <v>0</v>
      </c>
      <c r="AJ18" s="16">
        <f t="shared" si="6"/>
        <v>0</v>
      </c>
      <c r="AK18" s="16">
        <f t="shared" si="6"/>
        <v>0</v>
      </c>
      <c r="AL18" s="16">
        <f t="shared" si="6"/>
        <v>0</v>
      </c>
      <c r="AM18" s="16">
        <f t="shared" si="6"/>
        <v>0</v>
      </c>
      <c r="AN18" s="16">
        <f t="shared" si="6"/>
        <v>0</v>
      </c>
      <c r="AO18" s="16">
        <f t="shared" si="6"/>
        <v>0</v>
      </c>
      <c r="AP18" s="16">
        <f t="shared" si="6"/>
        <v>0</v>
      </c>
      <c r="AQ18" s="16">
        <f t="shared" si="6"/>
        <v>0</v>
      </c>
      <c r="AR18" s="16">
        <f t="shared" si="3"/>
        <v>0</v>
      </c>
      <c r="AS18" s="16">
        <f t="shared" si="3"/>
        <v>0</v>
      </c>
      <c r="AT18" s="16">
        <f t="shared" si="3"/>
        <v>0</v>
      </c>
      <c r="AU18" s="16">
        <f t="shared" si="3"/>
        <v>0</v>
      </c>
      <c r="AV18" s="29">
        <f t="shared" si="4"/>
        <v>34965.57</v>
      </c>
      <c r="AW18" s="16">
        <f t="shared" si="5"/>
        <v>16</v>
      </c>
    </row>
    <row r="19" spans="1:49">
      <c r="A19" s="21" t="s">
        <v>177</v>
      </c>
      <c r="B19" s="21">
        <v>84</v>
      </c>
      <c r="C19" s="21">
        <v>11</v>
      </c>
      <c r="D19" s="21"/>
      <c r="E19" t="s">
        <v>325</v>
      </c>
      <c r="F19" s="15">
        <v>28191.200000000001</v>
      </c>
      <c r="I19">
        <v>17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 t="shared" si="2"/>
        <v>0</v>
      </c>
      <c r="Q19" s="16">
        <f t="shared" si="2"/>
        <v>0</v>
      </c>
      <c r="R19" s="16">
        <f t="shared" si="2"/>
        <v>0</v>
      </c>
      <c r="S19" s="16">
        <f t="shared" si="2"/>
        <v>0</v>
      </c>
      <c r="T19" s="16">
        <f t="shared" si="2"/>
        <v>0</v>
      </c>
      <c r="U19" s="16">
        <f t="shared" si="2"/>
        <v>0</v>
      </c>
      <c r="V19" s="16">
        <f t="shared" si="2"/>
        <v>0</v>
      </c>
      <c r="W19" s="16">
        <f t="shared" si="2"/>
        <v>0</v>
      </c>
      <c r="X19" s="16">
        <f t="shared" si="2"/>
        <v>0</v>
      </c>
      <c r="Y19" s="16">
        <f t="shared" si="2"/>
        <v>0</v>
      </c>
      <c r="Z19" s="16">
        <f t="shared" si="6"/>
        <v>0</v>
      </c>
      <c r="AA19" s="16">
        <f t="shared" si="6"/>
        <v>0</v>
      </c>
      <c r="AB19" s="16">
        <f t="shared" si="6"/>
        <v>0</v>
      </c>
      <c r="AC19" s="16">
        <f t="shared" si="6"/>
        <v>0</v>
      </c>
      <c r="AD19" s="16">
        <f t="shared" si="6"/>
        <v>0</v>
      </c>
      <c r="AE19" s="16">
        <f t="shared" si="6"/>
        <v>0</v>
      </c>
      <c r="AF19" s="16">
        <f t="shared" si="6"/>
        <v>0</v>
      </c>
      <c r="AG19" s="16">
        <f t="shared" si="6"/>
        <v>0</v>
      </c>
      <c r="AH19" s="16">
        <f t="shared" si="6"/>
        <v>0</v>
      </c>
      <c r="AI19" s="16">
        <f t="shared" si="6"/>
        <v>0</v>
      </c>
      <c r="AJ19" s="16">
        <f t="shared" si="6"/>
        <v>0</v>
      </c>
      <c r="AK19" s="16">
        <f t="shared" si="6"/>
        <v>0</v>
      </c>
      <c r="AL19" s="16">
        <f t="shared" si="6"/>
        <v>0</v>
      </c>
      <c r="AM19" s="16">
        <f t="shared" si="6"/>
        <v>0</v>
      </c>
      <c r="AN19" s="16">
        <f t="shared" si="6"/>
        <v>0</v>
      </c>
      <c r="AO19" s="16">
        <f t="shared" si="6"/>
        <v>0</v>
      </c>
      <c r="AP19" s="16">
        <f t="shared" si="6"/>
        <v>0</v>
      </c>
      <c r="AQ19" s="16">
        <f t="shared" si="6"/>
        <v>0</v>
      </c>
      <c r="AR19" s="16">
        <f t="shared" si="3"/>
        <v>0</v>
      </c>
      <c r="AS19" s="16">
        <f t="shared" si="3"/>
        <v>0</v>
      </c>
      <c r="AT19" s="16">
        <f t="shared" si="3"/>
        <v>0</v>
      </c>
      <c r="AU19" s="16">
        <f t="shared" si="3"/>
        <v>0</v>
      </c>
      <c r="AV19" s="29">
        <f t="shared" si="4"/>
        <v>0</v>
      </c>
      <c r="AW19" s="16">
        <f t="shared" si="5"/>
        <v>17</v>
      </c>
    </row>
    <row r="20" spans="1:49">
      <c r="A20" s="31" t="s">
        <v>177</v>
      </c>
      <c r="B20" s="21">
        <v>85</v>
      </c>
      <c r="C20" s="21">
        <v>31</v>
      </c>
      <c r="D20" s="21">
        <v>1</v>
      </c>
      <c r="E20" t="s">
        <v>357</v>
      </c>
      <c r="F20" s="15">
        <v>77424.600000000006</v>
      </c>
      <c r="I20">
        <v>18</v>
      </c>
      <c r="J20" s="16">
        <f t="shared" si="2"/>
        <v>0</v>
      </c>
      <c r="K20" s="16">
        <f t="shared" si="2"/>
        <v>0</v>
      </c>
      <c r="L20" s="16">
        <f t="shared" si="2"/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  <c r="R20" s="16">
        <f t="shared" si="2"/>
        <v>0</v>
      </c>
      <c r="S20" s="16">
        <f t="shared" si="2"/>
        <v>0</v>
      </c>
      <c r="T20" s="16">
        <f t="shared" si="2"/>
        <v>0</v>
      </c>
      <c r="U20" s="16">
        <f t="shared" si="2"/>
        <v>0</v>
      </c>
      <c r="V20" s="16">
        <f t="shared" si="2"/>
        <v>0</v>
      </c>
      <c r="W20" s="16">
        <f t="shared" si="2"/>
        <v>0</v>
      </c>
      <c r="X20" s="16">
        <f t="shared" si="2"/>
        <v>0</v>
      </c>
      <c r="Y20" s="16">
        <f t="shared" si="2"/>
        <v>0</v>
      </c>
      <c r="Z20" s="16">
        <f t="shared" si="6"/>
        <v>0</v>
      </c>
      <c r="AA20" s="16">
        <f t="shared" si="6"/>
        <v>0</v>
      </c>
      <c r="AB20" s="16">
        <f t="shared" si="6"/>
        <v>0</v>
      </c>
      <c r="AC20" s="16">
        <f t="shared" si="6"/>
        <v>0</v>
      </c>
      <c r="AD20" s="16">
        <f t="shared" si="6"/>
        <v>0</v>
      </c>
      <c r="AE20" s="16">
        <f t="shared" si="6"/>
        <v>0</v>
      </c>
      <c r="AF20" s="16">
        <f t="shared" si="6"/>
        <v>0</v>
      </c>
      <c r="AG20" s="16">
        <f t="shared" si="6"/>
        <v>0</v>
      </c>
      <c r="AH20" s="16">
        <f t="shared" si="6"/>
        <v>0</v>
      </c>
      <c r="AI20" s="16">
        <f t="shared" si="6"/>
        <v>0</v>
      </c>
      <c r="AJ20" s="16">
        <f t="shared" si="6"/>
        <v>0</v>
      </c>
      <c r="AK20" s="16">
        <f t="shared" si="6"/>
        <v>0</v>
      </c>
      <c r="AL20" s="16">
        <f t="shared" si="6"/>
        <v>0</v>
      </c>
      <c r="AM20" s="16">
        <f t="shared" si="6"/>
        <v>0</v>
      </c>
      <c r="AN20" s="16">
        <f t="shared" si="6"/>
        <v>0</v>
      </c>
      <c r="AO20" s="16">
        <f t="shared" si="6"/>
        <v>0</v>
      </c>
      <c r="AP20" s="16">
        <f t="shared" si="6"/>
        <v>0</v>
      </c>
      <c r="AQ20" s="16">
        <f t="shared" si="6"/>
        <v>0</v>
      </c>
      <c r="AR20" s="16">
        <f t="shared" si="3"/>
        <v>0</v>
      </c>
      <c r="AS20" s="16">
        <f t="shared" si="3"/>
        <v>0</v>
      </c>
      <c r="AT20" s="16">
        <f t="shared" si="3"/>
        <v>0</v>
      </c>
      <c r="AU20" s="16">
        <f t="shared" si="3"/>
        <v>0</v>
      </c>
      <c r="AV20" s="29">
        <f t="shared" si="4"/>
        <v>0</v>
      </c>
      <c r="AW20" s="16">
        <f t="shared" si="5"/>
        <v>18</v>
      </c>
    </row>
    <row r="21" spans="1:49">
      <c r="A21" s="32" t="s">
        <v>360</v>
      </c>
      <c r="B21" s="32"/>
      <c r="C21" s="32"/>
      <c r="D21" s="32"/>
      <c r="E21" s="32"/>
      <c r="F21" s="33">
        <v>4247353.54</v>
      </c>
      <c r="I21">
        <v>19</v>
      </c>
      <c r="J21" s="16">
        <f t="shared" si="2"/>
        <v>0</v>
      </c>
      <c r="K21" s="16">
        <f t="shared" si="2"/>
        <v>0</v>
      </c>
      <c r="L21" s="16">
        <f t="shared" si="2"/>
        <v>0</v>
      </c>
      <c r="M21" s="16">
        <f t="shared" si="2"/>
        <v>0</v>
      </c>
      <c r="N21" s="16">
        <f t="shared" si="2"/>
        <v>0</v>
      </c>
      <c r="O21" s="16">
        <f t="shared" si="2"/>
        <v>0</v>
      </c>
      <c r="P21" s="16">
        <f t="shared" si="2"/>
        <v>0</v>
      </c>
      <c r="Q21" s="16">
        <f t="shared" si="2"/>
        <v>0</v>
      </c>
      <c r="R21" s="16">
        <f t="shared" si="2"/>
        <v>0</v>
      </c>
      <c r="S21" s="16">
        <f t="shared" si="2"/>
        <v>0</v>
      </c>
      <c r="T21" s="16">
        <f t="shared" si="2"/>
        <v>0</v>
      </c>
      <c r="U21" s="16">
        <f t="shared" si="2"/>
        <v>0</v>
      </c>
      <c r="V21" s="16">
        <f t="shared" si="2"/>
        <v>0</v>
      </c>
      <c r="W21" s="16">
        <f t="shared" si="2"/>
        <v>0</v>
      </c>
      <c r="X21" s="16">
        <f t="shared" si="2"/>
        <v>0</v>
      </c>
      <c r="Y21" s="16">
        <f t="shared" si="2"/>
        <v>0</v>
      </c>
      <c r="Z21" s="16">
        <f t="shared" si="6"/>
        <v>0</v>
      </c>
      <c r="AA21" s="16">
        <f t="shared" si="6"/>
        <v>0</v>
      </c>
      <c r="AB21" s="16">
        <f t="shared" si="6"/>
        <v>0</v>
      </c>
      <c r="AC21" s="16">
        <f t="shared" si="6"/>
        <v>0</v>
      </c>
      <c r="AD21" s="16">
        <f t="shared" si="6"/>
        <v>0</v>
      </c>
      <c r="AE21" s="16">
        <f t="shared" si="6"/>
        <v>0</v>
      </c>
      <c r="AF21" s="16">
        <f t="shared" si="6"/>
        <v>0</v>
      </c>
      <c r="AG21" s="16">
        <f t="shared" si="6"/>
        <v>0</v>
      </c>
      <c r="AH21" s="16">
        <f t="shared" si="6"/>
        <v>0</v>
      </c>
      <c r="AI21" s="16">
        <f t="shared" si="6"/>
        <v>0</v>
      </c>
      <c r="AJ21" s="16">
        <f t="shared" si="6"/>
        <v>0</v>
      </c>
      <c r="AK21" s="16">
        <f t="shared" si="6"/>
        <v>0</v>
      </c>
      <c r="AL21" s="16">
        <f t="shared" si="6"/>
        <v>0</v>
      </c>
      <c r="AM21" s="16">
        <f t="shared" si="6"/>
        <v>0</v>
      </c>
      <c r="AN21" s="16">
        <f t="shared" si="6"/>
        <v>0</v>
      </c>
      <c r="AO21" s="16">
        <f t="shared" si="6"/>
        <v>0</v>
      </c>
      <c r="AP21" s="16">
        <f t="shared" si="6"/>
        <v>0</v>
      </c>
      <c r="AQ21" s="16">
        <f t="shared" si="6"/>
        <v>0</v>
      </c>
      <c r="AR21" s="16">
        <f t="shared" si="3"/>
        <v>0</v>
      </c>
      <c r="AS21" s="16">
        <f t="shared" si="3"/>
        <v>0</v>
      </c>
      <c r="AT21" s="16">
        <f t="shared" si="3"/>
        <v>0</v>
      </c>
      <c r="AU21" s="16">
        <f t="shared" si="3"/>
        <v>0</v>
      </c>
      <c r="AV21" s="29">
        <f t="shared" si="4"/>
        <v>0</v>
      </c>
      <c r="AW21" s="16">
        <f t="shared" si="5"/>
        <v>19</v>
      </c>
    </row>
    <row r="22" spans="1:49">
      <c r="A22" s="21" t="s">
        <v>179</v>
      </c>
      <c r="B22" s="21" t="s">
        <v>319</v>
      </c>
      <c r="C22" s="21"/>
      <c r="D22" s="21"/>
      <c r="E22" t="s">
        <v>320</v>
      </c>
      <c r="F22" s="15">
        <v>1783402.09</v>
      </c>
      <c r="I22">
        <v>20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6">
        <f t="shared" si="2"/>
        <v>0</v>
      </c>
      <c r="S22" s="16">
        <f t="shared" si="2"/>
        <v>0</v>
      </c>
      <c r="T22" s="16">
        <f t="shared" si="2"/>
        <v>0</v>
      </c>
      <c r="U22" s="16">
        <f t="shared" si="2"/>
        <v>0</v>
      </c>
      <c r="V22" s="16">
        <f t="shared" si="2"/>
        <v>0</v>
      </c>
      <c r="W22" s="16">
        <f t="shared" si="2"/>
        <v>0</v>
      </c>
      <c r="X22" s="16">
        <f t="shared" si="2"/>
        <v>0</v>
      </c>
      <c r="Y22" s="16">
        <f t="shared" si="2"/>
        <v>0</v>
      </c>
      <c r="Z22" s="16">
        <f t="shared" si="6"/>
        <v>0</v>
      </c>
      <c r="AA22" s="16">
        <f t="shared" si="6"/>
        <v>0</v>
      </c>
      <c r="AB22" s="16">
        <f t="shared" si="6"/>
        <v>0</v>
      </c>
      <c r="AC22" s="16">
        <f t="shared" si="6"/>
        <v>0</v>
      </c>
      <c r="AD22" s="16">
        <f t="shared" si="6"/>
        <v>0</v>
      </c>
      <c r="AE22" s="16">
        <f t="shared" si="6"/>
        <v>0</v>
      </c>
      <c r="AF22" s="16">
        <f t="shared" si="6"/>
        <v>0</v>
      </c>
      <c r="AG22" s="16">
        <f t="shared" si="6"/>
        <v>0</v>
      </c>
      <c r="AH22" s="16">
        <f t="shared" si="6"/>
        <v>0</v>
      </c>
      <c r="AI22" s="16">
        <f t="shared" si="6"/>
        <v>0</v>
      </c>
      <c r="AJ22" s="16">
        <f t="shared" si="6"/>
        <v>0</v>
      </c>
      <c r="AK22" s="16">
        <f t="shared" si="6"/>
        <v>0</v>
      </c>
      <c r="AL22" s="16">
        <f t="shared" si="6"/>
        <v>0</v>
      </c>
      <c r="AM22" s="16">
        <f t="shared" si="6"/>
        <v>0</v>
      </c>
      <c r="AN22" s="16">
        <f t="shared" si="6"/>
        <v>0</v>
      </c>
      <c r="AO22" s="16">
        <f t="shared" si="6"/>
        <v>0</v>
      </c>
      <c r="AP22" s="16">
        <f t="shared" si="6"/>
        <v>0</v>
      </c>
      <c r="AQ22" s="16">
        <f t="shared" si="6"/>
        <v>0</v>
      </c>
      <c r="AR22" s="16">
        <f t="shared" si="3"/>
        <v>0</v>
      </c>
      <c r="AS22" s="16">
        <f t="shared" si="3"/>
        <v>0</v>
      </c>
      <c r="AT22" s="16">
        <f t="shared" si="3"/>
        <v>0</v>
      </c>
      <c r="AU22" s="16">
        <f t="shared" si="3"/>
        <v>0</v>
      </c>
      <c r="AV22" s="29">
        <f t="shared" si="4"/>
        <v>0</v>
      </c>
      <c r="AW22" s="16">
        <f t="shared" si="5"/>
        <v>20</v>
      </c>
    </row>
    <row r="23" spans="1:49">
      <c r="A23" s="21" t="s">
        <v>179</v>
      </c>
      <c r="B23" s="21">
        <v>1</v>
      </c>
      <c r="C23" s="21"/>
      <c r="D23" s="21"/>
      <c r="E23" t="s">
        <v>411</v>
      </c>
      <c r="F23" s="15">
        <v>914437.48</v>
      </c>
      <c r="I23">
        <v>21</v>
      </c>
      <c r="J23" s="16">
        <f t="shared" si="2"/>
        <v>0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 t="shared" si="2"/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6"/>
        <v>0</v>
      </c>
      <c r="AA23" s="16">
        <f t="shared" si="6"/>
        <v>0</v>
      </c>
      <c r="AB23" s="16">
        <f t="shared" si="6"/>
        <v>0</v>
      </c>
      <c r="AC23" s="16">
        <f t="shared" si="6"/>
        <v>0</v>
      </c>
      <c r="AD23" s="16">
        <f t="shared" si="6"/>
        <v>0</v>
      </c>
      <c r="AE23" s="16">
        <f t="shared" si="6"/>
        <v>0</v>
      </c>
      <c r="AF23" s="16">
        <f t="shared" si="6"/>
        <v>0</v>
      </c>
      <c r="AG23" s="16">
        <f t="shared" si="6"/>
        <v>0</v>
      </c>
      <c r="AH23" s="16">
        <f t="shared" si="6"/>
        <v>0</v>
      </c>
      <c r="AI23" s="16">
        <f t="shared" si="6"/>
        <v>0</v>
      </c>
      <c r="AJ23" s="16">
        <f t="shared" si="6"/>
        <v>0</v>
      </c>
      <c r="AK23" s="16">
        <f t="shared" si="6"/>
        <v>0</v>
      </c>
      <c r="AL23" s="16">
        <f t="shared" ref="AL23:AQ23" si="7">SUMIFS($F$3:$F$261,$A$3:$A$261,AL$1,$B$3:$B$261,$I23)</f>
        <v>0</v>
      </c>
      <c r="AM23" s="16">
        <f t="shared" si="7"/>
        <v>0</v>
      </c>
      <c r="AN23" s="16">
        <f t="shared" si="7"/>
        <v>0</v>
      </c>
      <c r="AO23" s="16">
        <f t="shared" si="7"/>
        <v>0</v>
      </c>
      <c r="AP23" s="16">
        <f t="shared" si="7"/>
        <v>0</v>
      </c>
      <c r="AQ23" s="16">
        <f t="shared" si="7"/>
        <v>0</v>
      </c>
      <c r="AR23" s="16">
        <f t="shared" si="3"/>
        <v>0</v>
      </c>
      <c r="AS23" s="16">
        <f t="shared" si="3"/>
        <v>0</v>
      </c>
      <c r="AT23" s="16">
        <f t="shared" si="3"/>
        <v>0</v>
      </c>
      <c r="AU23" s="16">
        <f t="shared" si="3"/>
        <v>0</v>
      </c>
      <c r="AV23" s="29">
        <f t="shared" si="4"/>
        <v>0</v>
      </c>
      <c r="AW23" s="16">
        <f t="shared" si="5"/>
        <v>21</v>
      </c>
    </row>
    <row r="24" spans="1:49">
      <c r="A24" s="21" t="s">
        <v>179</v>
      </c>
      <c r="B24" s="21">
        <v>1</v>
      </c>
      <c r="C24" s="21">
        <v>50</v>
      </c>
      <c r="D24" s="21"/>
      <c r="E24" t="s">
        <v>361</v>
      </c>
      <c r="F24" s="15">
        <v>301535.2</v>
      </c>
      <c r="I24">
        <v>22</v>
      </c>
      <c r="J24" s="16">
        <f t="shared" si="2"/>
        <v>0</v>
      </c>
      <c r="K24" s="16">
        <f t="shared" si="2"/>
        <v>0</v>
      </c>
      <c r="L24" s="16">
        <f t="shared" si="2"/>
        <v>0</v>
      </c>
      <c r="M24" s="16">
        <f t="shared" si="2"/>
        <v>0</v>
      </c>
      <c r="N24" s="16">
        <f t="shared" si="2"/>
        <v>0</v>
      </c>
      <c r="O24" s="16">
        <f t="shared" si="2"/>
        <v>0</v>
      </c>
      <c r="P24" s="16">
        <f t="shared" si="2"/>
        <v>0</v>
      </c>
      <c r="Q24" s="16">
        <f t="shared" si="2"/>
        <v>0</v>
      </c>
      <c r="R24" s="16">
        <f t="shared" si="2"/>
        <v>0</v>
      </c>
      <c r="S24" s="16">
        <f t="shared" si="2"/>
        <v>0</v>
      </c>
      <c r="T24" s="16">
        <f t="shared" si="2"/>
        <v>0</v>
      </c>
      <c r="U24" s="16">
        <f t="shared" si="2"/>
        <v>0</v>
      </c>
      <c r="V24" s="16">
        <f t="shared" si="2"/>
        <v>0</v>
      </c>
      <c r="W24" s="16">
        <f t="shared" si="2"/>
        <v>0</v>
      </c>
      <c r="X24" s="16">
        <f t="shared" si="2"/>
        <v>0</v>
      </c>
      <c r="Y24" s="16">
        <f t="shared" si="2"/>
        <v>0</v>
      </c>
      <c r="Z24" s="16">
        <f t="shared" ref="Z24:AQ25" si="8">SUMIFS($F$3:$F$261,$A$3:$A$261,Z$1,$B$3:$B$261,$I24)</f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0</v>
      </c>
      <c r="AK24" s="16">
        <f t="shared" si="8"/>
        <v>0</v>
      </c>
      <c r="AL24" s="16">
        <f t="shared" si="8"/>
        <v>0</v>
      </c>
      <c r="AM24" s="16">
        <f t="shared" si="8"/>
        <v>0</v>
      </c>
      <c r="AN24" s="16">
        <f t="shared" si="8"/>
        <v>0</v>
      </c>
      <c r="AO24" s="16">
        <f t="shared" si="8"/>
        <v>0</v>
      </c>
      <c r="AP24" s="16">
        <f t="shared" si="8"/>
        <v>0</v>
      </c>
      <c r="AQ24" s="16">
        <f t="shared" si="8"/>
        <v>0</v>
      </c>
      <c r="AR24" s="16">
        <f t="shared" si="3"/>
        <v>0</v>
      </c>
      <c r="AS24" s="16">
        <f t="shared" si="3"/>
        <v>0</v>
      </c>
      <c r="AT24" s="16">
        <f t="shared" si="3"/>
        <v>0</v>
      </c>
      <c r="AU24" s="16">
        <f t="shared" si="3"/>
        <v>0</v>
      </c>
      <c r="AV24" s="29">
        <f t="shared" si="4"/>
        <v>0</v>
      </c>
      <c r="AW24" s="16">
        <f t="shared" si="5"/>
        <v>22</v>
      </c>
    </row>
    <row r="25" spans="1:49">
      <c r="A25" s="21" t="s">
        <v>179</v>
      </c>
      <c r="B25" s="21">
        <v>1</v>
      </c>
      <c r="C25" s="21">
        <v>6</v>
      </c>
      <c r="D25" s="21"/>
      <c r="E25" t="s">
        <v>362</v>
      </c>
      <c r="F25" s="15">
        <v>121798.71</v>
      </c>
      <c r="I25">
        <v>23</v>
      </c>
      <c r="J25" s="16">
        <f t="shared" si="2"/>
        <v>0</v>
      </c>
      <c r="K25" s="16">
        <f t="shared" si="2"/>
        <v>0</v>
      </c>
      <c r="L25" s="16">
        <f t="shared" si="2"/>
        <v>0</v>
      </c>
      <c r="M25" s="16">
        <f t="shared" si="2"/>
        <v>0</v>
      </c>
      <c r="N25" s="16">
        <f t="shared" si="2"/>
        <v>0</v>
      </c>
      <c r="O25" s="16">
        <f t="shared" si="2"/>
        <v>0</v>
      </c>
      <c r="P25" s="16">
        <f t="shared" si="2"/>
        <v>0</v>
      </c>
      <c r="Q25" s="16">
        <f t="shared" si="2"/>
        <v>0</v>
      </c>
      <c r="R25" s="16">
        <f t="shared" ref="R25:AQ39" si="9">SUMIFS($F$3:$F$261,$A$3:$A$261,R$1,$B$3:$B$261,$I25)</f>
        <v>0</v>
      </c>
      <c r="S25" s="16">
        <f t="shared" si="9"/>
        <v>0</v>
      </c>
      <c r="T25" s="16">
        <f t="shared" si="9"/>
        <v>0</v>
      </c>
      <c r="U25" s="16">
        <f t="shared" si="9"/>
        <v>0</v>
      </c>
      <c r="V25" s="16">
        <f t="shared" si="9"/>
        <v>0</v>
      </c>
      <c r="W25" s="16">
        <f t="shared" si="9"/>
        <v>0</v>
      </c>
      <c r="X25" s="16">
        <f t="shared" si="9"/>
        <v>0</v>
      </c>
      <c r="Y25" s="16">
        <f t="shared" si="9"/>
        <v>0</v>
      </c>
      <c r="Z25" s="16">
        <f t="shared" si="9"/>
        <v>0</v>
      </c>
      <c r="AA25" s="16">
        <f t="shared" si="9"/>
        <v>0</v>
      </c>
      <c r="AB25" s="16">
        <f t="shared" si="9"/>
        <v>0</v>
      </c>
      <c r="AC25" s="16">
        <f t="shared" si="9"/>
        <v>0</v>
      </c>
      <c r="AD25" s="16">
        <f t="shared" si="9"/>
        <v>0</v>
      </c>
      <c r="AE25" s="16">
        <f t="shared" si="9"/>
        <v>0</v>
      </c>
      <c r="AF25" s="16">
        <f t="shared" si="8"/>
        <v>0</v>
      </c>
      <c r="AG25" s="16">
        <f t="shared" si="8"/>
        <v>421061.98</v>
      </c>
      <c r="AH25" s="16">
        <f t="shared" si="8"/>
        <v>0</v>
      </c>
      <c r="AI25" s="16">
        <f t="shared" si="8"/>
        <v>0</v>
      </c>
      <c r="AJ25" s="16">
        <f t="shared" si="8"/>
        <v>0</v>
      </c>
      <c r="AK25" s="16">
        <f t="shared" si="8"/>
        <v>0</v>
      </c>
      <c r="AL25" s="16">
        <f t="shared" si="8"/>
        <v>0</v>
      </c>
      <c r="AM25" s="16">
        <f t="shared" si="8"/>
        <v>0</v>
      </c>
      <c r="AN25" s="16">
        <f t="shared" si="8"/>
        <v>0</v>
      </c>
      <c r="AO25" s="16">
        <f t="shared" si="8"/>
        <v>0</v>
      </c>
      <c r="AP25" s="16">
        <f t="shared" si="8"/>
        <v>0</v>
      </c>
      <c r="AQ25" s="16">
        <f t="shared" si="8"/>
        <v>0</v>
      </c>
      <c r="AR25" s="16">
        <f t="shared" si="3"/>
        <v>0</v>
      </c>
      <c r="AS25" s="16">
        <f t="shared" si="3"/>
        <v>0</v>
      </c>
      <c r="AT25" s="16">
        <f t="shared" si="3"/>
        <v>0</v>
      </c>
      <c r="AU25" s="16">
        <f t="shared" si="3"/>
        <v>0</v>
      </c>
      <c r="AV25" s="29">
        <f t="shared" si="4"/>
        <v>421061.98</v>
      </c>
      <c r="AW25" s="16">
        <f t="shared" si="5"/>
        <v>23</v>
      </c>
    </row>
    <row r="26" spans="1:49">
      <c r="A26" s="21" t="s">
        <v>179</v>
      </c>
      <c r="B26" s="21">
        <v>10</v>
      </c>
      <c r="C26" s="21">
        <v>72</v>
      </c>
      <c r="D26" s="21"/>
      <c r="E26" t="s">
        <v>363</v>
      </c>
      <c r="F26" s="15">
        <v>309401.34999999998</v>
      </c>
      <c r="I26">
        <v>24</v>
      </c>
      <c r="J26" s="16">
        <f t="shared" ref="J26:Y41" si="10">SUMIFS($F$3:$F$261,$A$3:$A$261,J$1,$B$3:$B$261,$I26)</f>
        <v>0</v>
      </c>
      <c r="K26" s="16">
        <f t="shared" si="10"/>
        <v>0</v>
      </c>
      <c r="L26" s="16">
        <f t="shared" si="10"/>
        <v>0</v>
      </c>
      <c r="M26" s="16">
        <f t="shared" si="10"/>
        <v>0</v>
      </c>
      <c r="N26" s="16">
        <f t="shared" si="10"/>
        <v>0</v>
      </c>
      <c r="O26" s="16">
        <f t="shared" si="10"/>
        <v>0</v>
      </c>
      <c r="P26" s="16">
        <f t="shared" si="10"/>
        <v>0</v>
      </c>
      <c r="Q26" s="16">
        <f t="shared" si="10"/>
        <v>0</v>
      </c>
      <c r="R26" s="16">
        <f t="shared" si="10"/>
        <v>0</v>
      </c>
      <c r="S26" s="16">
        <f t="shared" si="10"/>
        <v>0</v>
      </c>
      <c r="T26" s="16">
        <f t="shared" si="10"/>
        <v>0</v>
      </c>
      <c r="U26" s="16">
        <f t="shared" si="10"/>
        <v>0</v>
      </c>
      <c r="V26" s="16">
        <f t="shared" si="10"/>
        <v>0</v>
      </c>
      <c r="W26" s="16">
        <f t="shared" si="10"/>
        <v>0</v>
      </c>
      <c r="X26" s="16">
        <f t="shared" si="10"/>
        <v>0</v>
      </c>
      <c r="Y26" s="16">
        <f t="shared" si="10"/>
        <v>0</v>
      </c>
      <c r="Z26" s="16">
        <f t="shared" si="9"/>
        <v>0</v>
      </c>
      <c r="AA26" s="16">
        <f t="shared" si="9"/>
        <v>0</v>
      </c>
      <c r="AB26" s="16">
        <f t="shared" si="9"/>
        <v>0</v>
      </c>
      <c r="AC26" s="16">
        <f t="shared" si="9"/>
        <v>0</v>
      </c>
      <c r="AD26" s="16">
        <f t="shared" si="9"/>
        <v>0</v>
      </c>
      <c r="AE26" s="16">
        <f t="shared" si="9"/>
        <v>0</v>
      </c>
      <c r="AF26" s="16">
        <f t="shared" si="9"/>
        <v>0</v>
      </c>
      <c r="AG26" s="16">
        <f t="shared" si="9"/>
        <v>0</v>
      </c>
      <c r="AH26" s="16">
        <f t="shared" si="9"/>
        <v>0</v>
      </c>
      <c r="AI26" s="16">
        <f t="shared" si="9"/>
        <v>0</v>
      </c>
      <c r="AJ26" s="16">
        <f t="shared" si="9"/>
        <v>0</v>
      </c>
      <c r="AK26" s="16">
        <f t="shared" si="9"/>
        <v>0</v>
      </c>
      <c r="AL26" s="16">
        <f t="shared" si="9"/>
        <v>0</v>
      </c>
      <c r="AM26" s="16">
        <f t="shared" si="9"/>
        <v>0</v>
      </c>
      <c r="AN26" s="16">
        <f t="shared" si="9"/>
        <v>0</v>
      </c>
      <c r="AO26" s="16">
        <f t="shared" si="9"/>
        <v>0</v>
      </c>
      <c r="AP26" s="16">
        <f t="shared" si="9"/>
        <v>0</v>
      </c>
      <c r="AQ26" s="16">
        <f t="shared" si="9"/>
        <v>0</v>
      </c>
      <c r="AR26" s="16">
        <f t="shared" si="3"/>
        <v>0</v>
      </c>
      <c r="AS26" s="16">
        <f t="shared" si="3"/>
        <v>0</v>
      </c>
      <c r="AT26" s="16">
        <f t="shared" si="3"/>
        <v>0</v>
      </c>
      <c r="AU26" s="16">
        <f t="shared" si="3"/>
        <v>0</v>
      </c>
      <c r="AV26" s="29">
        <f t="shared" si="4"/>
        <v>0</v>
      </c>
      <c r="AW26" s="16">
        <f t="shared" si="5"/>
        <v>24</v>
      </c>
    </row>
    <row r="27" spans="1:49">
      <c r="A27" s="21" t="s">
        <v>179</v>
      </c>
      <c r="B27" s="21">
        <v>10</v>
      </c>
      <c r="C27" s="21">
        <v>8</v>
      </c>
      <c r="D27" s="21"/>
      <c r="E27" t="s">
        <v>364</v>
      </c>
      <c r="F27" s="15">
        <v>411830.4</v>
      </c>
      <c r="I27">
        <v>25</v>
      </c>
      <c r="J27" s="16">
        <f t="shared" si="10"/>
        <v>0</v>
      </c>
      <c r="K27" s="16">
        <f t="shared" si="10"/>
        <v>0</v>
      </c>
      <c r="L27" s="16">
        <f t="shared" si="10"/>
        <v>0</v>
      </c>
      <c r="M27" s="16">
        <f t="shared" si="10"/>
        <v>0</v>
      </c>
      <c r="N27" s="16">
        <f t="shared" si="10"/>
        <v>0</v>
      </c>
      <c r="O27" s="16">
        <f t="shared" si="10"/>
        <v>12330.57</v>
      </c>
      <c r="P27" s="16">
        <f t="shared" si="10"/>
        <v>0</v>
      </c>
      <c r="Q27" s="16">
        <f t="shared" si="10"/>
        <v>5272.71</v>
      </c>
      <c r="R27" s="16">
        <f t="shared" si="10"/>
        <v>0</v>
      </c>
      <c r="S27" s="16">
        <f t="shared" si="10"/>
        <v>0</v>
      </c>
      <c r="T27" s="16">
        <f t="shared" si="10"/>
        <v>0</v>
      </c>
      <c r="U27" s="16">
        <f t="shared" si="10"/>
        <v>0</v>
      </c>
      <c r="V27" s="16">
        <f t="shared" si="10"/>
        <v>0</v>
      </c>
      <c r="W27" s="16">
        <f t="shared" si="10"/>
        <v>110463.1</v>
      </c>
      <c r="X27" s="16">
        <f t="shared" si="10"/>
        <v>0</v>
      </c>
      <c r="Y27" s="16">
        <f t="shared" si="10"/>
        <v>0</v>
      </c>
      <c r="Z27" s="16">
        <f t="shared" si="9"/>
        <v>0</v>
      </c>
      <c r="AA27" s="16">
        <f t="shared" si="9"/>
        <v>0</v>
      </c>
      <c r="AB27" s="16">
        <f t="shared" si="9"/>
        <v>0</v>
      </c>
      <c r="AC27" s="16">
        <f t="shared" si="9"/>
        <v>218279.36</v>
      </c>
      <c r="AD27" s="16">
        <f t="shared" si="9"/>
        <v>0</v>
      </c>
      <c r="AE27" s="16">
        <f t="shared" si="9"/>
        <v>0</v>
      </c>
      <c r="AF27" s="16">
        <f t="shared" si="9"/>
        <v>0</v>
      </c>
      <c r="AG27" s="16">
        <f t="shared" si="9"/>
        <v>112994.43</v>
      </c>
      <c r="AH27" s="16">
        <f t="shared" si="9"/>
        <v>0</v>
      </c>
      <c r="AI27" s="16">
        <f t="shared" si="9"/>
        <v>23245.56</v>
      </c>
      <c r="AJ27" s="16">
        <f t="shared" si="9"/>
        <v>0</v>
      </c>
      <c r="AK27" s="16">
        <f t="shared" si="9"/>
        <v>0</v>
      </c>
      <c r="AL27" s="16">
        <f t="shared" si="9"/>
        <v>0</v>
      </c>
      <c r="AM27" s="16">
        <f t="shared" si="9"/>
        <v>0</v>
      </c>
      <c r="AN27" s="16">
        <f t="shared" si="9"/>
        <v>0</v>
      </c>
      <c r="AO27" s="16">
        <f t="shared" si="9"/>
        <v>0</v>
      </c>
      <c r="AP27" s="16">
        <f t="shared" si="9"/>
        <v>4787.18</v>
      </c>
      <c r="AQ27" s="16">
        <f t="shared" si="9"/>
        <v>0</v>
      </c>
      <c r="AR27" s="16">
        <f t="shared" si="3"/>
        <v>0</v>
      </c>
      <c r="AS27" s="16">
        <f t="shared" si="3"/>
        <v>83808.05</v>
      </c>
      <c r="AT27" s="16">
        <f t="shared" si="3"/>
        <v>85402.01999999999</v>
      </c>
      <c r="AU27" s="16">
        <f t="shared" si="3"/>
        <v>0</v>
      </c>
      <c r="AV27" s="29">
        <f t="shared" si="4"/>
        <v>656582.98</v>
      </c>
      <c r="AW27" s="16">
        <f t="shared" si="5"/>
        <v>25</v>
      </c>
    </row>
    <row r="28" spans="1:49">
      <c r="A28" s="21" t="s">
        <v>179</v>
      </c>
      <c r="B28" s="21">
        <v>45</v>
      </c>
      <c r="C28" s="21">
        <v>20</v>
      </c>
      <c r="D28" s="21"/>
      <c r="E28" t="s">
        <v>365</v>
      </c>
      <c r="F28" s="15">
        <v>26962.1</v>
      </c>
      <c r="I28">
        <v>26</v>
      </c>
      <c r="J28" s="16">
        <f t="shared" si="10"/>
        <v>0</v>
      </c>
      <c r="K28" s="16">
        <f t="shared" si="10"/>
        <v>0</v>
      </c>
      <c r="L28" s="16">
        <f t="shared" si="10"/>
        <v>0</v>
      </c>
      <c r="M28" s="16">
        <f t="shared" si="10"/>
        <v>0</v>
      </c>
      <c r="N28" s="16">
        <f t="shared" si="10"/>
        <v>0</v>
      </c>
      <c r="O28" s="16">
        <f t="shared" si="10"/>
        <v>0</v>
      </c>
      <c r="P28" s="16">
        <f t="shared" si="10"/>
        <v>0</v>
      </c>
      <c r="Q28" s="16">
        <f t="shared" si="10"/>
        <v>0</v>
      </c>
      <c r="R28" s="16">
        <f t="shared" si="10"/>
        <v>0</v>
      </c>
      <c r="S28" s="16">
        <f t="shared" si="10"/>
        <v>0</v>
      </c>
      <c r="T28" s="16">
        <f t="shared" si="10"/>
        <v>0</v>
      </c>
      <c r="U28" s="16">
        <f t="shared" si="10"/>
        <v>0</v>
      </c>
      <c r="V28" s="16">
        <f t="shared" si="10"/>
        <v>0</v>
      </c>
      <c r="W28" s="16">
        <f t="shared" si="10"/>
        <v>0</v>
      </c>
      <c r="X28" s="16">
        <f t="shared" si="10"/>
        <v>0</v>
      </c>
      <c r="Y28" s="16">
        <f t="shared" si="10"/>
        <v>0</v>
      </c>
      <c r="Z28" s="16">
        <f t="shared" si="9"/>
        <v>78809.240000000005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0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3"/>
        <v>0</v>
      </c>
      <c r="AS28" s="16">
        <f t="shared" si="3"/>
        <v>0</v>
      </c>
      <c r="AT28" s="16">
        <f t="shared" si="3"/>
        <v>0</v>
      </c>
      <c r="AU28" s="16">
        <f t="shared" si="3"/>
        <v>0</v>
      </c>
      <c r="AV28" s="29">
        <f t="shared" si="4"/>
        <v>78809.240000000005</v>
      </c>
      <c r="AW28" s="16">
        <f t="shared" si="5"/>
        <v>26</v>
      </c>
    </row>
    <row r="29" spans="1:49">
      <c r="A29" s="21" t="s">
        <v>179</v>
      </c>
      <c r="B29" s="21">
        <v>46</v>
      </c>
      <c r="C29" s="21">
        <v>74</v>
      </c>
      <c r="D29" s="21"/>
      <c r="E29" t="s">
        <v>366</v>
      </c>
      <c r="F29" s="15">
        <v>239534.65</v>
      </c>
      <c r="I29">
        <v>27</v>
      </c>
      <c r="J29" s="16">
        <f t="shared" si="10"/>
        <v>0</v>
      </c>
      <c r="K29" s="16">
        <f t="shared" si="10"/>
        <v>0</v>
      </c>
      <c r="L29" s="16">
        <f t="shared" si="10"/>
        <v>0</v>
      </c>
      <c r="M29" s="16">
        <f t="shared" si="10"/>
        <v>0</v>
      </c>
      <c r="N29" s="16">
        <f t="shared" si="10"/>
        <v>0</v>
      </c>
      <c r="O29" s="16">
        <f t="shared" si="10"/>
        <v>0</v>
      </c>
      <c r="P29" s="16">
        <f t="shared" si="10"/>
        <v>0</v>
      </c>
      <c r="Q29" s="16">
        <f t="shared" si="10"/>
        <v>0</v>
      </c>
      <c r="R29" s="16">
        <f t="shared" si="10"/>
        <v>0</v>
      </c>
      <c r="S29" s="16">
        <f t="shared" si="10"/>
        <v>0</v>
      </c>
      <c r="T29" s="16">
        <f t="shared" si="10"/>
        <v>0</v>
      </c>
      <c r="U29" s="16">
        <f t="shared" si="10"/>
        <v>0</v>
      </c>
      <c r="V29" s="16">
        <f t="shared" si="10"/>
        <v>0</v>
      </c>
      <c r="W29" s="16">
        <f t="shared" si="10"/>
        <v>0</v>
      </c>
      <c r="X29" s="16">
        <f t="shared" si="10"/>
        <v>0</v>
      </c>
      <c r="Y29" s="16">
        <f t="shared" si="10"/>
        <v>0</v>
      </c>
      <c r="Z29" s="16">
        <f t="shared" si="9"/>
        <v>0</v>
      </c>
      <c r="AA29" s="16">
        <f t="shared" si="9"/>
        <v>0</v>
      </c>
      <c r="AB29" s="16">
        <f t="shared" si="9"/>
        <v>0</v>
      </c>
      <c r="AC29" s="16">
        <f t="shared" si="9"/>
        <v>0</v>
      </c>
      <c r="AD29" s="16">
        <f t="shared" si="9"/>
        <v>0</v>
      </c>
      <c r="AE29" s="16">
        <f t="shared" si="9"/>
        <v>0</v>
      </c>
      <c r="AF29" s="16">
        <f t="shared" si="9"/>
        <v>0</v>
      </c>
      <c r="AG29" s="16">
        <f t="shared" si="9"/>
        <v>0</v>
      </c>
      <c r="AH29" s="16">
        <f t="shared" si="9"/>
        <v>0</v>
      </c>
      <c r="AI29" s="16">
        <f t="shared" si="9"/>
        <v>0</v>
      </c>
      <c r="AJ29" s="16">
        <f t="shared" si="9"/>
        <v>0</v>
      </c>
      <c r="AK29" s="16">
        <f t="shared" si="9"/>
        <v>0</v>
      </c>
      <c r="AL29" s="16">
        <f t="shared" si="9"/>
        <v>0</v>
      </c>
      <c r="AM29" s="16">
        <f t="shared" si="9"/>
        <v>0</v>
      </c>
      <c r="AN29" s="16">
        <f t="shared" si="9"/>
        <v>0</v>
      </c>
      <c r="AO29" s="16">
        <f t="shared" si="9"/>
        <v>0</v>
      </c>
      <c r="AP29" s="16">
        <f t="shared" si="9"/>
        <v>0</v>
      </c>
      <c r="AQ29" s="16">
        <f t="shared" si="9"/>
        <v>0</v>
      </c>
      <c r="AR29" s="16">
        <f t="shared" si="3"/>
        <v>0</v>
      </c>
      <c r="AS29" s="16">
        <f t="shared" si="3"/>
        <v>0</v>
      </c>
      <c r="AT29" s="16">
        <f t="shared" si="3"/>
        <v>0</v>
      </c>
      <c r="AU29" s="16">
        <f t="shared" si="3"/>
        <v>0</v>
      </c>
      <c r="AV29" s="29">
        <f t="shared" si="4"/>
        <v>0</v>
      </c>
      <c r="AW29" s="16">
        <f t="shared" si="5"/>
        <v>27</v>
      </c>
    </row>
    <row r="30" spans="1:49">
      <c r="A30" s="21" t="s">
        <v>179</v>
      </c>
      <c r="B30" s="21">
        <v>68</v>
      </c>
      <c r="C30" s="21">
        <v>20</v>
      </c>
      <c r="D30" s="21"/>
      <c r="E30" t="s">
        <v>367</v>
      </c>
      <c r="F30" s="15">
        <v>200138.74</v>
      </c>
      <c r="I30">
        <v>28</v>
      </c>
      <c r="J30" s="16">
        <f t="shared" si="10"/>
        <v>0</v>
      </c>
      <c r="K30" s="16">
        <f t="shared" si="10"/>
        <v>0</v>
      </c>
      <c r="L30" s="16">
        <f t="shared" si="10"/>
        <v>0</v>
      </c>
      <c r="M30" s="16">
        <f t="shared" si="10"/>
        <v>0</v>
      </c>
      <c r="N30" s="16">
        <f t="shared" si="10"/>
        <v>0</v>
      </c>
      <c r="O30" s="16">
        <f t="shared" si="10"/>
        <v>16510.169999999998</v>
      </c>
      <c r="P30" s="16">
        <f t="shared" si="10"/>
        <v>0</v>
      </c>
      <c r="Q30" s="16">
        <f t="shared" si="10"/>
        <v>0</v>
      </c>
      <c r="R30" s="16">
        <f t="shared" si="10"/>
        <v>0</v>
      </c>
      <c r="S30" s="16">
        <f t="shared" si="10"/>
        <v>0</v>
      </c>
      <c r="T30" s="16">
        <f t="shared" si="10"/>
        <v>0</v>
      </c>
      <c r="U30" s="16">
        <f t="shared" si="10"/>
        <v>0</v>
      </c>
      <c r="V30" s="16">
        <f t="shared" si="10"/>
        <v>0</v>
      </c>
      <c r="W30" s="16">
        <f t="shared" si="10"/>
        <v>0</v>
      </c>
      <c r="X30" s="16">
        <f t="shared" si="10"/>
        <v>0</v>
      </c>
      <c r="Y30" s="16">
        <f t="shared" si="10"/>
        <v>0</v>
      </c>
      <c r="Z30" s="16">
        <f t="shared" si="9"/>
        <v>0</v>
      </c>
      <c r="AA30" s="16">
        <f t="shared" si="9"/>
        <v>0</v>
      </c>
      <c r="AB30" s="16">
        <f t="shared" si="9"/>
        <v>0</v>
      </c>
      <c r="AC30" s="16">
        <f t="shared" si="9"/>
        <v>0</v>
      </c>
      <c r="AD30" s="16">
        <f t="shared" si="9"/>
        <v>0</v>
      </c>
      <c r="AE30" s="16">
        <f t="shared" si="9"/>
        <v>0</v>
      </c>
      <c r="AF30" s="16">
        <f t="shared" si="9"/>
        <v>0</v>
      </c>
      <c r="AG30" s="16">
        <f t="shared" si="9"/>
        <v>0</v>
      </c>
      <c r="AH30" s="16">
        <f t="shared" si="9"/>
        <v>0</v>
      </c>
      <c r="AI30" s="16">
        <f t="shared" si="9"/>
        <v>0</v>
      </c>
      <c r="AJ30" s="16">
        <f t="shared" si="9"/>
        <v>0</v>
      </c>
      <c r="AK30" s="16">
        <f t="shared" si="9"/>
        <v>0</v>
      </c>
      <c r="AL30" s="16">
        <f t="shared" si="9"/>
        <v>0</v>
      </c>
      <c r="AM30" s="16">
        <f t="shared" si="9"/>
        <v>0</v>
      </c>
      <c r="AN30" s="16">
        <f t="shared" si="9"/>
        <v>0</v>
      </c>
      <c r="AO30" s="16">
        <f t="shared" si="9"/>
        <v>0</v>
      </c>
      <c r="AP30" s="16">
        <f t="shared" si="9"/>
        <v>0</v>
      </c>
      <c r="AQ30" s="16">
        <f t="shared" si="9"/>
        <v>0</v>
      </c>
      <c r="AR30" s="16">
        <f t="shared" si="3"/>
        <v>0</v>
      </c>
      <c r="AS30" s="16">
        <f t="shared" si="3"/>
        <v>0</v>
      </c>
      <c r="AT30" s="16">
        <f t="shared" si="3"/>
        <v>0</v>
      </c>
      <c r="AU30" s="16">
        <f t="shared" si="3"/>
        <v>0</v>
      </c>
      <c r="AV30" s="29">
        <f t="shared" si="4"/>
        <v>16510.169999999998</v>
      </c>
      <c r="AW30" s="16">
        <f t="shared" si="5"/>
        <v>28</v>
      </c>
    </row>
    <row r="31" spans="1:49">
      <c r="A31" s="21" t="s">
        <v>179</v>
      </c>
      <c r="B31" s="21">
        <v>84</v>
      </c>
      <c r="C31" s="21">
        <v>11</v>
      </c>
      <c r="D31" s="21"/>
      <c r="E31" t="s">
        <v>325</v>
      </c>
      <c r="F31" s="15">
        <v>40914.270000000004</v>
      </c>
      <c r="I31">
        <v>29</v>
      </c>
      <c r="J31" s="16">
        <f t="shared" si="10"/>
        <v>0</v>
      </c>
      <c r="K31" s="16">
        <f t="shared" si="10"/>
        <v>0</v>
      </c>
      <c r="L31" s="16">
        <f t="shared" si="10"/>
        <v>0</v>
      </c>
      <c r="M31" s="16">
        <f t="shared" si="10"/>
        <v>0</v>
      </c>
      <c r="N31" s="16">
        <f t="shared" si="10"/>
        <v>0</v>
      </c>
      <c r="O31" s="16">
        <f t="shared" si="10"/>
        <v>0</v>
      </c>
      <c r="P31" s="16">
        <f t="shared" si="10"/>
        <v>0</v>
      </c>
      <c r="Q31" s="16">
        <f t="shared" si="10"/>
        <v>0</v>
      </c>
      <c r="R31" s="16">
        <f t="shared" si="10"/>
        <v>0</v>
      </c>
      <c r="S31" s="16">
        <f t="shared" si="10"/>
        <v>0</v>
      </c>
      <c r="T31" s="16">
        <f t="shared" si="10"/>
        <v>0</v>
      </c>
      <c r="U31" s="16">
        <f t="shared" si="10"/>
        <v>0</v>
      </c>
      <c r="V31" s="16">
        <f t="shared" si="10"/>
        <v>0</v>
      </c>
      <c r="W31" s="16">
        <f t="shared" si="10"/>
        <v>0</v>
      </c>
      <c r="X31" s="16">
        <f t="shared" si="10"/>
        <v>0</v>
      </c>
      <c r="Y31" s="16">
        <f t="shared" si="10"/>
        <v>0</v>
      </c>
      <c r="Z31" s="16">
        <f t="shared" si="9"/>
        <v>0</v>
      </c>
      <c r="AA31" s="16">
        <f t="shared" si="9"/>
        <v>0</v>
      </c>
      <c r="AB31" s="16">
        <f t="shared" si="9"/>
        <v>0</v>
      </c>
      <c r="AC31" s="16">
        <f t="shared" si="9"/>
        <v>0</v>
      </c>
      <c r="AD31" s="16">
        <f t="shared" si="9"/>
        <v>0</v>
      </c>
      <c r="AE31" s="16">
        <f t="shared" si="9"/>
        <v>0</v>
      </c>
      <c r="AF31" s="16">
        <f t="shared" si="9"/>
        <v>0</v>
      </c>
      <c r="AG31" s="16">
        <f t="shared" si="9"/>
        <v>0</v>
      </c>
      <c r="AH31" s="16">
        <f t="shared" si="9"/>
        <v>0</v>
      </c>
      <c r="AI31" s="16">
        <f t="shared" si="9"/>
        <v>0</v>
      </c>
      <c r="AJ31" s="16">
        <f t="shared" si="9"/>
        <v>0</v>
      </c>
      <c r="AK31" s="16">
        <f t="shared" si="9"/>
        <v>0</v>
      </c>
      <c r="AL31" s="16">
        <f t="shared" si="9"/>
        <v>0</v>
      </c>
      <c r="AM31" s="16">
        <f t="shared" si="9"/>
        <v>0</v>
      </c>
      <c r="AN31" s="16">
        <f t="shared" si="9"/>
        <v>0</v>
      </c>
      <c r="AO31" s="16">
        <f t="shared" si="9"/>
        <v>0</v>
      </c>
      <c r="AP31" s="16">
        <f t="shared" si="9"/>
        <v>0</v>
      </c>
      <c r="AQ31" s="16">
        <f t="shared" si="9"/>
        <v>0</v>
      </c>
      <c r="AR31" s="16">
        <f t="shared" si="3"/>
        <v>0</v>
      </c>
      <c r="AS31" s="16">
        <f t="shared" si="3"/>
        <v>0</v>
      </c>
      <c r="AT31" s="16">
        <f t="shared" si="3"/>
        <v>161018.46999999997</v>
      </c>
      <c r="AU31" s="16">
        <f t="shared" si="3"/>
        <v>0</v>
      </c>
      <c r="AV31" s="29">
        <f t="shared" si="4"/>
        <v>161018.46999999997</v>
      </c>
      <c r="AW31" s="16">
        <f t="shared" si="5"/>
        <v>29</v>
      </c>
    </row>
    <row r="32" spans="1:49">
      <c r="A32" s="31" t="s">
        <v>179</v>
      </c>
      <c r="B32" s="21">
        <v>85</v>
      </c>
      <c r="C32" s="21">
        <v>31</v>
      </c>
      <c r="D32" s="21">
        <v>1</v>
      </c>
      <c r="E32" t="s">
        <v>357</v>
      </c>
      <c r="F32" s="15">
        <v>38397.29</v>
      </c>
      <c r="I32">
        <v>30</v>
      </c>
      <c r="J32" s="16">
        <f t="shared" si="10"/>
        <v>0</v>
      </c>
      <c r="K32" s="16">
        <f t="shared" si="10"/>
        <v>0</v>
      </c>
      <c r="L32" s="16">
        <f t="shared" si="10"/>
        <v>0</v>
      </c>
      <c r="M32" s="16">
        <f t="shared" si="10"/>
        <v>0</v>
      </c>
      <c r="N32" s="16">
        <f t="shared" si="10"/>
        <v>0</v>
      </c>
      <c r="O32" s="16">
        <f t="shared" si="10"/>
        <v>0</v>
      </c>
      <c r="P32" s="16">
        <f t="shared" si="10"/>
        <v>0</v>
      </c>
      <c r="Q32" s="16">
        <f t="shared" si="10"/>
        <v>0</v>
      </c>
      <c r="R32" s="16">
        <f t="shared" si="10"/>
        <v>0</v>
      </c>
      <c r="S32" s="16">
        <f t="shared" si="10"/>
        <v>0</v>
      </c>
      <c r="T32" s="16">
        <f t="shared" si="10"/>
        <v>0</v>
      </c>
      <c r="U32" s="16">
        <f t="shared" si="10"/>
        <v>0</v>
      </c>
      <c r="V32" s="16">
        <f t="shared" si="10"/>
        <v>0</v>
      </c>
      <c r="W32" s="16">
        <f t="shared" si="10"/>
        <v>0</v>
      </c>
      <c r="X32" s="16">
        <f t="shared" si="10"/>
        <v>0</v>
      </c>
      <c r="Y32" s="16">
        <f t="shared" si="10"/>
        <v>0</v>
      </c>
      <c r="Z32" s="16">
        <f t="shared" si="9"/>
        <v>0</v>
      </c>
      <c r="AA32" s="16">
        <f t="shared" si="9"/>
        <v>0</v>
      </c>
      <c r="AB32" s="16">
        <f t="shared" si="9"/>
        <v>0</v>
      </c>
      <c r="AC32" s="16">
        <f t="shared" si="9"/>
        <v>0</v>
      </c>
      <c r="AD32" s="16">
        <f t="shared" si="9"/>
        <v>0</v>
      </c>
      <c r="AE32" s="16">
        <f t="shared" si="9"/>
        <v>0</v>
      </c>
      <c r="AF32" s="16">
        <f t="shared" si="9"/>
        <v>0</v>
      </c>
      <c r="AG32" s="16">
        <f t="shared" si="9"/>
        <v>0</v>
      </c>
      <c r="AH32" s="16">
        <f t="shared" si="9"/>
        <v>0</v>
      </c>
      <c r="AI32" s="16">
        <f t="shared" si="9"/>
        <v>0</v>
      </c>
      <c r="AJ32" s="16">
        <f t="shared" si="9"/>
        <v>0</v>
      </c>
      <c r="AK32" s="16">
        <f t="shared" si="9"/>
        <v>0</v>
      </c>
      <c r="AL32" s="16">
        <f t="shared" si="9"/>
        <v>0</v>
      </c>
      <c r="AM32" s="16">
        <f t="shared" si="9"/>
        <v>0</v>
      </c>
      <c r="AN32" s="16">
        <f t="shared" si="9"/>
        <v>0</v>
      </c>
      <c r="AO32" s="16">
        <f t="shared" si="9"/>
        <v>0</v>
      </c>
      <c r="AP32" s="16">
        <f t="shared" si="9"/>
        <v>0</v>
      </c>
      <c r="AQ32" s="16">
        <f t="shared" si="9"/>
        <v>0</v>
      </c>
      <c r="AR32" s="16">
        <f t="shared" si="3"/>
        <v>0</v>
      </c>
      <c r="AS32" s="16">
        <f t="shared" si="3"/>
        <v>0</v>
      </c>
      <c r="AT32" s="16">
        <f t="shared" si="3"/>
        <v>0</v>
      </c>
      <c r="AU32" s="16">
        <f t="shared" si="3"/>
        <v>0</v>
      </c>
      <c r="AV32" s="29">
        <f t="shared" si="4"/>
        <v>0</v>
      </c>
      <c r="AW32" s="16">
        <f t="shared" si="5"/>
        <v>30</v>
      </c>
    </row>
    <row r="33" spans="1:49">
      <c r="A33" s="32" t="s">
        <v>368</v>
      </c>
      <c r="B33" s="32"/>
      <c r="C33" s="32"/>
      <c r="D33" s="32"/>
      <c r="E33" s="32"/>
      <c r="F33" s="33">
        <v>4388352.28</v>
      </c>
      <c r="I33">
        <v>31</v>
      </c>
      <c r="J33" s="16">
        <f t="shared" si="10"/>
        <v>0</v>
      </c>
      <c r="K33" s="16">
        <f t="shared" si="10"/>
        <v>0</v>
      </c>
      <c r="L33" s="16">
        <f t="shared" si="10"/>
        <v>0</v>
      </c>
      <c r="M33" s="16">
        <f t="shared" si="10"/>
        <v>0</v>
      </c>
      <c r="N33" s="16">
        <f t="shared" si="10"/>
        <v>0</v>
      </c>
      <c r="O33" s="16">
        <f t="shared" si="10"/>
        <v>0</v>
      </c>
      <c r="P33" s="16">
        <f t="shared" si="10"/>
        <v>0</v>
      </c>
      <c r="Q33" s="16">
        <f t="shared" si="10"/>
        <v>0</v>
      </c>
      <c r="R33" s="16">
        <f t="shared" si="10"/>
        <v>0</v>
      </c>
      <c r="S33" s="16">
        <f t="shared" si="10"/>
        <v>0</v>
      </c>
      <c r="T33" s="16">
        <f t="shared" si="10"/>
        <v>0</v>
      </c>
      <c r="U33" s="16">
        <f t="shared" si="10"/>
        <v>0</v>
      </c>
      <c r="V33" s="16">
        <f t="shared" si="10"/>
        <v>0</v>
      </c>
      <c r="W33" s="16">
        <f t="shared" si="10"/>
        <v>0</v>
      </c>
      <c r="X33" s="16">
        <f t="shared" si="10"/>
        <v>0</v>
      </c>
      <c r="Y33" s="16">
        <f t="shared" si="10"/>
        <v>0</v>
      </c>
      <c r="Z33" s="16">
        <f t="shared" si="9"/>
        <v>0</v>
      </c>
      <c r="AA33" s="16">
        <f t="shared" si="9"/>
        <v>0</v>
      </c>
      <c r="AB33" s="16">
        <f t="shared" si="9"/>
        <v>0</v>
      </c>
      <c r="AC33" s="16">
        <f t="shared" si="9"/>
        <v>45660.31</v>
      </c>
      <c r="AD33" s="16">
        <f t="shared" si="9"/>
        <v>30400.14</v>
      </c>
      <c r="AE33" s="16">
        <f t="shared" si="9"/>
        <v>0</v>
      </c>
      <c r="AF33" s="16">
        <f t="shared" si="9"/>
        <v>0</v>
      </c>
      <c r="AG33" s="16">
        <f t="shared" si="9"/>
        <v>0</v>
      </c>
      <c r="AH33" s="16">
        <f t="shared" si="9"/>
        <v>0</v>
      </c>
      <c r="AI33" s="16">
        <f t="shared" si="9"/>
        <v>0</v>
      </c>
      <c r="AJ33" s="16">
        <f t="shared" si="9"/>
        <v>0</v>
      </c>
      <c r="AK33" s="16">
        <f t="shared" si="9"/>
        <v>0</v>
      </c>
      <c r="AL33" s="16">
        <f t="shared" si="9"/>
        <v>0</v>
      </c>
      <c r="AM33" s="16">
        <f t="shared" si="9"/>
        <v>0</v>
      </c>
      <c r="AN33" s="16">
        <f t="shared" si="9"/>
        <v>0</v>
      </c>
      <c r="AO33" s="16">
        <f t="shared" si="9"/>
        <v>0</v>
      </c>
      <c r="AP33" s="16">
        <f t="shared" si="9"/>
        <v>0</v>
      </c>
      <c r="AQ33" s="16">
        <f t="shared" si="9"/>
        <v>0</v>
      </c>
      <c r="AR33" s="16">
        <f t="shared" si="3"/>
        <v>0</v>
      </c>
      <c r="AS33" s="16">
        <f t="shared" si="3"/>
        <v>0</v>
      </c>
      <c r="AT33" s="16">
        <f t="shared" si="3"/>
        <v>11277.34</v>
      </c>
      <c r="AU33" s="16">
        <f t="shared" si="3"/>
        <v>0</v>
      </c>
      <c r="AV33" s="29">
        <f t="shared" si="4"/>
        <v>87337.79</v>
      </c>
      <c r="AW33" s="16">
        <f t="shared" si="5"/>
        <v>31</v>
      </c>
    </row>
    <row r="34" spans="1:49">
      <c r="A34" s="21" t="s">
        <v>181</v>
      </c>
      <c r="B34" s="21" t="s">
        <v>319</v>
      </c>
      <c r="C34" s="21"/>
      <c r="D34" s="21"/>
      <c r="E34" t="s">
        <v>320</v>
      </c>
      <c r="F34" s="15">
        <v>762847</v>
      </c>
      <c r="I34">
        <v>32</v>
      </c>
      <c r="J34" s="16">
        <f t="shared" si="10"/>
        <v>380.92</v>
      </c>
      <c r="K34" s="16">
        <f t="shared" si="10"/>
        <v>0</v>
      </c>
      <c r="L34" s="16">
        <f t="shared" si="10"/>
        <v>0</v>
      </c>
      <c r="M34" s="16">
        <f t="shared" si="10"/>
        <v>0</v>
      </c>
      <c r="N34" s="16">
        <f t="shared" si="10"/>
        <v>0</v>
      </c>
      <c r="O34" s="16">
        <f t="shared" si="10"/>
        <v>0</v>
      </c>
      <c r="P34" s="16">
        <f t="shared" si="10"/>
        <v>0</v>
      </c>
      <c r="Q34" s="16">
        <f t="shared" si="10"/>
        <v>0</v>
      </c>
      <c r="R34" s="16">
        <f t="shared" si="10"/>
        <v>0</v>
      </c>
      <c r="S34" s="16">
        <f t="shared" si="10"/>
        <v>0</v>
      </c>
      <c r="T34" s="16">
        <f t="shared" si="10"/>
        <v>0</v>
      </c>
      <c r="U34" s="16">
        <f t="shared" si="10"/>
        <v>0</v>
      </c>
      <c r="V34" s="16">
        <f t="shared" si="10"/>
        <v>0</v>
      </c>
      <c r="W34" s="16">
        <f t="shared" si="10"/>
        <v>0</v>
      </c>
      <c r="X34" s="16">
        <f t="shared" si="10"/>
        <v>0</v>
      </c>
      <c r="Y34" s="16">
        <f t="shared" si="10"/>
        <v>0</v>
      </c>
      <c r="Z34" s="16">
        <f t="shared" si="9"/>
        <v>0</v>
      </c>
      <c r="AA34" s="16">
        <f t="shared" si="9"/>
        <v>0</v>
      </c>
      <c r="AB34" s="16">
        <f t="shared" si="9"/>
        <v>0</v>
      </c>
      <c r="AC34" s="16">
        <f t="shared" si="9"/>
        <v>14977.06</v>
      </c>
      <c r="AD34" s="16">
        <f t="shared" si="9"/>
        <v>0</v>
      </c>
      <c r="AE34" s="16">
        <f t="shared" si="9"/>
        <v>0</v>
      </c>
      <c r="AF34" s="16">
        <f t="shared" si="9"/>
        <v>0</v>
      </c>
      <c r="AG34" s="16">
        <f t="shared" si="9"/>
        <v>0</v>
      </c>
      <c r="AH34" s="16">
        <f t="shared" si="9"/>
        <v>0</v>
      </c>
      <c r="AI34" s="16">
        <f t="shared" si="9"/>
        <v>0</v>
      </c>
      <c r="AJ34" s="16">
        <f t="shared" si="9"/>
        <v>0</v>
      </c>
      <c r="AK34" s="16">
        <f t="shared" si="9"/>
        <v>0</v>
      </c>
      <c r="AL34" s="16">
        <f t="shared" si="9"/>
        <v>0</v>
      </c>
      <c r="AM34" s="16">
        <f t="shared" si="9"/>
        <v>29074.94</v>
      </c>
      <c r="AN34" s="16">
        <f t="shared" si="9"/>
        <v>0</v>
      </c>
      <c r="AO34" s="16">
        <f t="shared" si="9"/>
        <v>0</v>
      </c>
      <c r="AP34" s="16">
        <f t="shared" si="9"/>
        <v>0</v>
      </c>
      <c r="AQ34" s="16">
        <f t="shared" si="9"/>
        <v>0</v>
      </c>
      <c r="AR34" s="16">
        <f t="shared" si="3"/>
        <v>0</v>
      </c>
      <c r="AS34" s="16">
        <f t="shared" si="3"/>
        <v>0</v>
      </c>
      <c r="AT34" s="16">
        <f t="shared" si="3"/>
        <v>0</v>
      </c>
      <c r="AU34" s="16">
        <f t="shared" si="3"/>
        <v>0</v>
      </c>
      <c r="AV34" s="29">
        <f t="shared" si="4"/>
        <v>44432.92</v>
      </c>
      <c r="AW34" s="16">
        <f t="shared" si="5"/>
        <v>32</v>
      </c>
    </row>
    <row r="35" spans="1:49">
      <c r="A35" s="21" t="s">
        <v>181</v>
      </c>
      <c r="B35" s="21">
        <v>1</v>
      </c>
      <c r="C35" s="21">
        <v>70</v>
      </c>
      <c r="D35" s="21"/>
      <c r="E35" t="s">
        <v>369</v>
      </c>
      <c r="F35" s="15">
        <v>6032.55</v>
      </c>
      <c r="I35">
        <v>33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16">
        <f t="shared" si="10"/>
        <v>0</v>
      </c>
      <c r="S35" s="16">
        <f t="shared" si="10"/>
        <v>0</v>
      </c>
      <c r="T35" s="16">
        <f t="shared" si="10"/>
        <v>0</v>
      </c>
      <c r="U35" s="16">
        <f t="shared" si="10"/>
        <v>0</v>
      </c>
      <c r="V35" s="16">
        <f t="shared" si="10"/>
        <v>0</v>
      </c>
      <c r="W35" s="16">
        <f t="shared" si="10"/>
        <v>0</v>
      </c>
      <c r="X35" s="16">
        <f t="shared" si="10"/>
        <v>0</v>
      </c>
      <c r="Y35" s="16">
        <f t="shared" si="10"/>
        <v>0</v>
      </c>
      <c r="Z35" s="16">
        <f t="shared" si="9"/>
        <v>0</v>
      </c>
      <c r="AA35" s="16">
        <f t="shared" si="9"/>
        <v>0</v>
      </c>
      <c r="AB35" s="16">
        <f t="shared" si="9"/>
        <v>0</v>
      </c>
      <c r="AC35" s="16">
        <f t="shared" si="9"/>
        <v>0</v>
      </c>
      <c r="AD35" s="16">
        <f t="shared" si="9"/>
        <v>0</v>
      </c>
      <c r="AE35" s="16">
        <f t="shared" si="9"/>
        <v>0</v>
      </c>
      <c r="AF35" s="16">
        <f t="shared" si="9"/>
        <v>0</v>
      </c>
      <c r="AG35" s="16">
        <f t="shared" si="9"/>
        <v>0</v>
      </c>
      <c r="AH35" s="16">
        <f t="shared" si="9"/>
        <v>0</v>
      </c>
      <c r="AI35" s="16">
        <f t="shared" si="9"/>
        <v>0</v>
      </c>
      <c r="AJ35" s="16">
        <f t="shared" si="9"/>
        <v>0</v>
      </c>
      <c r="AK35" s="16">
        <f t="shared" si="9"/>
        <v>0</v>
      </c>
      <c r="AL35" s="16">
        <f t="shared" si="9"/>
        <v>0</v>
      </c>
      <c r="AM35" s="16">
        <f t="shared" si="9"/>
        <v>37561.289999999994</v>
      </c>
      <c r="AN35" s="16">
        <f t="shared" si="9"/>
        <v>0</v>
      </c>
      <c r="AO35" s="16">
        <f t="shared" si="9"/>
        <v>0</v>
      </c>
      <c r="AP35" s="16">
        <f t="shared" si="9"/>
        <v>0</v>
      </c>
      <c r="AQ35" s="16">
        <f t="shared" si="9"/>
        <v>0</v>
      </c>
      <c r="AR35" s="16">
        <f t="shared" si="3"/>
        <v>0</v>
      </c>
      <c r="AS35" s="16">
        <f t="shared" si="3"/>
        <v>0</v>
      </c>
      <c r="AT35" s="16">
        <f t="shared" si="3"/>
        <v>0</v>
      </c>
      <c r="AU35" s="16">
        <f t="shared" si="3"/>
        <v>0</v>
      </c>
      <c r="AV35" s="29">
        <f t="shared" si="4"/>
        <v>37561.289999999994</v>
      </c>
      <c r="AW35" s="16">
        <f t="shared" si="5"/>
        <v>33</v>
      </c>
    </row>
    <row r="36" spans="1:49">
      <c r="A36" s="31" t="s">
        <v>181</v>
      </c>
      <c r="B36" s="21">
        <v>84</v>
      </c>
      <c r="C36" s="21">
        <v>11</v>
      </c>
      <c r="D36" s="21"/>
      <c r="E36" t="s">
        <v>325</v>
      </c>
      <c r="F36" s="15">
        <v>27759.35</v>
      </c>
      <c r="I36">
        <v>34</v>
      </c>
      <c r="J36" s="16">
        <f t="shared" si="10"/>
        <v>0</v>
      </c>
      <c r="K36" s="16">
        <f t="shared" si="10"/>
        <v>0</v>
      </c>
      <c r="L36" s="16">
        <f t="shared" si="10"/>
        <v>0</v>
      </c>
      <c r="M36" s="16">
        <f t="shared" si="10"/>
        <v>0</v>
      </c>
      <c r="N36" s="16">
        <f t="shared" si="10"/>
        <v>0</v>
      </c>
      <c r="O36" s="16">
        <f t="shared" si="10"/>
        <v>0</v>
      </c>
      <c r="P36" s="16">
        <f t="shared" si="10"/>
        <v>0</v>
      </c>
      <c r="Q36" s="16">
        <f t="shared" si="10"/>
        <v>0</v>
      </c>
      <c r="R36" s="16">
        <f t="shared" si="10"/>
        <v>0</v>
      </c>
      <c r="S36" s="16">
        <f t="shared" si="10"/>
        <v>0</v>
      </c>
      <c r="T36" s="16">
        <f t="shared" si="10"/>
        <v>0</v>
      </c>
      <c r="U36" s="16">
        <f t="shared" si="10"/>
        <v>0</v>
      </c>
      <c r="V36" s="16">
        <f t="shared" si="10"/>
        <v>0</v>
      </c>
      <c r="W36" s="16">
        <f t="shared" si="10"/>
        <v>0</v>
      </c>
      <c r="X36" s="16">
        <f t="shared" si="10"/>
        <v>0</v>
      </c>
      <c r="Y36" s="16">
        <f t="shared" si="10"/>
        <v>0</v>
      </c>
      <c r="Z36" s="16">
        <f t="shared" si="9"/>
        <v>0</v>
      </c>
      <c r="AA36" s="16">
        <f t="shared" si="9"/>
        <v>0</v>
      </c>
      <c r="AB36" s="16">
        <f t="shared" si="9"/>
        <v>0</v>
      </c>
      <c r="AC36" s="16">
        <f t="shared" si="9"/>
        <v>0</v>
      </c>
      <c r="AD36" s="16">
        <f t="shared" si="9"/>
        <v>0</v>
      </c>
      <c r="AE36" s="16">
        <f t="shared" si="9"/>
        <v>0</v>
      </c>
      <c r="AF36" s="16">
        <f t="shared" si="9"/>
        <v>0</v>
      </c>
      <c r="AG36" s="16">
        <f t="shared" si="9"/>
        <v>0</v>
      </c>
      <c r="AH36" s="16">
        <f t="shared" si="9"/>
        <v>0</v>
      </c>
      <c r="AI36" s="16">
        <f t="shared" si="9"/>
        <v>0</v>
      </c>
      <c r="AJ36" s="16">
        <f t="shared" si="9"/>
        <v>0</v>
      </c>
      <c r="AK36" s="16">
        <f t="shared" si="9"/>
        <v>0</v>
      </c>
      <c r="AL36" s="16">
        <f t="shared" si="9"/>
        <v>0</v>
      </c>
      <c r="AM36" s="16">
        <f t="shared" si="9"/>
        <v>0</v>
      </c>
      <c r="AN36" s="16">
        <f t="shared" si="9"/>
        <v>0</v>
      </c>
      <c r="AO36" s="16">
        <f t="shared" si="9"/>
        <v>0</v>
      </c>
      <c r="AP36" s="16">
        <f t="shared" si="9"/>
        <v>0</v>
      </c>
      <c r="AQ36" s="16">
        <f t="shared" si="9"/>
        <v>0</v>
      </c>
      <c r="AR36" s="16">
        <f t="shared" si="3"/>
        <v>0</v>
      </c>
      <c r="AS36" s="16">
        <f t="shared" si="3"/>
        <v>0</v>
      </c>
      <c r="AT36" s="16">
        <f t="shared" si="3"/>
        <v>0</v>
      </c>
      <c r="AU36" s="16">
        <f t="shared" si="3"/>
        <v>0</v>
      </c>
      <c r="AV36" s="29">
        <f t="shared" si="4"/>
        <v>0</v>
      </c>
      <c r="AW36" s="16">
        <f t="shared" si="5"/>
        <v>34</v>
      </c>
    </row>
    <row r="37" spans="1:49">
      <c r="A37" s="32" t="s">
        <v>370</v>
      </c>
      <c r="B37" s="32"/>
      <c r="C37" s="32"/>
      <c r="D37" s="32"/>
      <c r="E37" s="32"/>
      <c r="F37" s="33">
        <v>796638.9</v>
      </c>
      <c r="I37">
        <v>35</v>
      </c>
      <c r="J37" s="16">
        <f t="shared" si="10"/>
        <v>0</v>
      </c>
      <c r="K37" s="16">
        <f t="shared" si="10"/>
        <v>0</v>
      </c>
      <c r="L37" s="16">
        <f t="shared" si="10"/>
        <v>0</v>
      </c>
      <c r="M37" s="16">
        <f t="shared" si="10"/>
        <v>0</v>
      </c>
      <c r="N37" s="16">
        <f t="shared" si="10"/>
        <v>0</v>
      </c>
      <c r="O37" s="16">
        <f t="shared" si="10"/>
        <v>0</v>
      </c>
      <c r="P37" s="16">
        <f t="shared" si="10"/>
        <v>0</v>
      </c>
      <c r="Q37" s="16">
        <f t="shared" si="10"/>
        <v>0</v>
      </c>
      <c r="R37" s="16">
        <f t="shared" si="10"/>
        <v>0</v>
      </c>
      <c r="S37" s="16">
        <f t="shared" si="10"/>
        <v>0</v>
      </c>
      <c r="T37" s="16">
        <f t="shared" si="10"/>
        <v>0</v>
      </c>
      <c r="U37" s="16">
        <f t="shared" si="10"/>
        <v>0</v>
      </c>
      <c r="V37" s="16">
        <f t="shared" si="10"/>
        <v>0</v>
      </c>
      <c r="W37" s="16">
        <f t="shared" si="10"/>
        <v>10957.82</v>
      </c>
      <c r="X37" s="16">
        <f t="shared" si="10"/>
        <v>0</v>
      </c>
      <c r="Y37" s="16">
        <f t="shared" si="10"/>
        <v>0</v>
      </c>
      <c r="Z37" s="16">
        <f t="shared" si="9"/>
        <v>0</v>
      </c>
      <c r="AA37" s="16">
        <f t="shared" si="9"/>
        <v>0</v>
      </c>
      <c r="AB37" s="16">
        <f t="shared" si="9"/>
        <v>0</v>
      </c>
      <c r="AC37" s="16">
        <f t="shared" si="9"/>
        <v>0</v>
      </c>
      <c r="AD37" s="16">
        <f t="shared" si="9"/>
        <v>0</v>
      </c>
      <c r="AE37" s="16">
        <f t="shared" si="9"/>
        <v>0</v>
      </c>
      <c r="AF37" s="16">
        <f t="shared" si="9"/>
        <v>0</v>
      </c>
      <c r="AG37" s="16">
        <f t="shared" si="9"/>
        <v>949.43</v>
      </c>
      <c r="AH37" s="16">
        <f t="shared" si="9"/>
        <v>0</v>
      </c>
      <c r="AI37" s="16">
        <f t="shared" si="9"/>
        <v>0</v>
      </c>
      <c r="AJ37" s="16">
        <f t="shared" si="9"/>
        <v>0</v>
      </c>
      <c r="AK37" s="16">
        <f t="shared" si="9"/>
        <v>0</v>
      </c>
      <c r="AL37" s="16">
        <f t="shared" si="9"/>
        <v>0</v>
      </c>
      <c r="AM37" s="16">
        <f t="shared" si="9"/>
        <v>0</v>
      </c>
      <c r="AN37" s="16">
        <f t="shared" si="9"/>
        <v>0</v>
      </c>
      <c r="AO37" s="16">
        <f t="shared" si="9"/>
        <v>0</v>
      </c>
      <c r="AP37" s="16">
        <f t="shared" si="9"/>
        <v>0</v>
      </c>
      <c r="AQ37" s="16">
        <f t="shared" si="9"/>
        <v>0</v>
      </c>
      <c r="AR37" s="16">
        <f t="shared" si="3"/>
        <v>0</v>
      </c>
      <c r="AS37" s="16">
        <f t="shared" si="3"/>
        <v>0</v>
      </c>
      <c r="AT37" s="16">
        <f t="shared" si="3"/>
        <v>0</v>
      </c>
      <c r="AU37" s="16">
        <f t="shared" si="3"/>
        <v>0</v>
      </c>
      <c r="AV37" s="29">
        <f t="shared" si="4"/>
        <v>11907.25</v>
      </c>
      <c r="AW37" s="16">
        <f t="shared" si="5"/>
        <v>35</v>
      </c>
    </row>
    <row r="38" spans="1:49">
      <c r="A38" s="21" t="s">
        <v>189</v>
      </c>
      <c r="B38" s="21" t="s">
        <v>319</v>
      </c>
      <c r="C38" s="21"/>
      <c r="D38" s="21"/>
      <c r="E38" t="s">
        <v>320</v>
      </c>
      <c r="F38" s="15">
        <v>558255.79</v>
      </c>
      <c r="I38">
        <v>36</v>
      </c>
      <c r="J38" s="16">
        <f t="shared" si="10"/>
        <v>0</v>
      </c>
      <c r="K38" s="16">
        <f t="shared" si="10"/>
        <v>0</v>
      </c>
      <c r="L38" s="16">
        <f t="shared" si="10"/>
        <v>0</v>
      </c>
      <c r="M38" s="16">
        <f t="shared" si="10"/>
        <v>0</v>
      </c>
      <c r="N38" s="16">
        <f t="shared" si="10"/>
        <v>0</v>
      </c>
      <c r="O38" s="16">
        <f t="shared" si="10"/>
        <v>0</v>
      </c>
      <c r="P38" s="16">
        <f t="shared" si="10"/>
        <v>0</v>
      </c>
      <c r="Q38" s="16">
        <f t="shared" si="10"/>
        <v>0</v>
      </c>
      <c r="R38" s="16">
        <f t="shared" si="10"/>
        <v>0</v>
      </c>
      <c r="S38" s="16">
        <f t="shared" si="10"/>
        <v>0</v>
      </c>
      <c r="T38" s="16">
        <f t="shared" si="10"/>
        <v>0</v>
      </c>
      <c r="U38" s="16">
        <f t="shared" si="10"/>
        <v>0</v>
      </c>
      <c r="V38" s="16">
        <f t="shared" si="10"/>
        <v>0</v>
      </c>
      <c r="W38" s="16">
        <f t="shared" si="10"/>
        <v>0</v>
      </c>
      <c r="X38" s="16">
        <f t="shared" si="10"/>
        <v>0</v>
      </c>
      <c r="Y38" s="16">
        <f t="shared" si="10"/>
        <v>0</v>
      </c>
      <c r="Z38" s="16">
        <f t="shared" si="9"/>
        <v>0</v>
      </c>
      <c r="AA38" s="16">
        <f t="shared" si="9"/>
        <v>0</v>
      </c>
      <c r="AB38" s="16">
        <f t="shared" si="9"/>
        <v>0</v>
      </c>
      <c r="AC38" s="16">
        <f t="shared" si="9"/>
        <v>0</v>
      </c>
      <c r="AD38" s="16">
        <f t="shared" si="9"/>
        <v>0</v>
      </c>
      <c r="AE38" s="16">
        <f t="shared" si="9"/>
        <v>0</v>
      </c>
      <c r="AF38" s="16">
        <f t="shared" si="9"/>
        <v>0</v>
      </c>
      <c r="AG38" s="16">
        <f t="shared" si="9"/>
        <v>0</v>
      </c>
      <c r="AH38" s="16">
        <f t="shared" si="9"/>
        <v>0</v>
      </c>
      <c r="AI38" s="16">
        <f t="shared" si="9"/>
        <v>0</v>
      </c>
      <c r="AJ38" s="16">
        <f t="shared" si="9"/>
        <v>0</v>
      </c>
      <c r="AK38" s="16">
        <f t="shared" si="9"/>
        <v>0</v>
      </c>
      <c r="AL38" s="16">
        <f t="shared" si="9"/>
        <v>0</v>
      </c>
      <c r="AM38" s="16">
        <f t="shared" si="9"/>
        <v>0</v>
      </c>
      <c r="AN38" s="16">
        <f t="shared" si="9"/>
        <v>0</v>
      </c>
      <c r="AO38" s="16">
        <f t="shared" si="9"/>
        <v>0</v>
      </c>
      <c r="AP38" s="16">
        <f t="shared" si="9"/>
        <v>0</v>
      </c>
      <c r="AQ38" s="16">
        <f t="shared" si="9"/>
        <v>0</v>
      </c>
      <c r="AR38" s="16">
        <f t="shared" si="3"/>
        <v>0</v>
      </c>
      <c r="AS38" s="16">
        <f t="shared" si="3"/>
        <v>0</v>
      </c>
      <c r="AT38" s="16">
        <f t="shared" si="3"/>
        <v>0</v>
      </c>
      <c r="AU38" s="16">
        <f t="shared" si="3"/>
        <v>0</v>
      </c>
      <c r="AV38" s="29">
        <f t="shared" si="4"/>
        <v>0</v>
      </c>
      <c r="AW38" s="16">
        <f t="shared" si="5"/>
        <v>36</v>
      </c>
    </row>
    <row r="39" spans="1:49">
      <c r="A39" s="21" t="s">
        <v>189</v>
      </c>
      <c r="B39" s="21">
        <v>10</v>
      </c>
      <c r="C39" s="21">
        <v>92</v>
      </c>
      <c r="D39" s="21"/>
      <c r="E39" t="s">
        <v>371</v>
      </c>
      <c r="F39" s="15">
        <v>14077313.959999999</v>
      </c>
      <c r="I39">
        <v>37</v>
      </c>
      <c r="J39" s="16">
        <f t="shared" si="10"/>
        <v>0</v>
      </c>
      <c r="K39" s="16">
        <f t="shared" si="10"/>
        <v>0</v>
      </c>
      <c r="L39" s="16">
        <f t="shared" si="10"/>
        <v>0</v>
      </c>
      <c r="M39" s="16">
        <f t="shared" si="10"/>
        <v>0</v>
      </c>
      <c r="N39" s="16">
        <f t="shared" si="10"/>
        <v>0</v>
      </c>
      <c r="O39" s="16">
        <f t="shared" si="10"/>
        <v>0</v>
      </c>
      <c r="P39" s="16">
        <f t="shared" si="10"/>
        <v>0</v>
      </c>
      <c r="Q39" s="16">
        <f t="shared" si="10"/>
        <v>0</v>
      </c>
      <c r="R39" s="16">
        <f t="shared" si="10"/>
        <v>0</v>
      </c>
      <c r="S39" s="16">
        <f t="shared" si="10"/>
        <v>0</v>
      </c>
      <c r="T39" s="16">
        <f t="shared" si="10"/>
        <v>0</v>
      </c>
      <c r="U39" s="16">
        <f t="shared" si="10"/>
        <v>0</v>
      </c>
      <c r="V39" s="16">
        <f t="shared" si="10"/>
        <v>0</v>
      </c>
      <c r="W39" s="16">
        <f t="shared" si="10"/>
        <v>0</v>
      </c>
      <c r="X39" s="16">
        <f t="shared" si="10"/>
        <v>0</v>
      </c>
      <c r="Y39" s="16">
        <f t="shared" si="10"/>
        <v>0</v>
      </c>
      <c r="Z39" s="16">
        <f t="shared" si="9"/>
        <v>0</v>
      </c>
      <c r="AA39" s="16">
        <f t="shared" si="9"/>
        <v>0</v>
      </c>
      <c r="AB39" s="16">
        <f t="shared" si="9"/>
        <v>0</v>
      </c>
      <c r="AC39" s="16">
        <f t="shared" si="9"/>
        <v>0</v>
      </c>
      <c r="AD39" s="16">
        <f t="shared" si="9"/>
        <v>0</v>
      </c>
      <c r="AE39" s="16">
        <f t="shared" si="9"/>
        <v>0</v>
      </c>
      <c r="AF39" s="16">
        <f t="shared" si="9"/>
        <v>0</v>
      </c>
      <c r="AG39" s="16">
        <f t="shared" ref="AG39:AQ39" si="11">SUMIFS($F$3:$F$261,$A$3:$A$261,AG$1,$B$3:$B$261,$I39)</f>
        <v>0</v>
      </c>
      <c r="AH39" s="16">
        <f t="shared" si="11"/>
        <v>0</v>
      </c>
      <c r="AI39" s="16">
        <f t="shared" si="11"/>
        <v>0</v>
      </c>
      <c r="AJ39" s="16">
        <f t="shared" si="11"/>
        <v>0</v>
      </c>
      <c r="AK39" s="16">
        <f t="shared" si="11"/>
        <v>0</v>
      </c>
      <c r="AL39" s="16">
        <f t="shared" si="11"/>
        <v>0</v>
      </c>
      <c r="AM39" s="16">
        <f t="shared" si="11"/>
        <v>0</v>
      </c>
      <c r="AN39" s="16">
        <f t="shared" si="11"/>
        <v>0</v>
      </c>
      <c r="AO39" s="16">
        <f t="shared" si="11"/>
        <v>0</v>
      </c>
      <c r="AP39" s="16">
        <f t="shared" si="11"/>
        <v>0</v>
      </c>
      <c r="AQ39" s="16">
        <f t="shared" si="11"/>
        <v>0</v>
      </c>
      <c r="AR39" s="16">
        <f t="shared" si="3"/>
        <v>0</v>
      </c>
      <c r="AS39" s="16">
        <f t="shared" si="3"/>
        <v>0</v>
      </c>
      <c r="AT39" s="16">
        <f t="shared" si="3"/>
        <v>0</v>
      </c>
      <c r="AU39" s="16">
        <f t="shared" si="3"/>
        <v>0</v>
      </c>
      <c r="AV39" s="29">
        <f t="shared" si="4"/>
        <v>0</v>
      </c>
      <c r="AW39" s="16">
        <f t="shared" si="5"/>
        <v>37</v>
      </c>
    </row>
    <row r="40" spans="1:49">
      <c r="A40" s="21" t="s">
        <v>189</v>
      </c>
      <c r="B40" s="21">
        <v>25</v>
      </c>
      <c r="C40" s="21"/>
      <c r="D40" s="21"/>
      <c r="E40" t="s">
        <v>372</v>
      </c>
      <c r="F40" s="15">
        <v>12330.57</v>
      </c>
      <c r="I40">
        <v>38</v>
      </c>
      <c r="J40" s="16">
        <f t="shared" si="10"/>
        <v>0</v>
      </c>
      <c r="K40" s="16">
        <f t="shared" si="10"/>
        <v>0</v>
      </c>
      <c r="L40" s="16">
        <f t="shared" si="10"/>
        <v>0</v>
      </c>
      <c r="M40" s="16">
        <f t="shared" si="10"/>
        <v>0</v>
      </c>
      <c r="N40" s="16">
        <f t="shared" si="10"/>
        <v>0</v>
      </c>
      <c r="O40" s="16">
        <f t="shared" si="10"/>
        <v>0</v>
      </c>
      <c r="P40" s="16">
        <f t="shared" si="10"/>
        <v>0</v>
      </c>
      <c r="Q40" s="16">
        <f t="shared" si="10"/>
        <v>0</v>
      </c>
      <c r="R40" s="16">
        <f t="shared" si="10"/>
        <v>0</v>
      </c>
      <c r="S40" s="16">
        <f t="shared" si="10"/>
        <v>0</v>
      </c>
      <c r="T40" s="16">
        <f t="shared" si="10"/>
        <v>0</v>
      </c>
      <c r="U40" s="16">
        <f t="shared" si="10"/>
        <v>0</v>
      </c>
      <c r="V40" s="16">
        <f t="shared" si="10"/>
        <v>0</v>
      </c>
      <c r="W40" s="16">
        <f t="shared" si="10"/>
        <v>0</v>
      </c>
      <c r="X40" s="16">
        <f t="shared" si="10"/>
        <v>0</v>
      </c>
      <c r="Y40" s="16">
        <f t="shared" si="10"/>
        <v>0</v>
      </c>
      <c r="Z40" s="16">
        <f t="shared" ref="Z40:AQ40" si="12">SUMIFS($F$3:$F$261,$A$3:$A$261,Z$1,$B$3:$B$261,$I40)</f>
        <v>0</v>
      </c>
      <c r="AA40" s="16">
        <f t="shared" si="12"/>
        <v>0</v>
      </c>
      <c r="AB40" s="16">
        <f t="shared" si="12"/>
        <v>0</v>
      </c>
      <c r="AC40" s="16">
        <f t="shared" si="12"/>
        <v>0</v>
      </c>
      <c r="AD40" s="16">
        <f t="shared" si="12"/>
        <v>0</v>
      </c>
      <c r="AE40" s="16">
        <f t="shared" si="12"/>
        <v>0</v>
      </c>
      <c r="AF40" s="16">
        <f t="shared" si="12"/>
        <v>0</v>
      </c>
      <c r="AG40" s="16">
        <f t="shared" si="12"/>
        <v>0</v>
      </c>
      <c r="AH40" s="16">
        <f t="shared" si="12"/>
        <v>0</v>
      </c>
      <c r="AI40" s="16">
        <f t="shared" si="12"/>
        <v>0</v>
      </c>
      <c r="AJ40" s="16">
        <f t="shared" si="12"/>
        <v>0</v>
      </c>
      <c r="AK40" s="16">
        <f t="shared" si="12"/>
        <v>0</v>
      </c>
      <c r="AL40" s="16">
        <f t="shared" si="12"/>
        <v>0</v>
      </c>
      <c r="AM40" s="16">
        <f t="shared" si="12"/>
        <v>0</v>
      </c>
      <c r="AN40" s="16">
        <f t="shared" si="12"/>
        <v>0</v>
      </c>
      <c r="AO40" s="16">
        <f t="shared" si="12"/>
        <v>0</v>
      </c>
      <c r="AP40" s="16">
        <f t="shared" si="12"/>
        <v>0</v>
      </c>
      <c r="AQ40" s="16">
        <f t="shared" si="12"/>
        <v>0</v>
      </c>
      <c r="AR40" s="16">
        <f t="shared" si="3"/>
        <v>0</v>
      </c>
      <c r="AS40" s="16">
        <f t="shared" si="3"/>
        <v>0</v>
      </c>
      <c r="AT40" s="16">
        <f t="shared" si="3"/>
        <v>0</v>
      </c>
      <c r="AU40" s="16">
        <f t="shared" si="3"/>
        <v>0</v>
      </c>
      <c r="AV40" s="29">
        <f t="shared" si="4"/>
        <v>0</v>
      </c>
      <c r="AW40" s="16">
        <f t="shared" si="5"/>
        <v>38</v>
      </c>
    </row>
    <row r="41" spans="1:49">
      <c r="A41" s="21" t="s">
        <v>189</v>
      </c>
      <c r="B41" s="21">
        <v>28</v>
      </c>
      <c r="C41" s="21">
        <v>49</v>
      </c>
      <c r="D41" s="21"/>
      <c r="E41" t="s">
        <v>373</v>
      </c>
      <c r="F41" s="15">
        <v>16510.169999999998</v>
      </c>
      <c r="I41">
        <v>39</v>
      </c>
      <c r="J41" s="16">
        <f t="shared" si="10"/>
        <v>0</v>
      </c>
      <c r="K41" s="16">
        <f t="shared" si="10"/>
        <v>0</v>
      </c>
      <c r="L41" s="16">
        <f t="shared" si="10"/>
        <v>0</v>
      </c>
      <c r="M41" s="16">
        <f t="shared" si="10"/>
        <v>0</v>
      </c>
      <c r="N41" s="16">
        <f t="shared" si="10"/>
        <v>0</v>
      </c>
      <c r="O41" s="16">
        <f t="shared" si="10"/>
        <v>0</v>
      </c>
      <c r="P41" s="16">
        <f t="shared" si="10"/>
        <v>0</v>
      </c>
      <c r="Q41" s="16">
        <f t="shared" si="10"/>
        <v>0</v>
      </c>
      <c r="R41" s="16">
        <f t="shared" si="10"/>
        <v>0</v>
      </c>
      <c r="S41" s="16">
        <f t="shared" si="10"/>
        <v>0</v>
      </c>
      <c r="T41" s="16">
        <f t="shared" si="10"/>
        <v>0</v>
      </c>
      <c r="U41" s="16">
        <f t="shared" si="10"/>
        <v>0</v>
      </c>
      <c r="V41" s="16">
        <f t="shared" si="10"/>
        <v>0</v>
      </c>
      <c r="W41" s="16">
        <f t="shared" si="10"/>
        <v>0</v>
      </c>
      <c r="X41" s="16">
        <f t="shared" si="10"/>
        <v>0</v>
      </c>
      <c r="Y41" s="16">
        <f t="shared" ref="Y41:AQ55" si="13">SUMIFS($F$3:$F$261,$A$3:$A$261,Y$1,$B$3:$B$261,$I41)</f>
        <v>0</v>
      </c>
      <c r="Z41" s="16">
        <f t="shared" si="13"/>
        <v>0</v>
      </c>
      <c r="AA41" s="16">
        <f t="shared" si="13"/>
        <v>0</v>
      </c>
      <c r="AB41" s="16">
        <f t="shared" si="13"/>
        <v>0</v>
      </c>
      <c r="AC41" s="16">
        <f t="shared" si="13"/>
        <v>0</v>
      </c>
      <c r="AD41" s="16">
        <f t="shared" si="13"/>
        <v>0</v>
      </c>
      <c r="AE41" s="16">
        <f t="shared" si="13"/>
        <v>0</v>
      </c>
      <c r="AF41" s="16">
        <f t="shared" si="13"/>
        <v>0</v>
      </c>
      <c r="AG41" s="16">
        <f t="shared" si="13"/>
        <v>0</v>
      </c>
      <c r="AH41" s="16">
        <f t="shared" si="13"/>
        <v>0</v>
      </c>
      <c r="AI41" s="16">
        <f t="shared" si="13"/>
        <v>0</v>
      </c>
      <c r="AJ41" s="16">
        <f t="shared" si="13"/>
        <v>0</v>
      </c>
      <c r="AK41" s="16">
        <f t="shared" si="13"/>
        <v>0</v>
      </c>
      <c r="AL41" s="16">
        <f t="shared" si="13"/>
        <v>0</v>
      </c>
      <c r="AM41" s="16">
        <f t="shared" si="13"/>
        <v>0</v>
      </c>
      <c r="AN41" s="16">
        <f t="shared" si="13"/>
        <v>0</v>
      </c>
      <c r="AO41" s="16">
        <f t="shared" si="13"/>
        <v>0</v>
      </c>
      <c r="AP41" s="16">
        <f t="shared" si="13"/>
        <v>0</v>
      </c>
      <c r="AQ41" s="16">
        <f t="shared" si="13"/>
        <v>0</v>
      </c>
      <c r="AR41" s="16">
        <f t="shared" si="3"/>
        <v>0</v>
      </c>
      <c r="AS41" s="16">
        <f t="shared" si="3"/>
        <v>0</v>
      </c>
      <c r="AT41" s="16">
        <f t="shared" si="3"/>
        <v>0</v>
      </c>
      <c r="AU41" s="16">
        <f t="shared" si="3"/>
        <v>0</v>
      </c>
      <c r="AV41" s="29">
        <f t="shared" si="4"/>
        <v>0</v>
      </c>
      <c r="AW41" s="16">
        <f t="shared" si="5"/>
        <v>39</v>
      </c>
    </row>
    <row r="42" spans="1:49">
      <c r="A42" s="21" t="s">
        <v>189</v>
      </c>
      <c r="B42" s="21">
        <v>84</v>
      </c>
      <c r="C42" s="21">
        <v>11</v>
      </c>
      <c r="D42" s="21"/>
      <c r="E42" t="s">
        <v>325</v>
      </c>
      <c r="F42" s="15">
        <v>25587.699999999997</v>
      </c>
      <c r="I42">
        <v>40</v>
      </c>
      <c r="J42" s="16">
        <f t="shared" ref="J42:Y57" si="14">SUMIFS($F$3:$F$261,$A$3:$A$261,J$1,$B$3:$B$261,$I42)</f>
        <v>0</v>
      </c>
      <c r="K42" s="16">
        <f t="shared" si="14"/>
        <v>0</v>
      </c>
      <c r="L42" s="16">
        <f t="shared" si="14"/>
        <v>0</v>
      </c>
      <c r="M42" s="16">
        <f t="shared" si="14"/>
        <v>0</v>
      </c>
      <c r="N42" s="16">
        <f t="shared" si="14"/>
        <v>0</v>
      </c>
      <c r="O42" s="16">
        <f t="shared" si="14"/>
        <v>0</v>
      </c>
      <c r="P42" s="16">
        <f t="shared" si="14"/>
        <v>0</v>
      </c>
      <c r="Q42" s="16">
        <f t="shared" si="14"/>
        <v>0</v>
      </c>
      <c r="R42" s="16">
        <f t="shared" si="14"/>
        <v>0</v>
      </c>
      <c r="S42" s="16">
        <f t="shared" si="14"/>
        <v>0</v>
      </c>
      <c r="T42" s="16">
        <f t="shared" si="14"/>
        <v>0</v>
      </c>
      <c r="U42" s="16">
        <f t="shared" si="14"/>
        <v>0</v>
      </c>
      <c r="V42" s="16">
        <f t="shared" si="14"/>
        <v>0</v>
      </c>
      <c r="W42" s="16">
        <f t="shared" si="14"/>
        <v>0</v>
      </c>
      <c r="X42" s="16">
        <f t="shared" si="14"/>
        <v>0</v>
      </c>
      <c r="Y42" s="16">
        <f t="shared" si="14"/>
        <v>0</v>
      </c>
      <c r="Z42" s="16">
        <f t="shared" si="13"/>
        <v>0</v>
      </c>
      <c r="AA42" s="16">
        <f t="shared" si="13"/>
        <v>0</v>
      </c>
      <c r="AB42" s="16">
        <f t="shared" si="13"/>
        <v>0</v>
      </c>
      <c r="AC42" s="16">
        <f t="shared" si="13"/>
        <v>0</v>
      </c>
      <c r="AD42" s="16">
        <f t="shared" si="13"/>
        <v>0</v>
      </c>
      <c r="AE42" s="16">
        <f t="shared" si="13"/>
        <v>0</v>
      </c>
      <c r="AF42" s="16">
        <f t="shared" si="13"/>
        <v>0</v>
      </c>
      <c r="AG42" s="16">
        <f t="shared" si="13"/>
        <v>0</v>
      </c>
      <c r="AH42" s="16">
        <f t="shared" si="13"/>
        <v>0</v>
      </c>
      <c r="AI42" s="16">
        <f t="shared" si="13"/>
        <v>0</v>
      </c>
      <c r="AJ42" s="16">
        <f t="shared" si="13"/>
        <v>0</v>
      </c>
      <c r="AK42" s="16">
        <f t="shared" si="13"/>
        <v>0</v>
      </c>
      <c r="AL42" s="16">
        <f t="shared" si="13"/>
        <v>0</v>
      </c>
      <c r="AM42" s="16">
        <f t="shared" si="13"/>
        <v>0</v>
      </c>
      <c r="AN42" s="16">
        <f t="shared" si="13"/>
        <v>0</v>
      </c>
      <c r="AO42" s="16">
        <f t="shared" si="13"/>
        <v>0</v>
      </c>
      <c r="AP42" s="16">
        <f t="shared" si="13"/>
        <v>0</v>
      </c>
      <c r="AQ42" s="16">
        <f t="shared" si="13"/>
        <v>0</v>
      </c>
      <c r="AR42" s="16">
        <f t="shared" si="3"/>
        <v>0</v>
      </c>
      <c r="AS42" s="16">
        <f t="shared" si="3"/>
        <v>0</v>
      </c>
      <c r="AT42" s="16">
        <f t="shared" si="3"/>
        <v>0</v>
      </c>
      <c r="AU42" s="16">
        <f t="shared" si="3"/>
        <v>0</v>
      </c>
      <c r="AV42" s="29">
        <f t="shared" si="4"/>
        <v>0</v>
      </c>
      <c r="AW42" s="16">
        <f t="shared" si="5"/>
        <v>40</v>
      </c>
    </row>
    <row r="43" spans="1:49">
      <c r="A43" s="31" t="s">
        <v>189</v>
      </c>
      <c r="B43" s="21">
        <v>85</v>
      </c>
      <c r="C43" s="21">
        <v>10</v>
      </c>
      <c r="D43" s="21"/>
      <c r="E43" t="s">
        <v>375</v>
      </c>
      <c r="F43" s="15">
        <v>79257.210000000006</v>
      </c>
      <c r="I43">
        <v>41</v>
      </c>
      <c r="J43" s="16">
        <f t="shared" si="14"/>
        <v>0</v>
      </c>
      <c r="K43" s="16">
        <f t="shared" si="14"/>
        <v>0</v>
      </c>
      <c r="L43" s="16">
        <f t="shared" si="14"/>
        <v>0</v>
      </c>
      <c r="M43" s="16">
        <f t="shared" si="14"/>
        <v>0</v>
      </c>
      <c r="N43" s="16">
        <f t="shared" si="14"/>
        <v>0</v>
      </c>
      <c r="O43" s="16">
        <f t="shared" si="14"/>
        <v>0</v>
      </c>
      <c r="P43" s="16">
        <f t="shared" si="14"/>
        <v>0</v>
      </c>
      <c r="Q43" s="16">
        <f t="shared" si="14"/>
        <v>0</v>
      </c>
      <c r="R43" s="16">
        <f t="shared" si="14"/>
        <v>0</v>
      </c>
      <c r="S43" s="16">
        <f t="shared" si="14"/>
        <v>0</v>
      </c>
      <c r="T43" s="16">
        <f t="shared" si="14"/>
        <v>0</v>
      </c>
      <c r="U43" s="16">
        <f t="shared" si="14"/>
        <v>0</v>
      </c>
      <c r="V43" s="16">
        <f t="shared" si="14"/>
        <v>0</v>
      </c>
      <c r="W43" s="16">
        <f t="shared" si="14"/>
        <v>1022.78</v>
      </c>
      <c r="X43" s="16">
        <f t="shared" si="14"/>
        <v>0</v>
      </c>
      <c r="Y43" s="16">
        <f t="shared" si="14"/>
        <v>0</v>
      </c>
      <c r="Z43" s="16">
        <f t="shared" si="13"/>
        <v>0</v>
      </c>
      <c r="AA43" s="16">
        <f t="shared" si="13"/>
        <v>0</v>
      </c>
      <c r="AB43" s="16">
        <f t="shared" si="13"/>
        <v>0</v>
      </c>
      <c r="AC43" s="16">
        <f t="shared" si="13"/>
        <v>0</v>
      </c>
      <c r="AD43" s="16">
        <f t="shared" si="13"/>
        <v>0</v>
      </c>
      <c r="AE43" s="16">
        <f t="shared" si="13"/>
        <v>0</v>
      </c>
      <c r="AF43" s="16">
        <f t="shared" si="13"/>
        <v>0</v>
      </c>
      <c r="AG43" s="16">
        <f t="shared" si="13"/>
        <v>0</v>
      </c>
      <c r="AH43" s="16">
        <f t="shared" si="13"/>
        <v>0</v>
      </c>
      <c r="AI43" s="16">
        <f t="shared" si="13"/>
        <v>0</v>
      </c>
      <c r="AJ43" s="16">
        <f t="shared" si="13"/>
        <v>0</v>
      </c>
      <c r="AK43" s="16">
        <f t="shared" si="13"/>
        <v>0</v>
      </c>
      <c r="AL43" s="16">
        <f t="shared" si="13"/>
        <v>0</v>
      </c>
      <c r="AM43" s="16">
        <f t="shared" si="13"/>
        <v>40242.1</v>
      </c>
      <c r="AN43" s="16">
        <f t="shared" si="13"/>
        <v>0</v>
      </c>
      <c r="AO43" s="16">
        <f t="shared" si="13"/>
        <v>0</v>
      </c>
      <c r="AP43" s="16">
        <f t="shared" si="13"/>
        <v>0</v>
      </c>
      <c r="AQ43" s="16">
        <f t="shared" si="13"/>
        <v>0</v>
      </c>
      <c r="AR43" s="16">
        <f t="shared" si="3"/>
        <v>0</v>
      </c>
      <c r="AS43" s="16">
        <f t="shared" si="3"/>
        <v>0</v>
      </c>
      <c r="AT43" s="16">
        <f t="shared" si="3"/>
        <v>0</v>
      </c>
      <c r="AU43" s="16">
        <f t="shared" si="3"/>
        <v>0</v>
      </c>
      <c r="AV43" s="29">
        <f t="shared" si="4"/>
        <v>41264.879999999997</v>
      </c>
      <c r="AW43" s="16">
        <f t="shared" si="5"/>
        <v>41</v>
      </c>
    </row>
    <row r="44" spans="1:49">
      <c r="A44" s="32" t="s">
        <v>376</v>
      </c>
      <c r="B44" s="32"/>
      <c r="C44" s="32"/>
      <c r="D44" s="32"/>
      <c r="E44" s="32"/>
      <c r="F44" s="33">
        <v>14769255.4</v>
      </c>
      <c r="I44">
        <v>42</v>
      </c>
      <c r="J44" s="16">
        <f t="shared" si="14"/>
        <v>0</v>
      </c>
      <c r="K44" s="16">
        <f t="shared" si="14"/>
        <v>0</v>
      </c>
      <c r="L44" s="16">
        <f t="shared" si="14"/>
        <v>0</v>
      </c>
      <c r="M44" s="16">
        <f t="shared" si="14"/>
        <v>0</v>
      </c>
      <c r="N44" s="16">
        <f t="shared" si="14"/>
        <v>0</v>
      </c>
      <c r="O44" s="16">
        <f t="shared" si="14"/>
        <v>0</v>
      </c>
      <c r="P44" s="16">
        <f t="shared" si="14"/>
        <v>0</v>
      </c>
      <c r="Q44" s="16">
        <f t="shared" si="14"/>
        <v>0</v>
      </c>
      <c r="R44" s="16">
        <f t="shared" si="14"/>
        <v>0</v>
      </c>
      <c r="S44" s="16">
        <f t="shared" si="14"/>
        <v>0</v>
      </c>
      <c r="T44" s="16">
        <f t="shared" si="14"/>
        <v>0</v>
      </c>
      <c r="U44" s="16">
        <f t="shared" si="14"/>
        <v>0</v>
      </c>
      <c r="V44" s="16">
        <f t="shared" si="14"/>
        <v>0</v>
      </c>
      <c r="W44" s="16">
        <f t="shared" si="14"/>
        <v>0</v>
      </c>
      <c r="X44" s="16">
        <f t="shared" si="14"/>
        <v>0</v>
      </c>
      <c r="Y44" s="16">
        <f t="shared" si="14"/>
        <v>0</v>
      </c>
      <c r="Z44" s="16">
        <f t="shared" si="13"/>
        <v>0</v>
      </c>
      <c r="AA44" s="16">
        <f t="shared" si="13"/>
        <v>0</v>
      </c>
      <c r="AB44" s="16">
        <f t="shared" si="13"/>
        <v>0</v>
      </c>
      <c r="AC44" s="16">
        <f t="shared" si="13"/>
        <v>0</v>
      </c>
      <c r="AD44" s="16">
        <f t="shared" si="13"/>
        <v>0</v>
      </c>
      <c r="AE44" s="16">
        <f t="shared" si="13"/>
        <v>0</v>
      </c>
      <c r="AF44" s="16">
        <f t="shared" si="13"/>
        <v>0</v>
      </c>
      <c r="AG44" s="16">
        <f t="shared" si="13"/>
        <v>0</v>
      </c>
      <c r="AH44" s="16">
        <f t="shared" si="13"/>
        <v>0</v>
      </c>
      <c r="AI44" s="16">
        <f t="shared" si="13"/>
        <v>0</v>
      </c>
      <c r="AJ44" s="16">
        <f t="shared" si="13"/>
        <v>0</v>
      </c>
      <c r="AK44" s="16">
        <f t="shared" si="13"/>
        <v>0</v>
      </c>
      <c r="AL44" s="16">
        <f t="shared" si="13"/>
        <v>0</v>
      </c>
      <c r="AM44" s="16">
        <f t="shared" si="13"/>
        <v>0</v>
      </c>
      <c r="AN44" s="16">
        <f t="shared" si="13"/>
        <v>0</v>
      </c>
      <c r="AO44" s="16">
        <f t="shared" si="13"/>
        <v>0</v>
      </c>
      <c r="AP44" s="16">
        <f t="shared" si="13"/>
        <v>0</v>
      </c>
      <c r="AQ44" s="16">
        <f t="shared" si="13"/>
        <v>0</v>
      </c>
      <c r="AR44" s="16">
        <f t="shared" si="3"/>
        <v>0</v>
      </c>
      <c r="AS44" s="16">
        <f t="shared" si="3"/>
        <v>0</v>
      </c>
      <c r="AT44" s="16">
        <f t="shared" si="3"/>
        <v>0</v>
      </c>
      <c r="AU44" s="16">
        <f t="shared" si="3"/>
        <v>0</v>
      </c>
      <c r="AV44" s="29">
        <f t="shared" si="4"/>
        <v>0</v>
      </c>
      <c r="AW44" s="16">
        <f t="shared" si="5"/>
        <v>42</v>
      </c>
    </row>
    <row r="45" spans="1:49">
      <c r="A45" s="21" t="s">
        <v>2</v>
      </c>
      <c r="B45" s="21" t="s">
        <v>319</v>
      </c>
      <c r="C45" s="21"/>
      <c r="D45" s="21"/>
      <c r="E45" t="s">
        <v>320</v>
      </c>
      <c r="F45" s="15">
        <v>694866.95</v>
      </c>
      <c r="I45">
        <v>43</v>
      </c>
      <c r="J45" s="16">
        <f t="shared" si="14"/>
        <v>0</v>
      </c>
      <c r="K45" s="16">
        <f t="shared" si="14"/>
        <v>0</v>
      </c>
      <c r="L45" s="16">
        <f t="shared" si="14"/>
        <v>0</v>
      </c>
      <c r="M45" s="16">
        <f t="shared" si="14"/>
        <v>0</v>
      </c>
      <c r="N45" s="16">
        <f t="shared" si="14"/>
        <v>0</v>
      </c>
      <c r="O45" s="16">
        <f t="shared" si="14"/>
        <v>0</v>
      </c>
      <c r="P45" s="16">
        <f t="shared" si="14"/>
        <v>0</v>
      </c>
      <c r="Q45" s="16">
        <f t="shared" si="14"/>
        <v>0</v>
      </c>
      <c r="R45" s="16">
        <f t="shared" si="14"/>
        <v>0</v>
      </c>
      <c r="S45" s="16">
        <f t="shared" si="14"/>
        <v>0</v>
      </c>
      <c r="T45" s="16">
        <f t="shared" si="14"/>
        <v>0</v>
      </c>
      <c r="U45" s="16">
        <f t="shared" si="14"/>
        <v>0</v>
      </c>
      <c r="V45" s="16">
        <f t="shared" si="14"/>
        <v>0</v>
      </c>
      <c r="W45" s="16">
        <f t="shared" si="14"/>
        <v>0</v>
      </c>
      <c r="X45" s="16">
        <f t="shared" si="14"/>
        <v>0</v>
      </c>
      <c r="Y45" s="16">
        <f t="shared" si="14"/>
        <v>0</v>
      </c>
      <c r="Z45" s="16">
        <f t="shared" si="13"/>
        <v>0</v>
      </c>
      <c r="AA45" s="16">
        <f t="shared" si="13"/>
        <v>0</v>
      </c>
      <c r="AB45" s="16">
        <f t="shared" si="13"/>
        <v>0</v>
      </c>
      <c r="AC45" s="16">
        <f t="shared" si="13"/>
        <v>25160.18</v>
      </c>
      <c r="AD45" s="16">
        <f t="shared" si="13"/>
        <v>53987.01</v>
      </c>
      <c r="AE45" s="16">
        <f t="shared" si="13"/>
        <v>0</v>
      </c>
      <c r="AF45" s="16">
        <f t="shared" si="13"/>
        <v>0</v>
      </c>
      <c r="AG45" s="16">
        <f t="shared" si="13"/>
        <v>0</v>
      </c>
      <c r="AH45" s="16">
        <f t="shared" si="13"/>
        <v>0</v>
      </c>
      <c r="AI45" s="16">
        <f t="shared" si="13"/>
        <v>0</v>
      </c>
      <c r="AJ45" s="16">
        <f t="shared" si="13"/>
        <v>0</v>
      </c>
      <c r="AK45" s="16">
        <f t="shared" si="13"/>
        <v>0</v>
      </c>
      <c r="AL45" s="16">
        <f t="shared" si="13"/>
        <v>0</v>
      </c>
      <c r="AM45" s="16">
        <f t="shared" si="13"/>
        <v>0</v>
      </c>
      <c r="AN45" s="16">
        <f t="shared" si="13"/>
        <v>0</v>
      </c>
      <c r="AO45" s="16">
        <f t="shared" si="13"/>
        <v>0</v>
      </c>
      <c r="AP45" s="16">
        <f t="shared" si="13"/>
        <v>0</v>
      </c>
      <c r="AQ45" s="16">
        <f t="shared" si="13"/>
        <v>0</v>
      </c>
      <c r="AR45" s="16">
        <f t="shared" si="3"/>
        <v>0</v>
      </c>
      <c r="AS45" s="16">
        <f t="shared" si="3"/>
        <v>0</v>
      </c>
      <c r="AT45" s="16">
        <f t="shared" si="3"/>
        <v>0</v>
      </c>
      <c r="AU45" s="16">
        <f t="shared" si="3"/>
        <v>0</v>
      </c>
      <c r="AV45" s="29">
        <f t="shared" si="4"/>
        <v>79147.19</v>
      </c>
      <c r="AW45" s="16">
        <f t="shared" si="5"/>
        <v>43</v>
      </c>
    </row>
    <row r="46" spans="1:49">
      <c r="A46" s="31" t="s">
        <v>2</v>
      </c>
      <c r="B46" s="21">
        <v>84</v>
      </c>
      <c r="C46" s="21">
        <v>11</v>
      </c>
      <c r="D46" s="21"/>
      <c r="E46" t="s">
        <v>325</v>
      </c>
      <c r="F46" s="15">
        <v>41758.47</v>
      </c>
      <c r="I46">
        <v>44</v>
      </c>
      <c r="J46" s="16">
        <f t="shared" si="14"/>
        <v>0</v>
      </c>
      <c r="K46" s="16">
        <f t="shared" si="14"/>
        <v>0</v>
      </c>
      <c r="L46" s="16">
        <f t="shared" si="14"/>
        <v>0</v>
      </c>
      <c r="M46" s="16">
        <f t="shared" si="14"/>
        <v>0</v>
      </c>
      <c r="N46" s="16">
        <f t="shared" si="14"/>
        <v>0</v>
      </c>
      <c r="O46" s="16">
        <f t="shared" si="14"/>
        <v>0</v>
      </c>
      <c r="P46" s="16">
        <f t="shared" si="14"/>
        <v>0</v>
      </c>
      <c r="Q46" s="16">
        <f t="shared" si="14"/>
        <v>0</v>
      </c>
      <c r="R46" s="16">
        <f t="shared" si="14"/>
        <v>0</v>
      </c>
      <c r="S46" s="16">
        <f t="shared" si="14"/>
        <v>0</v>
      </c>
      <c r="T46" s="16">
        <f t="shared" si="14"/>
        <v>0</v>
      </c>
      <c r="U46" s="16">
        <f t="shared" si="14"/>
        <v>0</v>
      </c>
      <c r="V46" s="16">
        <f t="shared" si="14"/>
        <v>0</v>
      </c>
      <c r="W46" s="16">
        <f t="shared" si="14"/>
        <v>0</v>
      </c>
      <c r="X46" s="16">
        <f t="shared" si="14"/>
        <v>0</v>
      </c>
      <c r="Y46" s="16">
        <f t="shared" si="14"/>
        <v>0</v>
      </c>
      <c r="Z46" s="16">
        <f t="shared" si="13"/>
        <v>0</v>
      </c>
      <c r="AA46" s="16">
        <f t="shared" si="13"/>
        <v>0</v>
      </c>
      <c r="AB46" s="16">
        <f t="shared" si="13"/>
        <v>0</v>
      </c>
      <c r="AC46" s="16">
        <f t="shared" si="13"/>
        <v>0</v>
      </c>
      <c r="AD46" s="16">
        <f t="shared" si="13"/>
        <v>0</v>
      </c>
      <c r="AE46" s="16">
        <f t="shared" si="13"/>
        <v>0</v>
      </c>
      <c r="AF46" s="16">
        <f t="shared" si="13"/>
        <v>0</v>
      </c>
      <c r="AG46" s="16">
        <f t="shared" si="13"/>
        <v>0</v>
      </c>
      <c r="AH46" s="16">
        <f t="shared" si="13"/>
        <v>0</v>
      </c>
      <c r="AI46" s="16">
        <f t="shared" si="13"/>
        <v>0</v>
      </c>
      <c r="AJ46" s="16">
        <f t="shared" si="13"/>
        <v>0</v>
      </c>
      <c r="AK46" s="16">
        <f t="shared" si="13"/>
        <v>0</v>
      </c>
      <c r="AL46" s="16">
        <f t="shared" si="13"/>
        <v>0</v>
      </c>
      <c r="AM46" s="16">
        <f t="shared" si="13"/>
        <v>0</v>
      </c>
      <c r="AN46" s="16">
        <f t="shared" si="13"/>
        <v>0</v>
      </c>
      <c r="AO46" s="16">
        <f t="shared" si="13"/>
        <v>0</v>
      </c>
      <c r="AP46" s="16">
        <f t="shared" si="13"/>
        <v>0</v>
      </c>
      <c r="AQ46" s="16">
        <f t="shared" si="13"/>
        <v>0</v>
      </c>
      <c r="AR46" s="16">
        <f t="shared" si="3"/>
        <v>0</v>
      </c>
      <c r="AS46" s="16">
        <f t="shared" si="3"/>
        <v>0</v>
      </c>
      <c r="AT46" s="16">
        <f t="shared" si="3"/>
        <v>0</v>
      </c>
      <c r="AU46" s="16">
        <f t="shared" si="3"/>
        <v>0</v>
      </c>
      <c r="AV46" s="29">
        <f t="shared" si="4"/>
        <v>0</v>
      </c>
      <c r="AW46" s="16">
        <f t="shared" si="5"/>
        <v>44</v>
      </c>
    </row>
    <row r="47" spans="1:49">
      <c r="A47" s="32" t="s">
        <v>378</v>
      </c>
      <c r="B47" s="32"/>
      <c r="C47" s="32"/>
      <c r="D47" s="32"/>
      <c r="E47" s="32"/>
      <c r="F47" s="33">
        <v>736625.41999999993</v>
      </c>
      <c r="I47">
        <v>45</v>
      </c>
      <c r="J47" s="16">
        <f t="shared" si="14"/>
        <v>0</v>
      </c>
      <c r="K47" s="16">
        <f t="shared" si="14"/>
        <v>0</v>
      </c>
      <c r="L47" s="16">
        <f t="shared" si="14"/>
        <v>0</v>
      </c>
      <c r="M47" s="16">
        <f t="shared" si="14"/>
        <v>26962.1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16">
        <f t="shared" si="14"/>
        <v>0</v>
      </c>
      <c r="S47" s="16">
        <f t="shared" si="14"/>
        <v>0</v>
      </c>
      <c r="T47" s="16">
        <f t="shared" si="14"/>
        <v>95107.34</v>
      </c>
      <c r="U47" s="16">
        <f t="shared" si="14"/>
        <v>0</v>
      </c>
      <c r="V47" s="16">
        <f t="shared" si="14"/>
        <v>0</v>
      </c>
      <c r="W47" s="16">
        <f t="shared" si="14"/>
        <v>79675.17</v>
      </c>
      <c r="X47" s="16">
        <f t="shared" si="14"/>
        <v>0</v>
      </c>
      <c r="Y47" s="16">
        <f t="shared" si="14"/>
        <v>0</v>
      </c>
      <c r="Z47" s="16">
        <f t="shared" si="13"/>
        <v>0</v>
      </c>
      <c r="AA47" s="16">
        <f t="shared" si="13"/>
        <v>0</v>
      </c>
      <c r="AB47" s="16">
        <f t="shared" si="13"/>
        <v>0</v>
      </c>
      <c r="AC47" s="16">
        <f t="shared" si="13"/>
        <v>3889.02</v>
      </c>
      <c r="AD47" s="16">
        <f t="shared" si="13"/>
        <v>35177.33</v>
      </c>
      <c r="AE47" s="16">
        <f t="shared" si="13"/>
        <v>0</v>
      </c>
      <c r="AF47" s="16">
        <f t="shared" si="13"/>
        <v>0</v>
      </c>
      <c r="AG47" s="16">
        <f t="shared" si="13"/>
        <v>31220.81</v>
      </c>
      <c r="AH47" s="16">
        <f t="shared" si="13"/>
        <v>0</v>
      </c>
      <c r="AI47" s="16">
        <f t="shared" si="13"/>
        <v>0</v>
      </c>
      <c r="AJ47" s="16">
        <f t="shared" si="13"/>
        <v>8330.0499999999993</v>
      </c>
      <c r="AK47" s="16">
        <f t="shared" si="13"/>
        <v>0</v>
      </c>
      <c r="AL47" s="16">
        <f t="shared" si="13"/>
        <v>0</v>
      </c>
      <c r="AM47" s="16">
        <f t="shared" si="13"/>
        <v>0</v>
      </c>
      <c r="AN47" s="16">
        <f t="shared" si="13"/>
        <v>0</v>
      </c>
      <c r="AO47" s="16">
        <f t="shared" si="13"/>
        <v>380.65</v>
      </c>
      <c r="AP47" s="16">
        <f t="shared" si="13"/>
        <v>0</v>
      </c>
      <c r="AQ47" s="16">
        <f t="shared" si="13"/>
        <v>0</v>
      </c>
      <c r="AR47" s="16">
        <f t="shared" si="3"/>
        <v>0</v>
      </c>
      <c r="AS47" s="16">
        <f t="shared" si="3"/>
        <v>0</v>
      </c>
      <c r="AT47" s="16">
        <f t="shared" si="3"/>
        <v>0</v>
      </c>
      <c r="AU47" s="16">
        <f t="shared" si="3"/>
        <v>0</v>
      </c>
      <c r="AV47" s="29">
        <f t="shared" si="4"/>
        <v>280742.46999999997</v>
      </c>
      <c r="AW47" s="16">
        <f t="shared" si="5"/>
        <v>45</v>
      </c>
    </row>
    <row r="48" spans="1:49">
      <c r="A48" s="21" t="s">
        <v>200</v>
      </c>
      <c r="B48" s="21" t="s">
        <v>319</v>
      </c>
      <c r="C48" s="21"/>
      <c r="D48" s="21"/>
      <c r="E48" t="s">
        <v>320</v>
      </c>
      <c r="F48" s="15">
        <v>1760764.67</v>
      </c>
      <c r="I48">
        <v>46</v>
      </c>
      <c r="J48" s="16">
        <f t="shared" si="14"/>
        <v>0</v>
      </c>
      <c r="K48" s="16">
        <f t="shared" si="14"/>
        <v>208429.07</v>
      </c>
      <c r="L48" s="16">
        <f t="shared" si="14"/>
        <v>19918.689999999999</v>
      </c>
      <c r="M48" s="16">
        <f t="shared" si="14"/>
        <v>239534.65</v>
      </c>
      <c r="N48" s="16">
        <f t="shared" si="14"/>
        <v>0</v>
      </c>
      <c r="O48" s="16">
        <f t="shared" si="14"/>
        <v>0</v>
      </c>
      <c r="P48" s="16">
        <f t="shared" si="14"/>
        <v>0</v>
      </c>
      <c r="Q48" s="16">
        <f t="shared" si="14"/>
        <v>0</v>
      </c>
      <c r="R48" s="16">
        <f t="shared" si="14"/>
        <v>17886.61</v>
      </c>
      <c r="S48" s="16">
        <f t="shared" si="14"/>
        <v>0</v>
      </c>
      <c r="T48" s="16">
        <f t="shared" si="14"/>
        <v>0</v>
      </c>
      <c r="U48" s="16">
        <f t="shared" si="14"/>
        <v>1927.56</v>
      </c>
      <c r="V48" s="16">
        <f t="shared" si="14"/>
        <v>0</v>
      </c>
      <c r="W48" s="16">
        <f t="shared" si="14"/>
        <v>0</v>
      </c>
      <c r="X48" s="16">
        <f t="shared" si="14"/>
        <v>0</v>
      </c>
      <c r="Y48" s="16">
        <f t="shared" si="14"/>
        <v>0</v>
      </c>
      <c r="Z48" s="16">
        <f t="shared" si="13"/>
        <v>0</v>
      </c>
      <c r="AA48" s="16">
        <f t="shared" si="13"/>
        <v>0</v>
      </c>
      <c r="AB48" s="16">
        <f t="shared" si="13"/>
        <v>0</v>
      </c>
      <c r="AC48" s="16">
        <f t="shared" si="13"/>
        <v>0</v>
      </c>
      <c r="AD48" s="16">
        <f t="shared" si="13"/>
        <v>0</v>
      </c>
      <c r="AE48" s="16">
        <f t="shared" si="13"/>
        <v>0</v>
      </c>
      <c r="AF48" s="16">
        <f t="shared" si="13"/>
        <v>0</v>
      </c>
      <c r="AG48" s="16">
        <f t="shared" si="13"/>
        <v>76948.19</v>
      </c>
      <c r="AH48" s="16">
        <f t="shared" si="13"/>
        <v>0</v>
      </c>
      <c r="AI48" s="16">
        <f t="shared" si="13"/>
        <v>0</v>
      </c>
      <c r="AJ48" s="16">
        <f t="shared" si="13"/>
        <v>0</v>
      </c>
      <c r="AK48" s="16">
        <f t="shared" si="13"/>
        <v>0</v>
      </c>
      <c r="AL48" s="16">
        <f t="shared" si="13"/>
        <v>0</v>
      </c>
      <c r="AM48" s="16">
        <f t="shared" si="13"/>
        <v>38331.32</v>
      </c>
      <c r="AN48" s="16">
        <f t="shared" si="13"/>
        <v>0</v>
      </c>
      <c r="AO48" s="16">
        <f t="shared" si="13"/>
        <v>0</v>
      </c>
      <c r="AP48" s="16">
        <f t="shared" si="13"/>
        <v>24515.71</v>
      </c>
      <c r="AQ48" s="16">
        <f t="shared" si="13"/>
        <v>0</v>
      </c>
      <c r="AR48" s="16">
        <f t="shared" si="3"/>
        <v>0</v>
      </c>
      <c r="AS48" s="16">
        <f t="shared" si="3"/>
        <v>0</v>
      </c>
      <c r="AT48" s="16">
        <f t="shared" si="3"/>
        <v>0</v>
      </c>
      <c r="AU48" s="16">
        <f t="shared" si="3"/>
        <v>0</v>
      </c>
      <c r="AV48" s="29">
        <f t="shared" si="4"/>
        <v>627491.79999999993</v>
      </c>
      <c r="AW48" s="16">
        <f t="shared" si="5"/>
        <v>46</v>
      </c>
    </row>
    <row r="49" spans="1:49">
      <c r="A49" s="21" t="s">
        <v>200</v>
      </c>
      <c r="B49" s="21">
        <v>11</v>
      </c>
      <c r="C49" s="21">
        <v>1</v>
      </c>
      <c r="D49" s="21"/>
      <c r="E49" t="s">
        <v>406</v>
      </c>
      <c r="F49" s="15">
        <v>29112.880000000001</v>
      </c>
      <c r="I49">
        <v>47</v>
      </c>
      <c r="J49" s="16">
        <f t="shared" si="14"/>
        <v>0</v>
      </c>
      <c r="K49" s="16">
        <f t="shared" si="14"/>
        <v>0</v>
      </c>
      <c r="L49" s="16">
        <f t="shared" si="14"/>
        <v>0</v>
      </c>
      <c r="M49" s="16">
        <f t="shared" si="14"/>
        <v>0</v>
      </c>
      <c r="N49" s="16">
        <f t="shared" si="14"/>
        <v>0</v>
      </c>
      <c r="O49" s="16">
        <f t="shared" si="14"/>
        <v>0</v>
      </c>
      <c r="P49" s="16">
        <f t="shared" si="14"/>
        <v>0</v>
      </c>
      <c r="Q49" s="16">
        <f t="shared" si="14"/>
        <v>0</v>
      </c>
      <c r="R49" s="16">
        <f t="shared" si="14"/>
        <v>0</v>
      </c>
      <c r="S49" s="16">
        <f t="shared" si="14"/>
        <v>0</v>
      </c>
      <c r="T49" s="16">
        <f t="shared" si="14"/>
        <v>0</v>
      </c>
      <c r="U49" s="16">
        <f t="shared" si="14"/>
        <v>0</v>
      </c>
      <c r="V49" s="16">
        <f t="shared" si="14"/>
        <v>0</v>
      </c>
      <c r="W49" s="16">
        <f t="shared" si="14"/>
        <v>0</v>
      </c>
      <c r="X49" s="16">
        <f t="shared" si="14"/>
        <v>0</v>
      </c>
      <c r="Y49" s="16">
        <f t="shared" si="14"/>
        <v>0</v>
      </c>
      <c r="Z49" s="16">
        <f t="shared" si="13"/>
        <v>0</v>
      </c>
      <c r="AA49" s="16">
        <f t="shared" si="13"/>
        <v>0</v>
      </c>
      <c r="AB49" s="16">
        <f t="shared" si="13"/>
        <v>0</v>
      </c>
      <c r="AC49" s="16">
        <f t="shared" si="13"/>
        <v>16499.55</v>
      </c>
      <c r="AD49" s="16">
        <f t="shared" si="13"/>
        <v>0</v>
      </c>
      <c r="AE49" s="16">
        <f t="shared" si="13"/>
        <v>0</v>
      </c>
      <c r="AF49" s="16">
        <f t="shared" si="13"/>
        <v>0</v>
      </c>
      <c r="AG49" s="16">
        <f t="shared" si="13"/>
        <v>0</v>
      </c>
      <c r="AH49" s="16">
        <f t="shared" si="13"/>
        <v>0</v>
      </c>
      <c r="AI49" s="16">
        <f t="shared" si="13"/>
        <v>0</v>
      </c>
      <c r="AJ49" s="16">
        <f t="shared" si="13"/>
        <v>0</v>
      </c>
      <c r="AK49" s="16">
        <f t="shared" si="13"/>
        <v>0</v>
      </c>
      <c r="AL49" s="16">
        <f t="shared" si="13"/>
        <v>0</v>
      </c>
      <c r="AM49" s="16">
        <f t="shared" si="13"/>
        <v>0</v>
      </c>
      <c r="AN49" s="16">
        <f t="shared" si="13"/>
        <v>0</v>
      </c>
      <c r="AO49" s="16">
        <f t="shared" si="13"/>
        <v>121533.63</v>
      </c>
      <c r="AP49" s="16">
        <f t="shared" si="13"/>
        <v>1372.19</v>
      </c>
      <c r="AQ49" s="16">
        <f t="shared" si="13"/>
        <v>0</v>
      </c>
      <c r="AR49" s="16">
        <f t="shared" si="3"/>
        <v>0</v>
      </c>
      <c r="AS49" s="16">
        <f t="shared" si="3"/>
        <v>0</v>
      </c>
      <c r="AT49" s="16">
        <f t="shared" si="3"/>
        <v>0</v>
      </c>
      <c r="AU49" s="16">
        <f t="shared" si="3"/>
        <v>0</v>
      </c>
      <c r="AV49" s="29">
        <f t="shared" si="4"/>
        <v>139405.37</v>
      </c>
      <c r="AW49" s="16">
        <f t="shared" si="5"/>
        <v>47</v>
      </c>
    </row>
    <row r="50" spans="1:49">
      <c r="A50" s="21" t="s">
        <v>200</v>
      </c>
      <c r="B50" s="21">
        <v>25</v>
      </c>
      <c r="C50" s="21">
        <v>72</v>
      </c>
      <c r="D50" s="21"/>
      <c r="E50" t="s">
        <v>379</v>
      </c>
      <c r="F50" s="15">
        <v>5272.71</v>
      </c>
      <c r="I50">
        <v>48</v>
      </c>
      <c r="J50" s="16">
        <f t="shared" si="14"/>
        <v>0</v>
      </c>
      <c r="K50" s="16">
        <f t="shared" si="14"/>
        <v>0</v>
      </c>
      <c r="L50" s="16">
        <f t="shared" si="14"/>
        <v>0</v>
      </c>
      <c r="M50" s="16">
        <f t="shared" si="14"/>
        <v>0</v>
      </c>
      <c r="N50" s="16">
        <f t="shared" si="14"/>
        <v>0</v>
      </c>
      <c r="O50" s="16">
        <f t="shared" si="14"/>
        <v>0</v>
      </c>
      <c r="P50" s="16">
        <f t="shared" si="14"/>
        <v>0</v>
      </c>
      <c r="Q50" s="16">
        <f t="shared" si="14"/>
        <v>0</v>
      </c>
      <c r="R50" s="16">
        <f t="shared" si="14"/>
        <v>0</v>
      </c>
      <c r="S50" s="16">
        <f t="shared" si="14"/>
        <v>0</v>
      </c>
      <c r="T50" s="16">
        <f t="shared" si="14"/>
        <v>0</v>
      </c>
      <c r="U50" s="16">
        <f t="shared" si="14"/>
        <v>0</v>
      </c>
      <c r="V50" s="16">
        <f t="shared" si="14"/>
        <v>0</v>
      </c>
      <c r="W50" s="16">
        <f t="shared" si="14"/>
        <v>0</v>
      </c>
      <c r="X50" s="16">
        <f t="shared" si="14"/>
        <v>0</v>
      </c>
      <c r="Y50" s="16">
        <f t="shared" si="14"/>
        <v>0</v>
      </c>
      <c r="Z50" s="16">
        <f t="shared" si="13"/>
        <v>0</v>
      </c>
      <c r="AA50" s="16">
        <f t="shared" si="13"/>
        <v>0</v>
      </c>
      <c r="AB50" s="16">
        <f t="shared" si="13"/>
        <v>0</v>
      </c>
      <c r="AC50" s="16">
        <f t="shared" si="13"/>
        <v>0</v>
      </c>
      <c r="AD50" s="16">
        <f t="shared" si="13"/>
        <v>0</v>
      </c>
      <c r="AE50" s="16">
        <f t="shared" si="13"/>
        <v>0</v>
      </c>
      <c r="AF50" s="16">
        <f t="shared" si="13"/>
        <v>0</v>
      </c>
      <c r="AG50" s="16">
        <f t="shared" si="13"/>
        <v>0</v>
      </c>
      <c r="AH50" s="16">
        <f t="shared" si="13"/>
        <v>0</v>
      </c>
      <c r="AI50" s="16">
        <f t="shared" si="13"/>
        <v>0</v>
      </c>
      <c r="AJ50" s="16">
        <f t="shared" si="13"/>
        <v>0</v>
      </c>
      <c r="AK50" s="16">
        <f t="shared" si="13"/>
        <v>0</v>
      </c>
      <c r="AL50" s="16">
        <f t="shared" si="13"/>
        <v>0</v>
      </c>
      <c r="AM50" s="16">
        <f t="shared" si="13"/>
        <v>0</v>
      </c>
      <c r="AN50" s="16">
        <f t="shared" si="13"/>
        <v>0</v>
      </c>
      <c r="AO50" s="16">
        <f t="shared" si="13"/>
        <v>0</v>
      </c>
      <c r="AP50" s="16">
        <f t="shared" si="13"/>
        <v>0</v>
      </c>
      <c r="AQ50" s="16">
        <f t="shared" si="13"/>
        <v>0</v>
      </c>
      <c r="AR50" s="16">
        <f t="shared" si="3"/>
        <v>0</v>
      </c>
      <c r="AS50" s="16">
        <f t="shared" si="3"/>
        <v>0</v>
      </c>
      <c r="AT50" s="16">
        <f t="shared" si="3"/>
        <v>0</v>
      </c>
      <c r="AU50" s="16">
        <f t="shared" si="3"/>
        <v>0</v>
      </c>
      <c r="AV50" s="29">
        <f t="shared" si="4"/>
        <v>0</v>
      </c>
      <c r="AW50" s="16">
        <f t="shared" si="5"/>
        <v>48</v>
      </c>
    </row>
    <row r="51" spans="1:49">
      <c r="A51" s="21" t="s">
        <v>200</v>
      </c>
      <c r="B51" s="21">
        <v>53</v>
      </c>
      <c r="C51" s="21">
        <v>10</v>
      </c>
      <c r="D51" s="21"/>
      <c r="E51" t="s">
        <v>381</v>
      </c>
      <c r="F51" s="15">
        <v>13296.59</v>
      </c>
      <c r="I51">
        <v>49</v>
      </c>
      <c r="J51" s="16">
        <f t="shared" si="14"/>
        <v>0</v>
      </c>
      <c r="K51" s="16">
        <f t="shared" si="14"/>
        <v>0</v>
      </c>
      <c r="L51" s="16">
        <f t="shared" si="14"/>
        <v>0</v>
      </c>
      <c r="M51" s="16">
        <f t="shared" si="14"/>
        <v>0</v>
      </c>
      <c r="N51" s="16">
        <f t="shared" si="14"/>
        <v>0</v>
      </c>
      <c r="O51" s="16">
        <f t="shared" si="14"/>
        <v>0</v>
      </c>
      <c r="P51" s="16">
        <f t="shared" si="14"/>
        <v>0</v>
      </c>
      <c r="Q51" s="16">
        <f t="shared" si="14"/>
        <v>0</v>
      </c>
      <c r="R51" s="16">
        <f t="shared" si="14"/>
        <v>0</v>
      </c>
      <c r="S51" s="16">
        <f t="shared" si="14"/>
        <v>0</v>
      </c>
      <c r="T51" s="16">
        <f t="shared" si="14"/>
        <v>0</v>
      </c>
      <c r="U51" s="16">
        <f t="shared" si="14"/>
        <v>0</v>
      </c>
      <c r="V51" s="16">
        <f t="shared" si="14"/>
        <v>0</v>
      </c>
      <c r="W51" s="16">
        <f t="shared" si="14"/>
        <v>0</v>
      </c>
      <c r="X51" s="16">
        <f t="shared" si="14"/>
        <v>0</v>
      </c>
      <c r="Y51" s="16">
        <f t="shared" si="14"/>
        <v>0</v>
      </c>
      <c r="Z51" s="16">
        <f t="shared" si="13"/>
        <v>0</v>
      </c>
      <c r="AA51" s="16">
        <f t="shared" si="13"/>
        <v>24230.23</v>
      </c>
      <c r="AB51" s="16">
        <f t="shared" si="13"/>
        <v>0</v>
      </c>
      <c r="AC51" s="16">
        <f t="shared" si="13"/>
        <v>64623.5</v>
      </c>
      <c r="AD51" s="16">
        <f t="shared" si="13"/>
        <v>0</v>
      </c>
      <c r="AE51" s="16">
        <f t="shared" si="13"/>
        <v>0</v>
      </c>
      <c r="AF51" s="16">
        <f t="shared" si="13"/>
        <v>0</v>
      </c>
      <c r="AG51" s="16">
        <f t="shared" si="13"/>
        <v>0</v>
      </c>
      <c r="AH51" s="16">
        <f t="shared" si="13"/>
        <v>0</v>
      </c>
      <c r="AI51" s="16">
        <f t="shared" si="13"/>
        <v>0</v>
      </c>
      <c r="AJ51" s="16">
        <f t="shared" si="13"/>
        <v>0</v>
      </c>
      <c r="AK51" s="16">
        <f t="shared" si="13"/>
        <v>0</v>
      </c>
      <c r="AL51" s="16">
        <f t="shared" si="13"/>
        <v>0</v>
      </c>
      <c r="AM51" s="16">
        <f t="shared" si="13"/>
        <v>0</v>
      </c>
      <c r="AN51" s="16">
        <f t="shared" si="13"/>
        <v>0</v>
      </c>
      <c r="AO51" s="16">
        <f t="shared" si="13"/>
        <v>0</v>
      </c>
      <c r="AP51" s="16">
        <f t="shared" si="13"/>
        <v>0</v>
      </c>
      <c r="AQ51" s="16">
        <f t="shared" si="13"/>
        <v>13585.29</v>
      </c>
      <c r="AR51" s="16">
        <f t="shared" si="3"/>
        <v>0</v>
      </c>
      <c r="AS51" s="16">
        <f t="shared" si="3"/>
        <v>0</v>
      </c>
      <c r="AT51" s="16">
        <f t="shared" si="3"/>
        <v>0</v>
      </c>
      <c r="AU51" s="16">
        <f t="shared" si="3"/>
        <v>0</v>
      </c>
      <c r="AV51" s="29">
        <f t="shared" si="4"/>
        <v>102439.01999999999</v>
      </c>
      <c r="AW51" s="16">
        <f t="shared" si="5"/>
        <v>49</v>
      </c>
    </row>
    <row r="52" spans="1:49">
      <c r="A52" s="21" t="s">
        <v>200</v>
      </c>
      <c r="B52" s="21">
        <v>56</v>
      </c>
      <c r="C52" s="21">
        <v>10</v>
      </c>
      <c r="D52" s="21"/>
      <c r="E52" t="s">
        <v>352</v>
      </c>
      <c r="F52" s="15">
        <v>34969.64</v>
      </c>
      <c r="I52">
        <v>50</v>
      </c>
      <c r="J52" s="16">
        <f t="shared" si="14"/>
        <v>0</v>
      </c>
      <c r="K52" s="16">
        <f t="shared" si="14"/>
        <v>0</v>
      </c>
      <c r="L52" s="16">
        <f t="shared" si="14"/>
        <v>0</v>
      </c>
      <c r="M52" s="16">
        <f t="shared" si="14"/>
        <v>0</v>
      </c>
      <c r="N52" s="16">
        <f t="shared" si="14"/>
        <v>0</v>
      </c>
      <c r="O52" s="16">
        <f t="shared" si="14"/>
        <v>0</v>
      </c>
      <c r="P52" s="16">
        <f t="shared" si="14"/>
        <v>0</v>
      </c>
      <c r="Q52" s="16">
        <f t="shared" si="14"/>
        <v>0</v>
      </c>
      <c r="R52" s="16">
        <f t="shared" si="14"/>
        <v>0</v>
      </c>
      <c r="S52" s="16">
        <f t="shared" si="14"/>
        <v>0</v>
      </c>
      <c r="T52" s="16">
        <f t="shared" si="14"/>
        <v>0</v>
      </c>
      <c r="U52" s="16">
        <f t="shared" si="14"/>
        <v>0</v>
      </c>
      <c r="V52" s="16">
        <f t="shared" si="14"/>
        <v>0</v>
      </c>
      <c r="W52" s="16">
        <f t="shared" si="14"/>
        <v>0</v>
      </c>
      <c r="X52" s="16">
        <f t="shared" si="14"/>
        <v>0</v>
      </c>
      <c r="Y52" s="16">
        <f t="shared" si="14"/>
        <v>0</v>
      </c>
      <c r="Z52" s="16">
        <f t="shared" si="13"/>
        <v>0</v>
      </c>
      <c r="AA52" s="16">
        <f t="shared" si="13"/>
        <v>0</v>
      </c>
      <c r="AB52" s="16">
        <f t="shared" si="13"/>
        <v>0</v>
      </c>
      <c r="AC52" s="16">
        <f t="shared" si="13"/>
        <v>0</v>
      </c>
      <c r="AD52" s="16">
        <f t="shared" si="13"/>
        <v>0</v>
      </c>
      <c r="AE52" s="16">
        <f t="shared" si="13"/>
        <v>0</v>
      </c>
      <c r="AF52" s="16">
        <f t="shared" si="13"/>
        <v>0</v>
      </c>
      <c r="AG52" s="16">
        <f t="shared" si="13"/>
        <v>0</v>
      </c>
      <c r="AH52" s="16">
        <f t="shared" si="13"/>
        <v>0</v>
      </c>
      <c r="AI52" s="16">
        <f t="shared" si="13"/>
        <v>0</v>
      </c>
      <c r="AJ52" s="16">
        <f t="shared" si="13"/>
        <v>0</v>
      </c>
      <c r="AK52" s="16">
        <f t="shared" si="13"/>
        <v>0</v>
      </c>
      <c r="AL52" s="16">
        <f t="shared" si="13"/>
        <v>0</v>
      </c>
      <c r="AM52" s="16">
        <f t="shared" si="13"/>
        <v>0</v>
      </c>
      <c r="AN52" s="16">
        <f t="shared" si="13"/>
        <v>0</v>
      </c>
      <c r="AO52" s="16">
        <f t="shared" si="13"/>
        <v>0</v>
      </c>
      <c r="AP52" s="16">
        <f t="shared" si="13"/>
        <v>0</v>
      </c>
      <c r="AQ52" s="16">
        <f t="shared" si="13"/>
        <v>0</v>
      </c>
      <c r="AR52" s="16">
        <f t="shared" si="3"/>
        <v>0</v>
      </c>
      <c r="AS52" s="16">
        <f t="shared" si="3"/>
        <v>0</v>
      </c>
      <c r="AT52" s="16">
        <f t="shared" si="3"/>
        <v>0</v>
      </c>
      <c r="AU52" s="16">
        <f t="shared" si="3"/>
        <v>0</v>
      </c>
      <c r="AV52" s="29">
        <f t="shared" si="4"/>
        <v>0</v>
      </c>
      <c r="AW52" s="16">
        <f t="shared" si="5"/>
        <v>50</v>
      </c>
    </row>
    <row r="53" spans="1:49">
      <c r="A53" s="21" t="s">
        <v>200</v>
      </c>
      <c r="B53" s="21">
        <v>84</v>
      </c>
      <c r="C53" s="21">
        <v>11</v>
      </c>
      <c r="D53" s="21"/>
      <c r="E53" t="s">
        <v>325</v>
      </c>
      <c r="F53" s="15">
        <v>831898.45</v>
      </c>
      <c r="I53">
        <v>51</v>
      </c>
      <c r="J53" s="16">
        <f t="shared" si="14"/>
        <v>0</v>
      </c>
      <c r="K53" s="16">
        <f t="shared" si="14"/>
        <v>0</v>
      </c>
      <c r="L53" s="16">
        <f t="shared" si="14"/>
        <v>0</v>
      </c>
      <c r="M53" s="16">
        <f t="shared" si="14"/>
        <v>0</v>
      </c>
      <c r="N53" s="16">
        <f t="shared" si="14"/>
        <v>0</v>
      </c>
      <c r="O53" s="16">
        <f t="shared" si="14"/>
        <v>0</v>
      </c>
      <c r="P53" s="16">
        <f t="shared" si="14"/>
        <v>0</v>
      </c>
      <c r="Q53" s="16">
        <f t="shared" si="14"/>
        <v>0</v>
      </c>
      <c r="R53" s="16">
        <f t="shared" si="14"/>
        <v>0</v>
      </c>
      <c r="S53" s="16">
        <f t="shared" si="14"/>
        <v>0</v>
      </c>
      <c r="T53" s="16">
        <f t="shared" si="14"/>
        <v>0</v>
      </c>
      <c r="U53" s="16">
        <f t="shared" si="14"/>
        <v>0</v>
      </c>
      <c r="V53" s="16">
        <f t="shared" si="14"/>
        <v>0</v>
      </c>
      <c r="W53" s="16">
        <f t="shared" si="14"/>
        <v>0</v>
      </c>
      <c r="X53" s="16">
        <f t="shared" si="14"/>
        <v>0</v>
      </c>
      <c r="Y53" s="16">
        <f t="shared" si="14"/>
        <v>0</v>
      </c>
      <c r="Z53" s="16">
        <f t="shared" si="13"/>
        <v>0</v>
      </c>
      <c r="AA53" s="16">
        <f t="shared" si="13"/>
        <v>0</v>
      </c>
      <c r="AB53" s="16">
        <f t="shared" si="13"/>
        <v>0</v>
      </c>
      <c r="AC53" s="16">
        <f t="shared" si="13"/>
        <v>0</v>
      </c>
      <c r="AD53" s="16">
        <f t="shared" si="13"/>
        <v>0</v>
      </c>
      <c r="AE53" s="16">
        <f t="shared" si="13"/>
        <v>0</v>
      </c>
      <c r="AF53" s="16">
        <f t="shared" si="13"/>
        <v>0</v>
      </c>
      <c r="AG53" s="16">
        <f t="shared" si="13"/>
        <v>0</v>
      </c>
      <c r="AH53" s="16">
        <f t="shared" si="13"/>
        <v>0</v>
      </c>
      <c r="AI53" s="16">
        <f t="shared" si="13"/>
        <v>0</v>
      </c>
      <c r="AJ53" s="16">
        <f t="shared" si="13"/>
        <v>0</v>
      </c>
      <c r="AK53" s="16">
        <f t="shared" si="13"/>
        <v>0</v>
      </c>
      <c r="AL53" s="16">
        <f t="shared" si="13"/>
        <v>0</v>
      </c>
      <c r="AM53" s="16">
        <f t="shared" si="13"/>
        <v>0</v>
      </c>
      <c r="AN53" s="16">
        <f t="shared" si="13"/>
        <v>0</v>
      </c>
      <c r="AO53" s="16">
        <f t="shared" si="13"/>
        <v>0</v>
      </c>
      <c r="AP53" s="16">
        <f t="shared" si="13"/>
        <v>0</v>
      </c>
      <c r="AQ53" s="16">
        <f t="shared" si="13"/>
        <v>0</v>
      </c>
      <c r="AR53" s="16">
        <f t="shared" si="3"/>
        <v>0</v>
      </c>
      <c r="AS53" s="16">
        <f t="shared" si="3"/>
        <v>0</v>
      </c>
      <c r="AT53" s="16">
        <f t="shared" si="3"/>
        <v>0</v>
      </c>
      <c r="AU53" s="16">
        <f t="shared" si="3"/>
        <v>0</v>
      </c>
      <c r="AV53" s="29">
        <f t="shared" si="4"/>
        <v>0</v>
      </c>
      <c r="AW53" s="16">
        <f t="shared" si="5"/>
        <v>51</v>
      </c>
    </row>
    <row r="54" spans="1:49">
      <c r="A54" s="31" t="s">
        <v>200</v>
      </c>
      <c r="B54" s="21">
        <v>93</v>
      </c>
      <c r="C54" s="21">
        <v>11</v>
      </c>
      <c r="D54" s="21"/>
      <c r="E54" t="s">
        <v>382</v>
      </c>
      <c r="F54" s="15">
        <v>36725.21</v>
      </c>
      <c r="I54">
        <v>52</v>
      </c>
      <c r="J54" s="16">
        <f t="shared" si="14"/>
        <v>0</v>
      </c>
      <c r="K54" s="16">
        <f t="shared" si="14"/>
        <v>0</v>
      </c>
      <c r="L54" s="16">
        <f t="shared" si="14"/>
        <v>0</v>
      </c>
      <c r="M54" s="16">
        <f t="shared" si="14"/>
        <v>0</v>
      </c>
      <c r="N54" s="16">
        <f t="shared" si="14"/>
        <v>0</v>
      </c>
      <c r="O54" s="16">
        <f t="shared" si="14"/>
        <v>0</v>
      </c>
      <c r="P54" s="16">
        <f t="shared" si="14"/>
        <v>0</v>
      </c>
      <c r="Q54" s="16">
        <f t="shared" si="14"/>
        <v>0</v>
      </c>
      <c r="R54" s="16">
        <f t="shared" si="14"/>
        <v>0</v>
      </c>
      <c r="S54" s="16">
        <f t="shared" si="14"/>
        <v>0</v>
      </c>
      <c r="T54" s="16">
        <f t="shared" si="14"/>
        <v>0</v>
      </c>
      <c r="U54" s="16">
        <f t="shared" si="14"/>
        <v>0</v>
      </c>
      <c r="V54" s="16">
        <f t="shared" si="14"/>
        <v>0</v>
      </c>
      <c r="W54" s="16">
        <f t="shared" si="14"/>
        <v>0</v>
      </c>
      <c r="X54" s="16">
        <f t="shared" si="14"/>
        <v>0</v>
      </c>
      <c r="Y54" s="16">
        <f t="shared" si="14"/>
        <v>0</v>
      </c>
      <c r="Z54" s="16">
        <f t="shared" si="13"/>
        <v>0</v>
      </c>
      <c r="AA54" s="16">
        <f t="shared" si="13"/>
        <v>0</v>
      </c>
      <c r="AB54" s="16">
        <f t="shared" si="13"/>
        <v>0</v>
      </c>
      <c r="AC54" s="16">
        <f t="shared" si="13"/>
        <v>0</v>
      </c>
      <c r="AD54" s="16">
        <f t="shared" si="13"/>
        <v>0</v>
      </c>
      <c r="AE54" s="16">
        <f t="shared" si="13"/>
        <v>0</v>
      </c>
      <c r="AF54" s="16">
        <f t="shared" si="13"/>
        <v>0</v>
      </c>
      <c r="AG54" s="16">
        <f t="shared" si="13"/>
        <v>125666.35</v>
      </c>
      <c r="AH54" s="16">
        <f t="shared" si="13"/>
        <v>0</v>
      </c>
      <c r="AI54" s="16">
        <f t="shared" si="13"/>
        <v>0</v>
      </c>
      <c r="AJ54" s="16">
        <f t="shared" si="13"/>
        <v>0</v>
      </c>
      <c r="AK54" s="16">
        <f t="shared" si="13"/>
        <v>0</v>
      </c>
      <c r="AL54" s="16">
        <f t="shared" si="13"/>
        <v>0</v>
      </c>
      <c r="AM54" s="16">
        <f t="shared" si="13"/>
        <v>0</v>
      </c>
      <c r="AN54" s="16">
        <f t="shared" si="13"/>
        <v>0</v>
      </c>
      <c r="AO54" s="16">
        <f t="shared" si="13"/>
        <v>0</v>
      </c>
      <c r="AP54" s="16">
        <f t="shared" si="13"/>
        <v>0</v>
      </c>
      <c r="AQ54" s="16">
        <f t="shared" si="13"/>
        <v>0</v>
      </c>
      <c r="AR54" s="16">
        <f t="shared" si="3"/>
        <v>0</v>
      </c>
      <c r="AS54" s="16">
        <f t="shared" si="3"/>
        <v>0</v>
      </c>
      <c r="AT54" s="16">
        <f t="shared" si="3"/>
        <v>0</v>
      </c>
      <c r="AU54" s="16">
        <f t="shared" si="3"/>
        <v>0</v>
      </c>
      <c r="AV54" s="29">
        <f t="shared" si="4"/>
        <v>125666.35</v>
      </c>
      <c r="AW54" s="16">
        <f t="shared" si="5"/>
        <v>52</v>
      </c>
    </row>
    <row r="55" spans="1:49">
      <c r="A55" s="32" t="s">
        <v>383</v>
      </c>
      <c r="B55" s="32"/>
      <c r="C55" s="32"/>
      <c r="D55" s="32"/>
      <c r="E55" s="32"/>
      <c r="F55" s="33">
        <v>2712040.1499999994</v>
      </c>
      <c r="I55">
        <v>53</v>
      </c>
      <c r="J55" s="16">
        <f t="shared" si="14"/>
        <v>0</v>
      </c>
      <c r="K55" s="16">
        <f t="shared" si="14"/>
        <v>0</v>
      </c>
      <c r="L55" s="16">
        <f t="shared" si="14"/>
        <v>0</v>
      </c>
      <c r="M55" s="16">
        <f t="shared" si="14"/>
        <v>0</v>
      </c>
      <c r="N55" s="16">
        <f t="shared" si="14"/>
        <v>0</v>
      </c>
      <c r="O55" s="16">
        <f t="shared" si="14"/>
        <v>0</v>
      </c>
      <c r="P55" s="16">
        <f t="shared" si="14"/>
        <v>0</v>
      </c>
      <c r="Q55" s="16">
        <f t="shared" si="14"/>
        <v>13296.59</v>
      </c>
      <c r="R55" s="16">
        <f t="shared" si="14"/>
        <v>0</v>
      </c>
      <c r="S55" s="16">
        <f t="shared" si="14"/>
        <v>0</v>
      </c>
      <c r="T55" s="16">
        <f t="shared" si="14"/>
        <v>0</v>
      </c>
      <c r="U55" s="16">
        <f t="shared" si="14"/>
        <v>0</v>
      </c>
      <c r="V55" s="16">
        <f t="shared" si="14"/>
        <v>0</v>
      </c>
      <c r="W55" s="16">
        <f t="shared" si="14"/>
        <v>0</v>
      </c>
      <c r="X55" s="16">
        <f t="shared" si="14"/>
        <v>0</v>
      </c>
      <c r="Y55" s="16">
        <f t="shared" si="14"/>
        <v>0</v>
      </c>
      <c r="Z55" s="16">
        <f t="shared" si="13"/>
        <v>0</v>
      </c>
      <c r="AA55" s="16">
        <f t="shared" si="13"/>
        <v>0</v>
      </c>
      <c r="AB55" s="16">
        <f t="shared" ref="AB55:AQ56" si="15">SUMIFS($F$3:$F$261,$A$3:$A$261,AB$1,$B$3:$B$261,$I55)</f>
        <v>0</v>
      </c>
      <c r="AC55" s="16">
        <f t="shared" si="15"/>
        <v>0</v>
      </c>
      <c r="AD55" s="16">
        <f t="shared" si="15"/>
        <v>0</v>
      </c>
      <c r="AE55" s="16">
        <f t="shared" si="15"/>
        <v>0</v>
      </c>
      <c r="AF55" s="16">
        <f t="shared" si="15"/>
        <v>0</v>
      </c>
      <c r="AG55" s="16">
        <f t="shared" si="15"/>
        <v>0</v>
      </c>
      <c r="AH55" s="16">
        <f t="shared" si="15"/>
        <v>0</v>
      </c>
      <c r="AI55" s="16">
        <f t="shared" si="15"/>
        <v>0</v>
      </c>
      <c r="AJ55" s="16">
        <f t="shared" si="15"/>
        <v>0</v>
      </c>
      <c r="AK55" s="16">
        <f t="shared" si="15"/>
        <v>0</v>
      </c>
      <c r="AL55" s="16">
        <f t="shared" si="15"/>
        <v>0</v>
      </c>
      <c r="AM55" s="16">
        <f t="shared" si="15"/>
        <v>0</v>
      </c>
      <c r="AN55" s="16">
        <f t="shared" si="15"/>
        <v>0</v>
      </c>
      <c r="AO55" s="16">
        <f t="shared" si="15"/>
        <v>6015.24</v>
      </c>
      <c r="AP55" s="16">
        <f t="shared" si="15"/>
        <v>0</v>
      </c>
      <c r="AQ55" s="16">
        <f t="shared" si="15"/>
        <v>0</v>
      </c>
      <c r="AR55" s="16">
        <f t="shared" si="3"/>
        <v>0</v>
      </c>
      <c r="AS55" s="16">
        <f t="shared" si="3"/>
        <v>0</v>
      </c>
      <c r="AT55" s="16">
        <f t="shared" si="3"/>
        <v>5866.37</v>
      </c>
      <c r="AU55" s="16">
        <f t="shared" si="3"/>
        <v>0</v>
      </c>
      <c r="AV55" s="29">
        <f t="shared" si="4"/>
        <v>25178.2</v>
      </c>
      <c r="AW55" s="16">
        <f t="shared" si="5"/>
        <v>53</v>
      </c>
    </row>
    <row r="56" spans="1:49">
      <c r="A56" s="21" t="s">
        <v>202</v>
      </c>
      <c r="B56" s="21" t="s">
        <v>319</v>
      </c>
      <c r="C56" s="21"/>
      <c r="D56" s="21"/>
      <c r="E56" t="s">
        <v>320</v>
      </c>
      <c r="F56" s="15">
        <v>829947.14</v>
      </c>
      <c r="I56">
        <v>54</v>
      </c>
      <c r="J56" s="16">
        <f t="shared" si="14"/>
        <v>0</v>
      </c>
      <c r="K56" s="16">
        <f t="shared" si="14"/>
        <v>0</v>
      </c>
      <c r="L56" s="16">
        <f t="shared" si="14"/>
        <v>0</v>
      </c>
      <c r="M56" s="16">
        <f t="shared" si="14"/>
        <v>0</v>
      </c>
      <c r="N56" s="16">
        <f t="shared" si="14"/>
        <v>0</v>
      </c>
      <c r="O56" s="16">
        <f t="shared" si="14"/>
        <v>0</v>
      </c>
      <c r="P56" s="16">
        <f t="shared" si="14"/>
        <v>0</v>
      </c>
      <c r="Q56" s="16">
        <f t="shared" si="14"/>
        <v>0</v>
      </c>
      <c r="R56" s="16">
        <f t="shared" si="14"/>
        <v>0</v>
      </c>
      <c r="S56" s="16">
        <f t="shared" si="14"/>
        <v>0</v>
      </c>
      <c r="T56" s="16">
        <f t="shared" si="14"/>
        <v>0</v>
      </c>
      <c r="U56" s="16">
        <f t="shared" si="14"/>
        <v>0</v>
      </c>
      <c r="V56" s="16">
        <f t="shared" si="14"/>
        <v>0</v>
      </c>
      <c r="W56" s="16">
        <f t="shared" si="14"/>
        <v>0</v>
      </c>
      <c r="X56" s="16">
        <f t="shared" si="14"/>
        <v>0</v>
      </c>
      <c r="Y56" s="16">
        <f t="shared" si="14"/>
        <v>0</v>
      </c>
      <c r="Z56" s="16">
        <f>SUMIFS($F$3:$F$261,$A$3:$A$261,Z$1,$B$3:$B$261,$I56)</f>
        <v>0</v>
      </c>
      <c r="AA56" s="16">
        <f>SUMIFS($F$3:$F$261,$A$3:$A$261,AA$1,$B$3:$B$261,$I56)</f>
        <v>0</v>
      </c>
      <c r="AB56" s="16">
        <f>SUMIFS($F$3:$F$261,$A$3:$A$261,AB$1,$B$3:$B$261,$I56)</f>
        <v>0</v>
      </c>
      <c r="AC56" s="16">
        <f t="shared" si="15"/>
        <v>0</v>
      </c>
      <c r="AD56" s="16">
        <f t="shared" si="15"/>
        <v>0</v>
      </c>
      <c r="AE56" s="16">
        <f t="shared" si="15"/>
        <v>0</v>
      </c>
      <c r="AF56" s="16">
        <f t="shared" si="15"/>
        <v>0</v>
      </c>
      <c r="AG56" s="16">
        <f t="shared" si="15"/>
        <v>0</v>
      </c>
      <c r="AH56" s="16">
        <f t="shared" si="15"/>
        <v>0</v>
      </c>
      <c r="AI56" s="16">
        <f t="shared" si="15"/>
        <v>0</v>
      </c>
      <c r="AJ56" s="16">
        <f t="shared" si="15"/>
        <v>0</v>
      </c>
      <c r="AK56" s="16">
        <f t="shared" si="15"/>
        <v>0</v>
      </c>
      <c r="AL56" s="16">
        <f t="shared" si="15"/>
        <v>0</v>
      </c>
      <c r="AM56" s="16">
        <f t="shared" si="15"/>
        <v>0</v>
      </c>
      <c r="AN56" s="16">
        <f t="shared" si="15"/>
        <v>0</v>
      </c>
      <c r="AO56" s="16">
        <f t="shared" si="15"/>
        <v>0</v>
      </c>
      <c r="AP56" s="16">
        <f t="shared" si="15"/>
        <v>0</v>
      </c>
      <c r="AQ56" s="16">
        <f t="shared" si="15"/>
        <v>0</v>
      </c>
      <c r="AR56" s="16">
        <f t="shared" si="3"/>
        <v>0</v>
      </c>
      <c r="AS56" s="16">
        <f t="shared" si="3"/>
        <v>0</v>
      </c>
      <c r="AT56" s="16">
        <f t="shared" si="3"/>
        <v>0</v>
      </c>
      <c r="AU56" s="16">
        <f t="shared" si="3"/>
        <v>0</v>
      </c>
      <c r="AV56" s="29">
        <f t="shared" si="4"/>
        <v>0</v>
      </c>
      <c r="AW56" s="16">
        <f t="shared" si="5"/>
        <v>54</v>
      </c>
    </row>
    <row r="57" spans="1:49">
      <c r="A57" s="21" t="s">
        <v>202</v>
      </c>
      <c r="B57" s="21">
        <v>46</v>
      </c>
      <c r="C57" s="21">
        <v>1</v>
      </c>
      <c r="D57" s="21"/>
      <c r="E57" t="s">
        <v>468</v>
      </c>
      <c r="F57" s="15">
        <v>17886.61</v>
      </c>
      <c r="I57">
        <v>55</v>
      </c>
      <c r="J57" s="16">
        <f t="shared" si="14"/>
        <v>0</v>
      </c>
      <c r="K57" s="16">
        <f t="shared" si="14"/>
        <v>0</v>
      </c>
      <c r="L57" s="16">
        <f t="shared" si="14"/>
        <v>0</v>
      </c>
      <c r="M57" s="16">
        <f t="shared" si="14"/>
        <v>0</v>
      </c>
      <c r="N57" s="16">
        <f t="shared" si="14"/>
        <v>0</v>
      </c>
      <c r="O57" s="16">
        <f t="shared" si="14"/>
        <v>0</v>
      </c>
      <c r="P57" s="16">
        <f t="shared" si="14"/>
        <v>0</v>
      </c>
      <c r="Q57" s="16">
        <f t="shared" si="14"/>
        <v>0</v>
      </c>
      <c r="R57" s="16">
        <f t="shared" si="14"/>
        <v>0</v>
      </c>
      <c r="S57" s="16">
        <f t="shared" si="14"/>
        <v>0</v>
      </c>
      <c r="T57" s="16">
        <f t="shared" si="14"/>
        <v>0</v>
      </c>
      <c r="U57" s="16">
        <f t="shared" si="14"/>
        <v>0</v>
      </c>
      <c r="V57" s="16">
        <f t="shared" si="14"/>
        <v>0</v>
      </c>
      <c r="W57" s="16">
        <f t="shared" si="14"/>
        <v>0</v>
      </c>
      <c r="X57" s="16">
        <f t="shared" si="14"/>
        <v>0</v>
      </c>
      <c r="Y57" s="16">
        <f t="shared" ref="Y57:AU70" si="16">SUMIFS($F$3:$F$261,$A$3:$A$261,Y$1,$B$3:$B$261,$I57)</f>
        <v>0</v>
      </c>
      <c r="Z57" s="16">
        <f t="shared" si="16"/>
        <v>0</v>
      </c>
      <c r="AA57" s="16">
        <f t="shared" si="16"/>
        <v>0</v>
      </c>
      <c r="AB57" s="16">
        <f t="shared" si="16"/>
        <v>0</v>
      </c>
      <c r="AC57" s="16">
        <f t="shared" si="16"/>
        <v>243195.26</v>
      </c>
      <c r="AD57" s="16">
        <f t="shared" si="16"/>
        <v>0</v>
      </c>
      <c r="AE57" s="16">
        <f t="shared" si="16"/>
        <v>0</v>
      </c>
      <c r="AF57" s="16">
        <f t="shared" si="16"/>
        <v>0</v>
      </c>
      <c r="AG57" s="16">
        <f t="shared" si="16"/>
        <v>0</v>
      </c>
      <c r="AH57" s="16">
        <f t="shared" si="16"/>
        <v>0</v>
      </c>
      <c r="AI57" s="16">
        <f t="shared" si="16"/>
        <v>0</v>
      </c>
      <c r="AJ57" s="16">
        <f t="shared" si="16"/>
        <v>0</v>
      </c>
      <c r="AK57" s="16">
        <f t="shared" si="16"/>
        <v>0</v>
      </c>
      <c r="AL57" s="16">
        <f t="shared" si="16"/>
        <v>0</v>
      </c>
      <c r="AM57" s="16">
        <f t="shared" si="16"/>
        <v>0</v>
      </c>
      <c r="AN57" s="16">
        <f t="shared" si="16"/>
        <v>0</v>
      </c>
      <c r="AO57" s="16">
        <f t="shared" si="16"/>
        <v>0</v>
      </c>
      <c r="AP57" s="16">
        <f t="shared" si="16"/>
        <v>0</v>
      </c>
      <c r="AQ57" s="16">
        <f t="shared" si="16"/>
        <v>0</v>
      </c>
      <c r="AR57" s="16">
        <f t="shared" si="3"/>
        <v>0</v>
      </c>
      <c r="AS57" s="16">
        <f t="shared" si="3"/>
        <v>0</v>
      </c>
      <c r="AT57" s="16">
        <f t="shared" si="3"/>
        <v>0</v>
      </c>
      <c r="AU57" s="16">
        <f t="shared" si="3"/>
        <v>0</v>
      </c>
      <c r="AV57" s="29">
        <f t="shared" si="4"/>
        <v>243195.26</v>
      </c>
      <c r="AW57" s="16">
        <f t="shared" si="5"/>
        <v>55</v>
      </c>
    </row>
    <row r="58" spans="1:49">
      <c r="A58" s="31" t="s">
        <v>202</v>
      </c>
      <c r="B58" s="21">
        <v>84</v>
      </c>
      <c r="C58" s="21">
        <v>11</v>
      </c>
      <c r="D58" s="21"/>
      <c r="E58" t="s">
        <v>325</v>
      </c>
      <c r="F58" s="15">
        <v>8267.02</v>
      </c>
      <c r="I58">
        <v>56</v>
      </c>
      <c r="J58" s="16">
        <f t="shared" ref="J58:Y73" si="17">SUMIFS($F$3:$F$261,$A$3:$A$261,J$1,$B$3:$B$261,$I58)</f>
        <v>0</v>
      </c>
      <c r="K58" s="16">
        <f t="shared" si="17"/>
        <v>0</v>
      </c>
      <c r="L58" s="16">
        <f t="shared" si="17"/>
        <v>0</v>
      </c>
      <c r="M58" s="16">
        <f t="shared" si="17"/>
        <v>0</v>
      </c>
      <c r="N58" s="16">
        <f t="shared" si="17"/>
        <v>0</v>
      </c>
      <c r="O58" s="16">
        <f t="shared" si="17"/>
        <v>0</v>
      </c>
      <c r="P58" s="16">
        <f t="shared" si="17"/>
        <v>0</v>
      </c>
      <c r="Q58" s="16">
        <f t="shared" si="17"/>
        <v>34969.64</v>
      </c>
      <c r="R58" s="16">
        <f t="shared" si="17"/>
        <v>0</v>
      </c>
      <c r="S58" s="16">
        <f t="shared" si="17"/>
        <v>0</v>
      </c>
      <c r="T58" s="16">
        <f t="shared" si="17"/>
        <v>0</v>
      </c>
      <c r="U58" s="16">
        <f t="shared" si="17"/>
        <v>0</v>
      </c>
      <c r="V58" s="16">
        <f t="shared" si="17"/>
        <v>0</v>
      </c>
      <c r="W58" s="16">
        <f t="shared" si="17"/>
        <v>92398.85</v>
      </c>
      <c r="X58" s="16">
        <f t="shared" si="17"/>
        <v>0</v>
      </c>
      <c r="Y58" s="16">
        <f t="shared" si="17"/>
        <v>0</v>
      </c>
      <c r="Z58" s="16">
        <f t="shared" si="16"/>
        <v>0</v>
      </c>
      <c r="AA58" s="16">
        <f t="shared" si="16"/>
        <v>0</v>
      </c>
      <c r="AB58" s="16">
        <f t="shared" si="16"/>
        <v>0</v>
      </c>
      <c r="AC58" s="16">
        <f t="shared" si="16"/>
        <v>32369.21</v>
      </c>
      <c r="AD58" s="16">
        <f t="shared" si="16"/>
        <v>0</v>
      </c>
      <c r="AE58" s="16">
        <f t="shared" si="16"/>
        <v>0</v>
      </c>
      <c r="AF58" s="16">
        <f t="shared" si="16"/>
        <v>0</v>
      </c>
      <c r="AG58" s="16">
        <f t="shared" si="16"/>
        <v>3085.98</v>
      </c>
      <c r="AH58" s="16">
        <f t="shared" si="16"/>
        <v>0</v>
      </c>
      <c r="AI58" s="16">
        <f t="shared" si="16"/>
        <v>0</v>
      </c>
      <c r="AJ58" s="16">
        <f t="shared" si="16"/>
        <v>0</v>
      </c>
      <c r="AK58" s="16">
        <f t="shared" si="16"/>
        <v>33085.47</v>
      </c>
      <c r="AL58" s="16">
        <f t="shared" si="16"/>
        <v>0</v>
      </c>
      <c r="AM58" s="16">
        <f t="shared" si="16"/>
        <v>0</v>
      </c>
      <c r="AN58" s="16">
        <f t="shared" si="16"/>
        <v>0</v>
      </c>
      <c r="AO58" s="16">
        <f t="shared" si="16"/>
        <v>0</v>
      </c>
      <c r="AP58" s="16">
        <f t="shared" si="16"/>
        <v>0</v>
      </c>
      <c r="AQ58" s="16">
        <f t="shared" si="16"/>
        <v>0</v>
      </c>
      <c r="AR58" s="16">
        <f t="shared" si="3"/>
        <v>0</v>
      </c>
      <c r="AS58" s="16">
        <f t="shared" si="3"/>
        <v>0</v>
      </c>
      <c r="AT58" s="16">
        <f t="shared" si="3"/>
        <v>0</v>
      </c>
      <c r="AU58" s="16">
        <f t="shared" si="3"/>
        <v>0</v>
      </c>
      <c r="AV58" s="29">
        <f t="shared" si="4"/>
        <v>195909.15000000002</v>
      </c>
      <c r="AW58" s="16">
        <f t="shared" si="5"/>
        <v>56</v>
      </c>
    </row>
    <row r="59" spans="1:49">
      <c r="A59" s="32" t="s">
        <v>384</v>
      </c>
      <c r="B59" s="32"/>
      <c r="C59" s="32"/>
      <c r="D59" s="32"/>
      <c r="E59" s="32"/>
      <c r="F59" s="33">
        <v>856100.77</v>
      </c>
      <c r="I59">
        <v>57</v>
      </c>
      <c r="J59" s="16">
        <f t="shared" si="17"/>
        <v>0</v>
      </c>
      <c r="K59" s="16">
        <f t="shared" si="17"/>
        <v>0</v>
      </c>
      <c r="L59" s="16">
        <f t="shared" si="17"/>
        <v>0</v>
      </c>
      <c r="M59" s="16">
        <f t="shared" si="17"/>
        <v>0</v>
      </c>
      <c r="N59" s="16">
        <f t="shared" si="17"/>
        <v>0</v>
      </c>
      <c r="O59" s="16">
        <f t="shared" si="17"/>
        <v>0</v>
      </c>
      <c r="P59" s="16">
        <f t="shared" si="17"/>
        <v>0</v>
      </c>
      <c r="Q59" s="16">
        <f t="shared" si="17"/>
        <v>0</v>
      </c>
      <c r="R59" s="16">
        <f t="shared" si="17"/>
        <v>0</v>
      </c>
      <c r="S59" s="16">
        <f t="shared" si="17"/>
        <v>0</v>
      </c>
      <c r="T59" s="16">
        <f t="shared" si="17"/>
        <v>0</v>
      </c>
      <c r="U59" s="16">
        <f t="shared" si="17"/>
        <v>0</v>
      </c>
      <c r="V59" s="16">
        <f t="shared" si="17"/>
        <v>0</v>
      </c>
      <c r="W59" s="16">
        <f t="shared" si="17"/>
        <v>0</v>
      </c>
      <c r="X59" s="16">
        <f t="shared" si="17"/>
        <v>0</v>
      </c>
      <c r="Y59" s="16">
        <f t="shared" si="17"/>
        <v>0</v>
      </c>
      <c r="Z59" s="16">
        <f t="shared" si="16"/>
        <v>0</v>
      </c>
      <c r="AA59" s="16">
        <f t="shared" si="16"/>
        <v>0</v>
      </c>
      <c r="AB59" s="16">
        <f t="shared" si="16"/>
        <v>0</v>
      </c>
      <c r="AC59" s="16">
        <f t="shared" si="16"/>
        <v>0</v>
      </c>
      <c r="AD59" s="16">
        <f t="shared" si="16"/>
        <v>0</v>
      </c>
      <c r="AE59" s="16">
        <f t="shared" si="16"/>
        <v>0</v>
      </c>
      <c r="AF59" s="16">
        <f t="shared" si="16"/>
        <v>0</v>
      </c>
      <c r="AG59" s="16">
        <f t="shared" si="16"/>
        <v>0</v>
      </c>
      <c r="AH59" s="16">
        <f t="shared" si="16"/>
        <v>0</v>
      </c>
      <c r="AI59" s="16">
        <f t="shared" si="16"/>
        <v>0</v>
      </c>
      <c r="AJ59" s="16">
        <f t="shared" si="16"/>
        <v>0</v>
      </c>
      <c r="AK59" s="16">
        <f t="shared" si="16"/>
        <v>0</v>
      </c>
      <c r="AL59" s="16">
        <f t="shared" si="16"/>
        <v>0</v>
      </c>
      <c r="AM59" s="16">
        <f t="shared" si="16"/>
        <v>0</v>
      </c>
      <c r="AN59" s="16">
        <f t="shared" si="16"/>
        <v>0</v>
      </c>
      <c r="AO59" s="16">
        <f t="shared" si="16"/>
        <v>0</v>
      </c>
      <c r="AP59" s="16">
        <f t="shared" si="16"/>
        <v>0</v>
      </c>
      <c r="AQ59" s="16">
        <f t="shared" si="16"/>
        <v>0</v>
      </c>
      <c r="AR59" s="16">
        <f t="shared" si="3"/>
        <v>0</v>
      </c>
      <c r="AS59" s="16">
        <f t="shared" si="3"/>
        <v>0</v>
      </c>
      <c r="AT59" s="16">
        <f t="shared" si="3"/>
        <v>0</v>
      </c>
      <c r="AU59" s="16">
        <f t="shared" si="3"/>
        <v>0</v>
      </c>
      <c r="AV59" s="29">
        <f t="shared" si="4"/>
        <v>0</v>
      </c>
      <c r="AW59" s="16">
        <f t="shared" si="5"/>
        <v>57</v>
      </c>
    </row>
    <row r="60" spans="1:49">
      <c r="A60" s="21" t="s">
        <v>209</v>
      </c>
      <c r="B60" s="21" t="s">
        <v>319</v>
      </c>
      <c r="C60" s="21"/>
      <c r="D60" s="21"/>
      <c r="E60" t="s">
        <v>320</v>
      </c>
      <c r="F60" s="15">
        <v>638511.40999999992</v>
      </c>
      <c r="I60">
        <v>58</v>
      </c>
      <c r="J60" s="16">
        <f t="shared" si="17"/>
        <v>0</v>
      </c>
      <c r="K60" s="16">
        <f t="shared" si="17"/>
        <v>0</v>
      </c>
      <c r="L60" s="16">
        <f t="shared" si="17"/>
        <v>0</v>
      </c>
      <c r="M60" s="16">
        <f t="shared" si="17"/>
        <v>0</v>
      </c>
      <c r="N60" s="16">
        <f t="shared" si="17"/>
        <v>0</v>
      </c>
      <c r="O60" s="16">
        <f t="shared" si="17"/>
        <v>0</v>
      </c>
      <c r="P60" s="16">
        <f t="shared" si="17"/>
        <v>0</v>
      </c>
      <c r="Q60" s="16">
        <f t="shared" si="17"/>
        <v>0</v>
      </c>
      <c r="R60" s="16">
        <f t="shared" si="17"/>
        <v>0</v>
      </c>
      <c r="S60" s="16">
        <f t="shared" si="17"/>
        <v>0</v>
      </c>
      <c r="T60" s="16">
        <f t="shared" si="17"/>
        <v>0</v>
      </c>
      <c r="U60" s="16">
        <f t="shared" si="17"/>
        <v>0</v>
      </c>
      <c r="V60" s="16">
        <f t="shared" si="17"/>
        <v>0</v>
      </c>
      <c r="W60" s="16">
        <f t="shared" si="17"/>
        <v>0</v>
      </c>
      <c r="X60" s="16">
        <f t="shared" si="17"/>
        <v>0</v>
      </c>
      <c r="Y60" s="16">
        <f t="shared" si="17"/>
        <v>0</v>
      </c>
      <c r="Z60" s="16">
        <f t="shared" si="16"/>
        <v>0</v>
      </c>
      <c r="AA60" s="16">
        <f t="shared" si="16"/>
        <v>0</v>
      </c>
      <c r="AB60" s="16">
        <f t="shared" si="16"/>
        <v>0</v>
      </c>
      <c r="AC60" s="16">
        <f t="shared" si="16"/>
        <v>0</v>
      </c>
      <c r="AD60" s="16">
        <f t="shared" si="16"/>
        <v>0</v>
      </c>
      <c r="AE60" s="16">
        <f t="shared" si="16"/>
        <v>0</v>
      </c>
      <c r="AF60" s="16">
        <f t="shared" si="16"/>
        <v>0</v>
      </c>
      <c r="AG60" s="16">
        <f t="shared" si="16"/>
        <v>0</v>
      </c>
      <c r="AH60" s="16">
        <f t="shared" si="16"/>
        <v>0</v>
      </c>
      <c r="AI60" s="16">
        <f t="shared" si="16"/>
        <v>0</v>
      </c>
      <c r="AJ60" s="16">
        <f t="shared" si="16"/>
        <v>0</v>
      </c>
      <c r="AK60" s="16">
        <f t="shared" si="16"/>
        <v>0</v>
      </c>
      <c r="AL60" s="16">
        <f t="shared" si="16"/>
        <v>0</v>
      </c>
      <c r="AM60" s="16">
        <f t="shared" si="16"/>
        <v>0</v>
      </c>
      <c r="AN60" s="16">
        <f t="shared" si="16"/>
        <v>0</v>
      </c>
      <c r="AO60" s="16">
        <f t="shared" si="16"/>
        <v>0</v>
      </c>
      <c r="AP60" s="16">
        <f t="shared" si="16"/>
        <v>0</v>
      </c>
      <c r="AQ60" s="16">
        <f t="shared" si="16"/>
        <v>0</v>
      </c>
      <c r="AR60" s="16">
        <f t="shared" si="3"/>
        <v>0</v>
      </c>
      <c r="AS60" s="16">
        <f t="shared" si="3"/>
        <v>0</v>
      </c>
      <c r="AT60" s="16">
        <f t="shared" si="3"/>
        <v>0</v>
      </c>
      <c r="AU60" s="16">
        <f t="shared" si="3"/>
        <v>0</v>
      </c>
      <c r="AV60" s="29">
        <f t="shared" si="4"/>
        <v>0</v>
      </c>
      <c r="AW60" s="16">
        <f t="shared" si="5"/>
        <v>58</v>
      </c>
    </row>
    <row r="61" spans="1:49">
      <c r="A61" s="31" t="s">
        <v>209</v>
      </c>
      <c r="B61" s="21">
        <v>84</v>
      </c>
      <c r="C61" s="21">
        <v>11</v>
      </c>
      <c r="D61" s="21"/>
      <c r="E61" t="s">
        <v>325</v>
      </c>
      <c r="F61" s="15">
        <v>29211.83</v>
      </c>
      <c r="I61">
        <v>59</v>
      </c>
      <c r="J61" s="16">
        <f t="shared" si="17"/>
        <v>0</v>
      </c>
      <c r="K61" s="16">
        <f t="shared" si="17"/>
        <v>0</v>
      </c>
      <c r="L61" s="16">
        <f t="shared" si="17"/>
        <v>0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>
        <f t="shared" si="17"/>
        <v>0</v>
      </c>
      <c r="T61" s="16">
        <f t="shared" si="17"/>
        <v>0</v>
      </c>
      <c r="U61" s="16">
        <f t="shared" si="17"/>
        <v>0</v>
      </c>
      <c r="V61" s="16">
        <f t="shared" si="17"/>
        <v>0</v>
      </c>
      <c r="W61" s="16">
        <f t="shared" si="17"/>
        <v>0</v>
      </c>
      <c r="X61" s="16">
        <f t="shared" si="17"/>
        <v>0</v>
      </c>
      <c r="Y61" s="16">
        <f t="shared" si="17"/>
        <v>0</v>
      </c>
      <c r="Z61" s="16">
        <f t="shared" si="16"/>
        <v>0</v>
      </c>
      <c r="AA61" s="16">
        <f t="shared" si="16"/>
        <v>0</v>
      </c>
      <c r="AB61" s="16">
        <f t="shared" si="16"/>
        <v>0</v>
      </c>
      <c r="AC61" s="16">
        <f t="shared" si="16"/>
        <v>0</v>
      </c>
      <c r="AD61" s="16">
        <f t="shared" si="16"/>
        <v>0</v>
      </c>
      <c r="AE61" s="16">
        <f t="shared" si="16"/>
        <v>0</v>
      </c>
      <c r="AF61" s="16">
        <f t="shared" si="16"/>
        <v>0</v>
      </c>
      <c r="AG61" s="16">
        <f t="shared" si="16"/>
        <v>0</v>
      </c>
      <c r="AH61" s="16">
        <f t="shared" si="16"/>
        <v>0</v>
      </c>
      <c r="AI61" s="16">
        <f t="shared" si="16"/>
        <v>0</v>
      </c>
      <c r="AJ61" s="16">
        <f t="shared" si="16"/>
        <v>0</v>
      </c>
      <c r="AK61" s="16">
        <f t="shared" si="16"/>
        <v>0</v>
      </c>
      <c r="AL61" s="16">
        <f t="shared" si="16"/>
        <v>0</v>
      </c>
      <c r="AM61" s="16">
        <f t="shared" si="16"/>
        <v>0</v>
      </c>
      <c r="AN61" s="16">
        <f t="shared" si="16"/>
        <v>0</v>
      </c>
      <c r="AO61" s="16">
        <f t="shared" si="16"/>
        <v>0</v>
      </c>
      <c r="AP61" s="16">
        <f t="shared" si="16"/>
        <v>0</v>
      </c>
      <c r="AQ61" s="16">
        <f t="shared" si="16"/>
        <v>0</v>
      </c>
      <c r="AR61" s="16">
        <f t="shared" si="3"/>
        <v>0</v>
      </c>
      <c r="AS61" s="16">
        <f t="shared" si="3"/>
        <v>0</v>
      </c>
      <c r="AT61" s="16">
        <f t="shared" si="3"/>
        <v>0</v>
      </c>
      <c r="AU61" s="16">
        <f t="shared" si="3"/>
        <v>0</v>
      </c>
      <c r="AV61" s="29">
        <f t="shared" si="4"/>
        <v>0</v>
      </c>
      <c r="AW61" s="16">
        <f t="shared" si="5"/>
        <v>59</v>
      </c>
    </row>
    <row r="62" spans="1:49">
      <c r="A62" s="32" t="s">
        <v>385</v>
      </c>
      <c r="B62" s="32"/>
      <c r="C62" s="32"/>
      <c r="D62" s="32"/>
      <c r="E62" s="32"/>
      <c r="F62" s="33">
        <v>667723.23999999987</v>
      </c>
      <c r="I62">
        <v>60</v>
      </c>
      <c r="J62" s="16">
        <f t="shared" si="17"/>
        <v>0</v>
      </c>
      <c r="K62" s="16">
        <f t="shared" si="17"/>
        <v>0</v>
      </c>
      <c r="L62" s="16">
        <f t="shared" si="17"/>
        <v>0</v>
      </c>
      <c r="M62" s="16">
        <f t="shared" si="17"/>
        <v>0</v>
      </c>
      <c r="N62" s="16">
        <f t="shared" si="17"/>
        <v>0</v>
      </c>
      <c r="O62" s="16">
        <f t="shared" si="17"/>
        <v>0</v>
      </c>
      <c r="P62" s="16">
        <f t="shared" si="17"/>
        <v>0</v>
      </c>
      <c r="Q62" s="16">
        <f t="shared" si="17"/>
        <v>0</v>
      </c>
      <c r="R62" s="16">
        <f t="shared" si="17"/>
        <v>0</v>
      </c>
      <c r="S62" s="16">
        <f t="shared" si="17"/>
        <v>0</v>
      </c>
      <c r="T62" s="16">
        <f t="shared" si="17"/>
        <v>0</v>
      </c>
      <c r="U62" s="16">
        <f t="shared" si="17"/>
        <v>0</v>
      </c>
      <c r="V62" s="16">
        <f t="shared" si="17"/>
        <v>0</v>
      </c>
      <c r="W62" s="16">
        <f t="shared" si="17"/>
        <v>0</v>
      </c>
      <c r="X62" s="16">
        <f t="shared" si="17"/>
        <v>0</v>
      </c>
      <c r="Y62" s="16">
        <f t="shared" si="17"/>
        <v>0</v>
      </c>
      <c r="Z62" s="16">
        <f t="shared" si="16"/>
        <v>0</v>
      </c>
      <c r="AA62" s="16">
        <f t="shared" si="16"/>
        <v>0</v>
      </c>
      <c r="AB62" s="16">
        <f t="shared" si="16"/>
        <v>0</v>
      </c>
      <c r="AC62" s="16">
        <f t="shared" si="16"/>
        <v>0</v>
      </c>
      <c r="AD62" s="16">
        <f t="shared" si="16"/>
        <v>0</v>
      </c>
      <c r="AE62" s="16">
        <f t="shared" si="16"/>
        <v>0</v>
      </c>
      <c r="AF62" s="16">
        <f t="shared" si="16"/>
        <v>0</v>
      </c>
      <c r="AG62" s="16">
        <f t="shared" si="16"/>
        <v>0</v>
      </c>
      <c r="AH62" s="16">
        <f t="shared" si="16"/>
        <v>0</v>
      </c>
      <c r="AI62" s="16">
        <f t="shared" si="16"/>
        <v>0</v>
      </c>
      <c r="AJ62" s="16">
        <f t="shared" si="16"/>
        <v>0</v>
      </c>
      <c r="AK62" s="16">
        <f t="shared" si="16"/>
        <v>0</v>
      </c>
      <c r="AL62" s="16">
        <f t="shared" si="16"/>
        <v>0</v>
      </c>
      <c r="AM62" s="16">
        <f t="shared" si="16"/>
        <v>0</v>
      </c>
      <c r="AN62" s="16">
        <f t="shared" si="16"/>
        <v>0</v>
      </c>
      <c r="AO62" s="16">
        <f t="shared" si="16"/>
        <v>0</v>
      </c>
      <c r="AP62" s="16">
        <f t="shared" si="16"/>
        <v>0</v>
      </c>
      <c r="AQ62" s="16">
        <f t="shared" si="16"/>
        <v>0</v>
      </c>
      <c r="AR62" s="16">
        <f t="shared" si="3"/>
        <v>0</v>
      </c>
      <c r="AS62" s="16">
        <f t="shared" si="3"/>
        <v>0</v>
      </c>
      <c r="AT62" s="16">
        <f t="shared" si="3"/>
        <v>0</v>
      </c>
      <c r="AU62" s="16">
        <f t="shared" si="3"/>
        <v>0</v>
      </c>
      <c r="AV62" s="29">
        <f t="shared" si="4"/>
        <v>0</v>
      </c>
      <c r="AW62" s="16">
        <f t="shared" si="5"/>
        <v>60</v>
      </c>
    </row>
    <row r="63" spans="1:49">
      <c r="A63" s="21" t="s">
        <v>215</v>
      </c>
      <c r="B63" s="21" t="s">
        <v>319</v>
      </c>
      <c r="C63" s="21"/>
      <c r="D63" s="21"/>
      <c r="E63" t="s">
        <v>320</v>
      </c>
      <c r="F63" s="15">
        <v>2228916.41</v>
      </c>
      <c r="I63">
        <v>61</v>
      </c>
      <c r="J63" s="16">
        <f t="shared" si="17"/>
        <v>0</v>
      </c>
      <c r="K63" s="16">
        <f t="shared" si="17"/>
        <v>0</v>
      </c>
      <c r="L63" s="16">
        <f t="shared" si="17"/>
        <v>0</v>
      </c>
      <c r="M63" s="16">
        <f t="shared" si="17"/>
        <v>0</v>
      </c>
      <c r="N63" s="16">
        <f t="shared" si="17"/>
        <v>0</v>
      </c>
      <c r="O63" s="16">
        <f t="shared" si="17"/>
        <v>0</v>
      </c>
      <c r="P63" s="16">
        <f t="shared" si="17"/>
        <v>0</v>
      </c>
      <c r="Q63" s="16">
        <f t="shared" si="17"/>
        <v>0</v>
      </c>
      <c r="R63" s="16">
        <f t="shared" si="17"/>
        <v>0</v>
      </c>
      <c r="S63" s="16">
        <f t="shared" si="17"/>
        <v>0</v>
      </c>
      <c r="T63" s="16">
        <f t="shared" si="17"/>
        <v>0</v>
      </c>
      <c r="U63" s="16">
        <f t="shared" si="17"/>
        <v>0</v>
      </c>
      <c r="V63" s="16">
        <f t="shared" si="17"/>
        <v>0</v>
      </c>
      <c r="W63" s="16">
        <f t="shared" si="17"/>
        <v>0</v>
      </c>
      <c r="X63" s="16">
        <f t="shared" si="17"/>
        <v>0</v>
      </c>
      <c r="Y63" s="16">
        <f t="shared" si="17"/>
        <v>0</v>
      </c>
      <c r="Z63" s="16">
        <f t="shared" si="16"/>
        <v>0</v>
      </c>
      <c r="AA63" s="16">
        <f t="shared" si="16"/>
        <v>0</v>
      </c>
      <c r="AB63" s="16">
        <f t="shared" si="16"/>
        <v>0</v>
      </c>
      <c r="AC63" s="16">
        <f t="shared" si="16"/>
        <v>0</v>
      </c>
      <c r="AD63" s="16">
        <f t="shared" si="16"/>
        <v>0</v>
      </c>
      <c r="AE63" s="16">
        <f t="shared" si="16"/>
        <v>0</v>
      </c>
      <c r="AF63" s="16">
        <f t="shared" si="16"/>
        <v>0</v>
      </c>
      <c r="AG63" s="16">
        <f t="shared" si="16"/>
        <v>0</v>
      </c>
      <c r="AH63" s="16">
        <f t="shared" si="16"/>
        <v>0</v>
      </c>
      <c r="AI63" s="16">
        <f t="shared" si="16"/>
        <v>0</v>
      </c>
      <c r="AJ63" s="16">
        <f t="shared" si="16"/>
        <v>0</v>
      </c>
      <c r="AK63" s="16">
        <f t="shared" si="16"/>
        <v>0</v>
      </c>
      <c r="AL63" s="16">
        <f t="shared" si="16"/>
        <v>0</v>
      </c>
      <c r="AM63" s="16">
        <f t="shared" si="16"/>
        <v>0</v>
      </c>
      <c r="AN63" s="16">
        <f t="shared" si="16"/>
        <v>0</v>
      </c>
      <c r="AO63" s="16">
        <f t="shared" si="16"/>
        <v>0</v>
      </c>
      <c r="AP63" s="16">
        <f t="shared" si="16"/>
        <v>0</v>
      </c>
      <c r="AQ63" s="16">
        <f t="shared" si="16"/>
        <v>0</v>
      </c>
      <c r="AR63" s="16">
        <f t="shared" si="3"/>
        <v>0</v>
      </c>
      <c r="AS63" s="16">
        <f t="shared" si="3"/>
        <v>0</v>
      </c>
      <c r="AT63" s="16">
        <f t="shared" si="3"/>
        <v>0</v>
      </c>
      <c r="AU63" s="16">
        <f t="shared" si="3"/>
        <v>0</v>
      </c>
      <c r="AV63" s="29">
        <f t="shared" si="4"/>
        <v>0</v>
      </c>
      <c r="AW63" s="16">
        <f t="shared" si="5"/>
        <v>61</v>
      </c>
    </row>
    <row r="64" spans="1:49">
      <c r="A64" s="21" t="s">
        <v>215</v>
      </c>
      <c r="B64" s="21">
        <v>3</v>
      </c>
      <c r="C64" s="21">
        <v>22</v>
      </c>
      <c r="D64" s="21"/>
      <c r="E64" t="s">
        <v>386</v>
      </c>
      <c r="F64" s="15">
        <v>5887.62</v>
      </c>
      <c r="I64">
        <v>62</v>
      </c>
      <c r="J64" s="16">
        <f t="shared" si="17"/>
        <v>0</v>
      </c>
      <c r="K64" s="16">
        <f t="shared" si="17"/>
        <v>0</v>
      </c>
      <c r="L64" s="16">
        <f t="shared" si="17"/>
        <v>0</v>
      </c>
      <c r="M64" s="16">
        <f t="shared" si="17"/>
        <v>0</v>
      </c>
      <c r="N64" s="16">
        <f t="shared" si="17"/>
        <v>0</v>
      </c>
      <c r="O64" s="16">
        <f t="shared" si="17"/>
        <v>0</v>
      </c>
      <c r="P64" s="16">
        <f t="shared" si="17"/>
        <v>0</v>
      </c>
      <c r="Q64" s="16">
        <f t="shared" si="17"/>
        <v>0</v>
      </c>
      <c r="R64" s="16">
        <f t="shared" si="17"/>
        <v>0</v>
      </c>
      <c r="S64" s="16">
        <f t="shared" si="17"/>
        <v>0</v>
      </c>
      <c r="T64" s="16">
        <f t="shared" si="17"/>
        <v>0</v>
      </c>
      <c r="U64" s="16">
        <f t="shared" si="17"/>
        <v>0</v>
      </c>
      <c r="V64" s="16">
        <f t="shared" si="17"/>
        <v>0</v>
      </c>
      <c r="W64" s="16">
        <f t="shared" si="17"/>
        <v>0</v>
      </c>
      <c r="X64" s="16">
        <f t="shared" si="17"/>
        <v>0</v>
      </c>
      <c r="Y64" s="16">
        <f t="shared" si="17"/>
        <v>0</v>
      </c>
      <c r="Z64" s="16">
        <f t="shared" si="16"/>
        <v>0</v>
      </c>
      <c r="AA64" s="16">
        <f t="shared" si="16"/>
        <v>0</v>
      </c>
      <c r="AB64" s="16">
        <f t="shared" si="16"/>
        <v>0</v>
      </c>
      <c r="AC64" s="16">
        <f t="shared" si="16"/>
        <v>0</v>
      </c>
      <c r="AD64" s="16">
        <f t="shared" si="16"/>
        <v>0</v>
      </c>
      <c r="AE64" s="16">
        <f t="shared" si="16"/>
        <v>0</v>
      </c>
      <c r="AF64" s="16">
        <f t="shared" si="16"/>
        <v>0</v>
      </c>
      <c r="AG64" s="16">
        <f t="shared" si="16"/>
        <v>0</v>
      </c>
      <c r="AH64" s="16">
        <f t="shared" si="16"/>
        <v>0</v>
      </c>
      <c r="AI64" s="16">
        <f t="shared" si="16"/>
        <v>0</v>
      </c>
      <c r="AJ64" s="16">
        <f t="shared" si="16"/>
        <v>0</v>
      </c>
      <c r="AK64" s="16">
        <f t="shared" si="16"/>
        <v>0</v>
      </c>
      <c r="AL64" s="16">
        <f t="shared" si="16"/>
        <v>0</v>
      </c>
      <c r="AM64" s="16">
        <f t="shared" si="16"/>
        <v>0</v>
      </c>
      <c r="AN64" s="16">
        <f t="shared" si="16"/>
        <v>0</v>
      </c>
      <c r="AO64" s="16">
        <f t="shared" si="16"/>
        <v>0</v>
      </c>
      <c r="AP64" s="16">
        <f t="shared" si="16"/>
        <v>0</v>
      </c>
      <c r="AQ64" s="16">
        <f t="shared" si="16"/>
        <v>0</v>
      </c>
      <c r="AR64" s="16">
        <f t="shared" si="3"/>
        <v>0</v>
      </c>
      <c r="AS64" s="16">
        <f t="shared" si="3"/>
        <v>0</v>
      </c>
      <c r="AT64" s="16">
        <f t="shared" si="3"/>
        <v>0</v>
      </c>
      <c r="AU64" s="16">
        <f t="shared" si="3"/>
        <v>0</v>
      </c>
      <c r="AV64" s="29">
        <f t="shared" si="4"/>
        <v>0</v>
      </c>
      <c r="AW64" s="16">
        <f t="shared" si="5"/>
        <v>62</v>
      </c>
    </row>
    <row r="65" spans="1:49">
      <c r="A65" s="21" t="s">
        <v>215</v>
      </c>
      <c r="B65" s="21">
        <v>10</v>
      </c>
      <c r="C65" s="21">
        <v>91</v>
      </c>
      <c r="D65" s="21"/>
      <c r="E65" t="s">
        <v>387</v>
      </c>
      <c r="F65" s="15">
        <v>60704.75</v>
      </c>
      <c r="I65">
        <v>63</v>
      </c>
      <c r="J65" s="16">
        <f t="shared" si="17"/>
        <v>0</v>
      </c>
      <c r="K65" s="16">
        <f t="shared" si="17"/>
        <v>0</v>
      </c>
      <c r="L65" s="16">
        <f t="shared" si="17"/>
        <v>0</v>
      </c>
      <c r="M65" s="16">
        <f t="shared" si="17"/>
        <v>0</v>
      </c>
      <c r="N65" s="16">
        <f t="shared" si="17"/>
        <v>0</v>
      </c>
      <c r="O65" s="16">
        <f t="shared" si="17"/>
        <v>0</v>
      </c>
      <c r="P65" s="16">
        <f t="shared" si="17"/>
        <v>0</v>
      </c>
      <c r="Q65" s="16">
        <f t="shared" si="17"/>
        <v>0</v>
      </c>
      <c r="R65" s="16">
        <f t="shared" si="17"/>
        <v>0</v>
      </c>
      <c r="S65" s="16">
        <f t="shared" si="17"/>
        <v>0</v>
      </c>
      <c r="T65" s="16">
        <f t="shared" si="17"/>
        <v>0</v>
      </c>
      <c r="U65" s="16">
        <f t="shared" si="17"/>
        <v>0</v>
      </c>
      <c r="V65" s="16">
        <f t="shared" si="17"/>
        <v>0</v>
      </c>
      <c r="W65" s="16">
        <f t="shared" si="17"/>
        <v>0</v>
      </c>
      <c r="X65" s="16">
        <f t="shared" si="17"/>
        <v>0</v>
      </c>
      <c r="Y65" s="16">
        <f t="shared" si="17"/>
        <v>0</v>
      </c>
      <c r="Z65" s="16">
        <f t="shared" si="16"/>
        <v>0</v>
      </c>
      <c r="AA65" s="16">
        <f t="shared" si="16"/>
        <v>0</v>
      </c>
      <c r="AB65" s="16">
        <f t="shared" si="16"/>
        <v>0</v>
      </c>
      <c r="AC65" s="16">
        <f t="shared" si="16"/>
        <v>0</v>
      </c>
      <c r="AD65" s="16">
        <f t="shared" si="16"/>
        <v>0</v>
      </c>
      <c r="AE65" s="16">
        <f t="shared" si="16"/>
        <v>0</v>
      </c>
      <c r="AF65" s="16">
        <f t="shared" si="16"/>
        <v>0</v>
      </c>
      <c r="AG65" s="16">
        <f t="shared" si="16"/>
        <v>0</v>
      </c>
      <c r="AH65" s="16">
        <f t="shared" si="16"/>
        <v>0</v>
      </c>
      <c r="AI65" s="16">
        <f t="shared" si="16"/>
        <v>0</v>
      </c>
      <c r="AJ65" s="16">
        <f t="shared" si="16"/>
        <v>0</v>
      </c>
      <c r="AK65" s="16">
        <f t="shared" si="16"/>
        <v>0</v>
      </c>
      <c r="AL65" s="16">
        <f t="shared" si="16"/>
        <v>0</v>
      </c>
      <c r="AM65" s="16">
        <f t="shared" si="16"/>
        <v>0</v>
      </c>
      <c r="AN65" s="16">
        <f t="shared" si="16"/>
        <v>0</v>
      </c>
      <c r="AO65" s="16">
        <f t="shared" si="16"/>
        <v>0</v>
      </c>
      <c r="AP65" s="16">
        <f t="shared" si="16"/>
        <v>0</v>
      </c>
      <c r="AQ65" s="16">
        <f t="shared" si="16"/>
        <v>0</v>
      </c>
      <c r="AR65" s="16">
        <f t="shared" si="3"/>
        <v>0</v>
      </c>
      <c r="AS65" s="16">
        <f t="shared" si="3"/>
        <v>0</v>
      </c>
      <c r="AT65" s="16">
        <f t="shared" si="3"/>
        <v>0</v>
      </c>
      <c r="AU65" s="16">
        <f t="shared" si="3"/>
        <v>0</v>
      </c>
      <c r="AV65" s="29">
        <f t="shared" si="4"/>
        <v>0</v>
      </c>
      <c r="AW65" s="16">
        <f t="shared" si="5"/>
        <v>63</v>
      </c>
    </row>
    <row r="66" spans="1:49">
      <c r="A66" s="21" t="s">
        <v>215</v>
      </c>
      <c r="B66" s="21">
        <v>45</v>
      </c>
      <c r="C66" s="21">
        <v>31</v>
      </c>
      <c r="D66" s="21"/>
      <c r="E66" t="s">
        <v>389</v>
      </c>
      <c r="F66" s="15">
        <v>95107.34</v>
      </c>
      <c r="I66">
        <v>64</v>
      </c>
      <c r="J66" s="16">
        <f t="shared" si="17"/>
        <v>0</v>
      </c>
      <c r="K66" s="16">
        <f t="shared" si="17"/>
        <v>0</v>
      </c>
      <c r="L66" s="16">
        <f t="shared" si="17"/>
        <v>0</v>
      </c>
      <c r="M66" s="16">
        <f t="shared" si="17"/>
        <v>0</v>
      </c>
      <c r="N66" s="16">
        <f t="shared" si="17"/>
        <v>0</v>
      </c>
      <c r="O66" s="16">
        <f t="shared" si="17"/>
        <v>0</v>
      </c>
      <c r="P66" s="16">
        <f t="shared" si="17"/>
        <v>0</v>
      </c>
      <c r="Q66" s="16">
        <f t="shared" si="17"/>
        <v>0</v>
      </c>
      <c r="R66" s="16">
        <f t="shared" si="17"/>
        <v>0</v>
      </c>
      <c r="S66" s="16">
        <f t="shared" si="17"/>
        <v>0</v>
      </c>
      <c r="T66" s="16">
        <f t="shared" si="17"/>
        <v>0</v>
      </c>
      <c r="U66" s="16">
        <f t="shared" si="17"/>
        <v>0</v>
      </c>
      <c r="V66" s="16">
        <f t="shared" si="17"/>
        <v>0</v>
      </c>
      <c r="W66" s="16">
        <f t="shared" si="17"/>
        <v>0</v>
      </c>
      <c r="X66" s="16">
        <f t="shared" si="17"/>
        <v>0</v>
      </c>
      <c r="Y66" s="16">
        <f t="shared" si="17"/>
        <v>0</v>
      </c>
      <c r="Z66" s="16">
        <f t="shared" si="16"/>
        <v>0</v>
      </c>
      <c r="AA66" s="16">
        <f t="shared" si="16"/>
        <v>0</v>
      </c>
      <c r="AB66" s="16">
        <f t="shared" si="16"/>
        <v>0</v>
      </c>
      <c r="AC66" s="16">
        <f t="shared" si="16"/>
        <v>0</v>
      </c>
      <c r="AD66" s="16">
        <f t="shared" si="16"/>
        <v>0</v>
      </c>
      <c r="AE66" s="16">
        <f t="shared" si="16"/>
        <v>0</v>
      </c>
      <c r="AF66" s="16">
        <f t="shared" si="16"/>
        <v>0</v>
      </c>
      <c r="AG66" s="16">
        <f t="shared" si="16"/>
        <v>0</v>
      </c>
      <c r="AH66" s="16">
        <f t="shared" si="16"/>
        <v>0</v>
      </c>
      <c r="AI66" s="16">
        <f t="shared" si="16"/>
        <v>0</v>
      </c>
      <c r="AJ66" s="16">
        <f t="shared" si="16"/>
        <v>0</v>
      </c>
      <c r="AK66" s="16">
        <f t="shared" si="16"/>
        <v>0</v>
      </c>
      <c r="AL66" s="16">
        <f t="shared" si="16"/>
        <v>0</v>
      </c>
      <c r="AM66" s="16">
        <f t="shared" si="16"/>
        <v>0</v>
      </c>
      <c r="AN66" s="16">
        <f t="shared" si="16"/>
        <v>0</v>
      </c>
      <c r="AO66" s="16">
        <f t="shared" si="16"/>
        <v>0</v>
      </c>
      <c r="AP66" s="16">
        <f t="shared" si="16"/>
        <v>0</v>
      </c>
      <c r="AQ66" s="16">
        <f t="shared" si="16"/>
        <v>0</v>
      </c>
      <c r="AR66" s="16">
        <f t="shared" si="3"/>
        <v>0</v>
      </c>
      <c r="AS66" s="16">
        <f t="shared" si="3"/>
        <v>0</v>
      </c>
      <c r="AT66" s="16">
        <f t="shared" si="3"/>
        <v>0</v>
      </c>
      <c r="AU66" s="16">
        <f t="shared" si="3"/>
        <v>0</v>
      </c>
      <c r="AV66" s="29">
        <f t="shared" si="4"/>
        <v>0</v>
      </c>
      <c r="AW66" s="16">
        <f t="shared" si="5"/>
        <v>64</v>
      </c>
    </row>
    <row r="67" spans="1:49">
      <c r="A67" s="21" t="s">
        <v>215</v>
      </c>
      <c r="B67" s="21">
        <v>84</v>
      </c>
      <c r="C67" s="21">
        <v>11</v>
      </c>
      <c r="D67" s="21"/>
      <c r="E67" t="s">
        <v>325</v>
      </c>
      <c r="F67" s="15">
        <v>59305.9</v>
      </c>
      <c r="I67">
        <v>65</v>
      </c>
      <c r="J67" s="16">
        <f t="shared" si="17"/>
        <v>0</v>
      </c>
      <c r="K67" s="16">
        <f t="shared" si="17"/>
        <v>0</v>
      </c>
      <c r="L67" s="16">
        <f t="shared" si="17"/>
        <v>0</v>
      </c>
      <c r="M67" s="16">
        <f t="shared" si="17"/>
        <v>0</v>
      </c>
      <c r="N67" s="16">
        <f t="shared" si="17"/>
        <v>0</v>
      </c>
      <c r="O67" s="16">
        <f t="shared" si="17"/>
        <v>0</v>
      </c>
      <c r="P67" s="16">
        <f t="shared" si="17"/>
        <v>0</v>
      </c>
      <c r="Q67" s="16">
        <f t="shared" si="17"/>
        <v>0</v>
      </c>
      <c r="R67" s="16">
        <f t="shared" si="17"/>
        <v>0</v>
      </c>
      <c r="S67" s="16">
        <f t="shared" si="17"/>
        <v>0</v>
      </c>
      <c r="T67" s="16">
        <f t="shared" si="17"/>
        <v>0</v>
      </c>
      <c r="U67" s="16">
        <f t="shared" si="17"/>
        <v>0</v>
      </c>
      <c r="V67" s="16">
        <f t="shared" si="17"/>
        <v>0</v>
      </c>
      <c r="W67" s="16">
        <f t="shared" si="17"/>
        <v>0</v>
      </c>
      <c r="X67" s="16">
        <f t="shared" si="17"/>
        <v>0</v>
      </c>
      <c r="Y67" s="16">
        <f t="shared" si="17"/>
        <v>0</v>
      </c>
      <c r="Z67" s="16">
        <f t="shared" si="16"/>
        <v>0</v>
      </c>
      <c r="AA67" s="16">
        <f t="shared" si="16"/>
        <v>0</v>
      </c>
      <c r="AB67" s="16">
        <f t="shared" si="16"/>
        <v>0</v>
      </c>
      <c r="AC67" s="16">
        <f t="shared" si="16"/>
        <v>0</v>
      </c>
      <c r="AD67" s="16">
        <f t="shared" si="16"/>
        <v>0</v>
      </c>
      <c r="AE67" s="16">
        <f t="shared" si="16"/>
        <v>0</v>
      </c>
      <c r="AF67" s="16">
        <f t="shared" si="16"/>
        <v>0</v>
      </c>
      <c r="AG67" s="16">
        <f t="shared" si="16"/>
        <v>0</v>
      </c>
      <c r="AH67" s="16">
        <f t="shared" si="16"/>
        <v>0</v>
      </c>
      <c r="AI67" s="16">
        <f t="shared" si="16"/>
        <v>0</v>
      </c>
      <c r="AJ67" s="16">
        <f t="shared" si="16"/>
        <v>0</v>
      </c>
      <c r="AK67" s="16">
        <f t="shared" si="16"/>
        <v>0</v>
      </c>
      <c r="AL67" s="16">
        <f t="shared" si="16"/>
        <v>0</v>
      </c>
      <c r="AM67" s="16">
        <f t="shared" si="16"/>
        <v>0</v>
      </c>
      <c r="AN67" s="16">
        <f t="shared" si="16"/>
        <v>0</v>
      </c>
      <c r="AO67" s="16">
        <f t="shared" si="16"/>
        <v>0</v>
      </c>
      <c r="AP67" s="16">
        <f t="shared" si="16"/>
        <v>0</v>
      </c>
      <c r="AQ67" s="16">
        <f t="shared" si="16"/>
        <v>0</v>
      </c>
      <c r="AR67" s="16">
        <f t="shared" si="16"/>
        <v>0</v>
      </c>
      <c r="AS67" s="16">
        <f t="shared" si="16"/>
        <v>0</v>
      </c>
      <c r="AT67" s="16">
        <f t="shared" si="16"/>
        <v>0</v>
      </c>
      <c r="AU67" s="16">
        <f t="shared" si="16"/>
        <v>0</v>
      </c>
      <c r="AV67" s="29">
        <f t="shared" ref="AV67:AV103" si="18">SUM(J67:AU67)</f>
        <v>0</v>
      </c>
      <c r="AW67" s="16">
        <f t="shared" ref="AW67:AW103" si="19">I67</f>
        <v>65</v>
      </c>
    </row>
    <row r="68" spans="1:49">
      <c r="A68" s="21" t="s">
        <v>215</v>
      </c>
      <c r="B68" s="21">
        <v>85</v>
      </c>
      <c r="C68" s="21">
        <v>31</v>
      </c>
      <c r="D68" s="21">
        <v>1</v>
      </c>
      <c r="E68" t="s">
        <v>357</v>
      </c>
      <c r="F68" s="15">
        <v>128891.05</v>
      </c>
      <c r="I68">
        <v>66</v>
      </c>
      <c r="J68" s="16">
        <f t="shared" si="17"/>
        <v>0</v>
      </c>
      <c r="K68" s="16">
        <f t="shared" si="17"/>
        <v>0</v>
      </c>
      <c r="L68" s="16">
        <f t="shared" si="17"/>
        <v>0</v>
      </c>
      <c r="M68" s="16">
        <f t="shared" si="17"/>
        <v>0</v>
      </c>
      <c r="N68" s="16">
        <f t="shared" si="17"/>
        <v>0</v>
      </c>
      <c r="O68" s="16">
        <f t="shared" si="17"/>
        <v>0</v>
      </c>
      <c r="P68" s="16">
        <f t="shared" si="17"/>
        <v>0</v>
      </c>
      <c r="Q68" s="16">
        <f t="shared" si="17"/>
        <v>0</v>
      </c>
      <c r="R68" s="16">
        <f t="shared" si="17"/>
        <v>0</v>
      </c>
      <c r="S68" s="16">
        <f t="shared" si="17"/>
        <v>0</v>
      </c>
      <c r="T68" s="16">
        <f t="shared" si="17"/>
        <v>0</v>
      </c>
      <c r="U68" s="16">
        <f t="shared" si="17"/>
        <v>0</v>
      </c>
      <c r="V68" s="16">
        <f t="shared" si="17"/>
        <v>0</v>
      </c>
      <c r="W68" s="16">
        <f t="shared" si="17"/>
        <v>0</v>
      </c>
      <c r="X68" s="16">
        <f t="shared" si="17"/>
        <v>0</v>
      </c>
      <c r="Y68" s="16">
        <f t="shared" si="17"/>
        <v>0</v>
      </c>
      <c r="Z68" s="16">
        <f t="shared" si="16"/>
        <v>0</v>
      </c>
      <c r="AA68" s="16">
        <f t="shared" si="16"/>
        <v>0</v>
      </c>
      <c r="AB68" s="16">
        <f t="shared" si="16"/>
        <v>0</v>
      </c>
      <c r="AC68" s="16">
        <f t="shared" si="16"/>
        <v>0</v>
      </c>
      <c r="AD68" s="16">
        <f t="shared" si="16"/>
        <v>0</v>
      </c>
      <c r="AE68" s="16">
        <f t="shared" si="16"/>
        <v>0</v>
      </c>
      <c r="AF68" s="16">
        <f t="shared" si="16"/>
        <v>0</v>
      </c>
      <c r="AG68" s="16">
        <f t="shared" si="16"/>
        <v>0</v>
      </c>
      <c r="AH68" s="16">
        <f t="shared" si="16"/>
        <v>0</v>
      </c>
      <c r="AI68" s="16">
        <f t="shared" si="16"/>
        <v>0</v>
      </c>
      <c r="AJ68" s="16">
        <f t="shared" si="16"/>
        <v>0</v>
      </c>
      <c r="AK68" s="16">
        <f t="shared" si="16"/>
        <v>0</v>
      </c>
      <c r="AL68" s="16">
        <f t="shared" si="16"/>
        <v>0</v>
      </c>
      <c r="AM68" s="16">
        <f t="shared" si="16"/>
        <v>0</v>
      </c>
      <c r="AN68" s="16">
        <f t="shared" si="16"/>
        <v>0</v>
      </c>
      <c r="AO68" s="16">
        <f t="shared" si="16"/>
        <v>0</v>
      </c>
      <c r="AP68" s="16">
        <f t="shared" si="16"/>
        <v>0</v>
      </c>
      <c r="AQ68" s="16">
        <f t="shared" si="16"/>
        <v>0</v>
      </c>
      <c r="AR68" s="16">
        <f t="shared" si="16"/>
        <v>0</v>
      </c>
      <c r="AS68" s="16">
        <f t="shared" si="16"/>
        <v>0</v>
      </c>
      <c r="AT68" s="16">
        <f t="shared" si="16"/>
        <v>0</v>
      </c>
      <c r="AU68" s="16">
        <f t="shared" si="16"/>
        <v>0</v>
      </c>
      <c r="AV68" s="29">
        <f t="shared" si="18"/>
        <v>0</v>
      </c>
      <c r="AW68" s="16">
        <f t="shared" si="19"/>
        <v>66</v>
      </c>
    </row>
    <row r="69" spans="1:49">
      <c r="A69" s="31" t="s">
        <v>215</v>
      </c>
      <c r="B69" s="21">
        <v>87</v>
      </c>
      <c r="C69" s="21">
        <v>30</v>
      </c>
      <c r="D69" s="21">
        <v>1</v>
      </c>
      <c r="E69" t="s">
        <v>467</v>
      </c>
      <c r="F69" s="15">
        <v>128446.51</v>
      </c>
      <c r="I69">
        <v>67</v>
      </c>
      <c r="J69" s="16">
        <f t="shared" si="17"/>
        <v>0</v>
      </c>
      <c r="K69" s="16">
        <f t="shared" si="17"/>
        <v>0</v>
      </c>
      <c r="L69" s="16">
        <f t="shared" si="17"/>
        <v>0</v>
      </c>
      <c r="M69" s="16">
        <f t="shared" si="17"/>
        <v>0</v>
      </c>
      <c r="N69" s="16">
        <f t="shared" si="17"/>
        <v>0</v>
      </c>
      <c r="O69" s="16">
        <f t="shared" si="17"/>
        <v>0</v>
      </c>
      <c r="P69" s="16">
        <f t="shared" si="17"/>
        <v>0</v>
      </c>
      <c r="Q69" s="16">
        <f t="shared" si="17"/>
        <v>0</v>
      </c>
      <c r="R69" s="16">
        <f t="shared" si="17"/>
        <v>0</v>
      </c>
      <c r="S69" s="16">
        <f t="shared" si="17"/>
        <v>0</v>
      </c>
      <c r="T69" s="16">
        <f t="shared" si="17"/>
        <v>0</v>
      </c>
      <c r="U69" s="16">
        <f t="shared" si="17"/>
        <v>0</v>
      </c>
      <c r="V69" s="16">
        <f t="shared" si="17"/>
        <v>0</v>
      </c>
      <c r="W69" s="16">
        <f t="shared" si="17"/>
        <v>0</v>
      </c>
      <c r="X69" s="16">
        <f t="shared" si="17"/>
        <v>0</v>
      </c>
      <c r="Y69" s="16">
        <f t="shared" si="17"/>
        <v>0</v>
      </c>
      <c r="Z69" s="16">
        <f t="shared" si="16"/>
        <v>0</v>
      </c>
      <c r="AA69" s="16">
        <f t="shared" si="16"/>
        <v>0</v>
      </c>
      <c r="AB69" s="16">
        <f t="shared" si="16"/>
        <v>0</v>
      </c>
      <c r="AC69" s="16">
        <f t="shared" si="16"/>
        <v>0</v>
      </c>
      <c r="AD69" s="16">
        <f t="shared" si="16"/>
        <v>0</v>
      </c>
      <c r="AE69" s="16">
        <f t="shared" si="16"/>
        <v>0</v>
      </c>
      <c r="AF69" s="16">
        <f t="shared" si="16"/>
        <v>0</v>
      </c>
      <c r="AG69" s="16">
        <f t="shared" si="16"/>
        <v>0</v>
      </c>
      <c r="AH69" s="16">
        <f t="shared" si="16"/>
        <v>0</v>
      </c>
      <c r="AI69" s="16">
        <f t="shared" si="16"/>
        <v>0</v>
      </c>
      <c r="AJ69" s="16">
        <f t="shared" si="16"/>
        <v>0</v>
      </c>
      <c r="AK69" s="16">
        <f t="shared" si="16"/>
        <v>0</v>
      </c>
      <c r="AL69" s="16">
        <f t="shared" si="16"/>
        <v>0</v>
      </c>
      <c r="AM69" s="16">
        <f t="shared" si="16"/>
        <v>0</v>
      </c>
      <c r="AN69" s="16">
        <f t="shared" si="16"/>
        <v>0</v>
      </c>
      <c r="AO69" s="16">
        <f t="shared" si="16"/>
        <v>0</v>
      </c>
      <c r="AP69" s="16">
        <f t="shared" si="16"/>
        <v>0</v>
      </c>
      <c r="AQ69" s="16">
        <f t="shared" si="16"/>
        <v>0</v>
      </c>
      <c r="AR69" s="16">
        <f t="shared" si="16"/>
        <v>0</v>
      </c>
      <c r="AS69" s="16">
        <f t="shared" si="16"/>
        <v>0</v>
      </c>
      <c r="AT69" s="16">
        <f t="shared" si="16"/>
        <v>0</v>
      </c>
      <c r="AU69" s="16">
        <f t="shared" si="16"/>
        <v>0</v>
      </c>
      <c r="AV69" s="29">
        <f t="shared" si="18"/>
        <v>0</v>
      </c>
      <c r="AW69" s="16">
        <f t="shared" si="19"/>
        <v>67</v>
      </c>
    </row>
    <row r="70" spans="1:49">
      <c r="A70" s="32" t="s">
        <v>390</v>
      </c>
      <c r="B70" s="32"/>
      <c r="C70" s="32"/>
      <c r="D70" s="32"/>
      <c r="E70" s="32"/>
      <c r="F70" s="33">
        <v>2707259.5799999996</v>
      </c>
      <c r="I70">
        <v>68</v>
      </c>
      <c r="J70" s="16">
        <f t="shared" si="17"/>
        <v>0</v>
      </c>
      <c r="K70" s="16">
        <f t="shared" si="17"/>
        <v>0</v>
      </c>
      <c r="L70" s="16">
        <f t="shared" si="17"/>
        <v>0</v>
      </c>
      <c r="M70" s="16">
        <f t="shared" si="17"/>
        <v>200138.74</v>
      </c>
      <c r="N70" s="16">
        <f t="shared" si="17"/>
        <v>0</v>
      </c>
      <c r="O70" s="16">
        <f t="shared" si="17"/>
        <v>0</v>
      </c>
      <c r="P70" s="16">
        <f t="shared" si="17"/>
        <v>0</v>
      </c>
      <c r="Q70" s="16">
        <f t="shared" si="17"/>
        <v>0</v>
      </c>
      <c r="R70" s="16">
        <f t="shared" si="17"/>
        <v>0</v>
      </c>
      <c r="S70" s="16">
        <f t="shared" si="17"/>
        <v>0</v>
      </c>
      <c r="T70" s="16">
        <f t="shared" si="17"/>
        <v>0</v>
      </c>
      <c r="U70" s="16">
        <f t="shared" si="17"/>
        <v>0</v>
      </c>
      <c r="V70" s="16">
        <f t="shared" si="17"/>
        <v>0</v>
      </c>
      <c r="W70" s="16">
        <f t="shared" si="17"/>
        <v>0</v>
      </c>
      <c r="X70" s="16">
        <f t="shared" si="17"/>
        <v>0</v>
      </c>
      <c r="Y70" s="16">
        <f t="shared" si="17"/>
        <v>0</v>
      </c>
      <c r="Z70" s="16">
        <f t="shared" si="16"/>
        <v>0</v>
      </c>
      <c r="AA70" s="16">
        <f t="shared" si="16"/>
        <v>0</v>
      </c>
      <c r="AB70" s="16">
        <f t="shared" si="16"/>
        <v>0</v>
      </c>
      <c r="AC70" s="16">
        <f t="shared" si="16"/>
        <v>59507.42</v>
      </c>
      <c r="AD70" s="16">
        <f t="shared" si="16"/>
        <v>0</v>
      </c>
      <c r="AE70" s="16">
        <f t="shared" si="16"/>
        <v>0</v>
      </c>
      <c r="AF70" s="16">
        <f t="shared" si="16"/>
        <v>0</v>
      </c>
      <c r="AG70" s="16">
        <f t="shared" si="16"/>
        <v>49261.329999999994</v>
      </c>
      <c r="AH70" s="16">
        <f t="shared" ref="AH70:AU70" si="20">SUMIFS($F$3:$F$261,$A$3:$A$261,AH$1,$B$3:$B$261,$I70)</f>
        <v>0</v>
      </c>
      <c r="AI70" s="16">
        <f t="shared" si="20"/>
        <v>0</v>
      </c>
      <c r="AJ70" s="16">
        <f t="shared" si="20"/>
        <v>0</v>
      </c>
      <c r="AK70" s="16">
        <f t="shared" si="20"/>
        <v>0</v>
      </c>
      <c r="AL70" s="16">
        <f t="shared" si="20"/>
        <v>0</v>
      </c>
      <c r="AM70" s="16">
        <f t="shared" si="20"/>
        <v>0</v>
      </c>
      <c r="AN70" s="16">
        <f t="shared" si="20"/>
        <v>0</v>
      </c>
      <c r="AO70" s="16">
        <f t="shared" si="20"/>
        <v>0</v>
      </c>
      <c r="AP70" s="16">
        <f t="shared" si="20"/>
        <v>944944.77299999993</v>
      </c>
      <c r="AQ70" s="16">
        <f t="shared" si="20"/>
        <v>0</v>
      </c>
      <c r="AR70" s="16">
        <f t="shared" si="20"/>
        <v>0</v>
      </c>
      <c r="AS70" s="16">
        <f t="shared" si="20"/>
        <v>0</v>
      </c>
      <c r="AT70" s="16">
        <f t="shared" si="20"/>
        <v>0</v>
      </c>
      <c r="AU70" s="16">
        <f t="shared" si="20"/>
        <v>0</v>
      </c>
      <c r="AV70" s="29">
        <f t="shared" si="18"/>
        <v>1253852.2629999998</v>
      </c>
      <c r="AW70" s="16">
        <f t="shared" si="19"/>
        <v>68</v>
      </c>
    </row>
    <row r="71" spans="1:49">
      <c r="A71" s="21" t="s">
        <v>216</v>
      </c>
      <c r="B71" s="21" t="s">
        <v>319</v>
      </c>
      <c r="C71" s="21"/>
      <c r="D71" s="21"/>
      <c r="E71" t="s">
        <v>320</v>
      </c>
      <c r="F71" s="15">
        <v>1222138.3699999999</v>
      </c>
      <c r="I71">
        <v>69</v>
      </c>
      <c r="J71" s="16">
        <f t="shared" si="17"/>
        <v>0</v>
      </c>
      <c r="K71" s="16">
        <f t="shared" si="17"/>
        <v>0</v>
      </c>
      <c r="L71" s="16">
        <f t="shared" si="17"/>
        <v>0</v>
      </c>
      <c r="M71" s="16">
        <f t="shared" si="17"/>
        <v>0</v>
      </c>
      <c r="N71" s="16">
        <f t="shared" si="17"/>
        <v>0</v>
      </c>
      <c r="O71" s="16">
        <f t="shared" si="17"/>
        <v>0</v>
      </c>
      <c r="P71" s="16">
        <f t="shared" si="17"/>
        <v>0</v>
      </c>
      <c r="Q71" s="16">
        <f t="shared" si="17"/>
        <v>0</v>
      </c>
      <c r="R71" s="16">
        <f t="shared" si="17"/>
        <v>0</v>
      </c>
      <c r="S71" s="16">
        <f t="shared" si="17"/>
        <v>0</v>
      </c>
      <c r="T71" s="16">
        <f t="shared" si="17"/>
        <v>0</v>
      </c>
      <c r="U71" s="16">
        <f t="shared" si="17"/>
        <v>0</v>
      </c>
      <c r="V71" s="16">
        <f t="shared" si="17"/>
        <v>0</v>
      </c>
      <c r="W71" s="16">
        <f t="shared" si="17"/>
        <v>0</v>
      </c>
      <c r="X71" s="16">
        <f t="shared" si="17"/>
        <v>0</v>
      </c>
      <c r="Y71" s="16">
        <f t="shared" si="17"/>
        <v>0</v>
      </c>
      <c r="Z71" s="16">
        <f t="shared" ref="Z71:AQ72" si="21">SUMIFS($F$3:$F$261,$A$3:$A$261,Z$1,$B$3:$B$261,$I71)</f>
        <v>0</v>
      </c>
      <c r="AA71" s="16">
        <f t="shared" si="21"/>
        <v>0</v>
      </c>
      <c r="AB71" s="16">
        <f t="shared" si="21"/>
        <v>0</v>
      </c>
      <c r="AC71" s="16">
        <f t="shared" si="21"/>
        <v>0</v>
      </c>
      <c r="AD71" s="16">
        <f t="shared" si="21"/>
        <v>0</v>
      </c>
      <c r="AE71" s="16">
        <f t="shared" si="21"/>
        <v>0</v>
      </c>
      <c r="AF71" s="16">
        <f t="shared" si="21"/>
        <v>0</v>
      </c>
      <c r="AG71" s="16">
        <f t="shared" si="21"/>
        <v>0</v>
      </c>
      <c r="AH71" s="16">
        <f t="shared" si="21"/>
        <v>0</v>
      </c>
      <c r="AI71" s="16">
        <f t="shared" si="21"/>
        <v>0</v>
      </c>
      <c r="AJ71" s="16">
        <f t="shared" si="21"/>
        <v>0</v>
      </c>
      <c r="AK71" s="16">
        <f t="shared" si="21"/>
        <v>0</v>
      </c>
      <c r="AL71" s="16">
        <f t="shared" si="21"/>
        <v>0</v>
      </c>
      <c r="AM71" s="16">
        <f t="shared" si="21"/>
        <v>0</v>
      </c>
      <c r="AN71" s="16">
        <f t="shared" si="21"/>
        <v>0</v>
      </c>
      <c r="AO71" s="16">
        <f t="shared" si="21"/>
        <v>0</v>
      </c>
      <c r="AP71" s="16">
        <f t="shared" si="21"/>
        <v>0</v>
      </c>
      <c r="AQ71" s="16">
        <f t="shared" si="21"/>
        <v>0</v>
      </c>
      <c r="AR71" s="16">
        <f t="shared" ref="AR71:AU85" si="22">SUMIFS($F$3:$F$261,$A$3:$A$261,AR$1,$B$3:$B$261,$I71)</f>
        <v>0</v>
      </c>
      <c r="AS71" s="16">
        <f t="shared" si="22"/>
        <v>0</v>
      </c>
      <c r="AT71" s="16">
        <f t="shared" si="22"/>
        <v>0</v>
      </c>
      <c r="AU71" s="16">
        <f t="shared" si="22"/>
        <v>0</v>
      </c>
      <c r="AV71" s="29">
        <f t="shared" si="18"/>
        <v>0</v>
      </c>
      <c r="AW71" s="16">
        <f t="shared" si="19"/>
        <v>69</v>
      </c>
    </row>
    <row r="72" spans="1:49">
      <c r="A72" s="21" t="s">
        <v>216</v>
      </c>
      <c r="B72" s="21">
        <v>46</v>
      </c>
      <c r="C72" s="21">
        <v>1</v>
      </c>
      <c r="D72" s="21"/>
      <c r="E72" t="s">
        <v>468</v>
      </c>
      <c r="F72" s="15">
        <v>1927.56</v>
      </c>
      <c r="I72">
        <v>70</v>
      </c>
      <c r="J72" s="16">
        <f t="shared" si="17"/>
        <v>0</v>
      </c>
      <c r="K72" s="16">
        <f t="shared" si="17"/>
        <v>0</v>
      </c>
      <c r="L72" s="16">
        <f t="shared" si="17"/>
        <v>0</v>
      </c>
      <c r="M72" s="16">
        <f t="shared" si="17"/>
        <v>0</v>
      </c>
      <c r="N72" s="16">
        <f t="shared" si="17"/>
        <v>0</v>
      </c>
      <c r="O72" s="16">
        <f t="shared" si="17"/>
        <v>0</v>
      </c>
      <c r="P72" s="16">
        <f t="shared" si="17"/>
        <v>0</v>
      </c>
      <c r="Q72" s="16">
        <f t="shared" si="17"/>
        <v>0</v>
      </c>
      <c r="R72" s="16">
        <f t="shared" si="17"/>
        <v>0</v>
      </c>
      <c r="S72" s="16">
        <f t="shared" si="17"/>
        <v>0</v>
      </c>
      <c r="T72" s="16">
        <f t="shared" si="17"/>
        <v>0</v>
      </c>
      <c r="U72" s="16">
        <f t="shared" si="17"/>
        <v>0</v>
      </c>
      <c r="V72" s="16">
        <f t="shared" si="17"/>
        <v>0</v>
      </c>
      <c r="W72" s="16">
        <f t="shared" si="17"/>
        <v>0</v>
      </c>
      <c r="X72" s="16">
        <f t="shared" si="17"/>
        <v>0</v>
      </c>
      <c r="Y72" s="16">
        <f t="shared" si="17"/>
        <v>0</v>
      </c>
      <c r="Z72" s="16">
        <f t="shared" si="21"/>
        <v>0</v>
      </c>
      <c r="AA72" s="16">
        <f t="shared" si="21"/>
        <v>0</v>
      </c>
      <c r="AB72" s="16">
        <f t="shared" si="21"/>
        <v>0</v>
      </c>
      <c r="AC72" s="16">
        <f t="shared" si="21"/>
        <v>0</v>
      </c>
      <c r="AD72" s="16">
        <f t="shared" si="21"/>
        <v>0</v>
      </c>
      <c r="AE72" s="16">
        <f t="shared" si="21"/>
        <v>0</v>
      </c>
      <c r="AF72" s="16">
        <f t="shared" si="21"/>
        <v>0</v>
      </c>
      <c r="AG72" s="16">
        <f t="shared" si="21"/>
        <v>0</v>
      </c>
      <c r="AH72" s="16">
        <f t="shared" si="21"/>
        <v>0</v>
      </c>
      <c r="AI72" s="16">
        <f t="shared" si="21"/>
        <v>0</v>
      </c>
      <c r="AJ72" s="16">
        <f t="shared" si="21"/>
        <v>0</v>
      </c>
      <c r="AK72" s="16">
        <f t="shared" si="21"/>
        <v>0</v>
      </c>
      <c r="AL72" s="16">
        <f t="shared" si="21"/>
        <v>0</v>
      </c>
      <c r="AM72" s="16">
        <f t="shared" si="21"/>
        <v>0</v>
      </c>
      <c r="AN72" s="16">
        <f t="shared" si="21"/>
        <v>0</v>
      </c>
      <c r="AO72" s="16">
        <f t="shared" si="21"/>
        <v>0</v>
      </c>
      <c r="AP72" s="16">
        <f t="shared" si="21"/>
        <v>0</v>
      </c>
      <c r="AQ72" s="16">
        <f t="shared" si="21"/>
        <v>0</v>
      </c>
      <c r="AR72" s="16">
        <f t="shared" si="22"/>
        <v>0</v>
      </c>
      <c r="AS72" s="16">
        <f t="shared" si="22"/>
        <v>0</v>
      </c>
      <c r="AT72" s="16">
        <f t="shared" si="22"/>
        <v>0</v>
      </c>
      <c r="AU72" s="16">
        <f t="shared" si="22"/>
        <v>0</v>
      </c>
      <c r="AV72" s="29">
        <f t="shared" si="18"/>
        <v>0</v>
      </c>
      <c r="AW72" s="16">
        <f t="shared" si="19"/>
        <v>70</v>
      </c>
    </row>
    <row r="73" spans="1:49">
      <c r="A73" s="31" t="s">
        <v>216</v>
      </c>
      <c r="B73" s="21">
        <v>84</v>
      </c>
      <c r="C73" s="21">
        <v>11</v>
      </c>
      <c r="D73" s="21"/>
      <c r="E73" t="s">
        <v>325</v>
      </c>
      <c r="F73" s="15">
        <v>16040.56</v>
      </c>
      <c r="I73">
        <v>71</v>
      </c>
      <c r="J73" s="16">
        <f t="shared" si="17"/>
        <v>0</v>
      </c>
      <c r="K73" s="16">
        <f t="shared" si="17"/>
        <v>0</v>
      </c>
      <c r="L73" s="16">
        <f t="shared" si="17"/>
        <v>0</v>
      </c>
      <c r="M73" s="16">
        <f t="shared" si="17"/>
        <v>0</v>
      </c>
      <c r="N73" s="16">
        <f t="shared" si="17"/>
        <v>0</v>
      </c>
      <c r="O73" s="16">
        <f t="shared" si="17"/>
        <v>0</v>
      </c>
      <c r="P73" s="16">
        <f t="shared" si="17"/>
        <v>0</v>
      </c>
      <c r="Q73" s="16">
        <f t="shared" si="17"/>
        <v>0</v>
      </c>
      <c r="R73" s="16">
        <f t="shared" si="17"/>
        <v>0</v>
      </c>
      <c r="S73" s="16">
        <f t="shared" si="17"/>
        <v>0</v>
      </c>
      <c r="T73" s="16">
        <f t="shared" si="17"/>
        <v>0</v>
      </c>
      <c r="U73" s="16">
        <f t="shared" si="17"/>
        <v>0</v>
      </c>
      <c r="V73" s="16">
        <f t="shared" si="17"/>
        <v>0</v>
      </c>
      <c r="W73" s="16">
        <f t="shared" si="17"/>
        <v>0</v>
      </c>
      <c r="X73" s="16">
        <f t="shared" si="17"/>
        <v>0</v>
      </c>
      <c r="Y73" s="16">
        <f t="shared" ref="Y73:AS86" si="23">SUMIFS($F$3:$F$261,$A$3:$A$261,Y$1,$B$3:$B$261,$I73)</f>
        <v>0</v>
      </c>
      <c r="Z73" s="16">
        <f t="shared" si="23"/>
        <v>0</v>
      </c>
      <c r="AA73" s="16">
        <f t="shared" si="23"/>
        <v>0</v>
      </c>
      <c r="AB73" s="16">
        <f t="shared" si="23"/>
        <v>0</v>
      </c>
      <c r="AC73" s="16">
        <f t="shared" si="23"/>
        <v>22505.52</v>
      </c>
      <c r="AD73" s="16">
        <f t="shared" si="23"/>
        <v>0</v>
      </c>
      <c r="AE73" s="16">
        <f t="shared" si="23"/>
        <v>0</v>
      </c>
      <c r="AF73" s="16">
        <f t="shared" si="23"/>
        <v>0</v>
      </c>
      <c r="AG73" s="16">
        <f t="shared" si="23"/>
        <v>20713.599999999999</v>
      </c>
      <c r="AH73" s="16">
        <f t="shared" si="23"/>
        <v>0</v>
      </c>
      <c r="AI73" s="16">
        <f t="shared" si="23"/>
        <v>0</v>
      </c>
      <c r="AJ73" s="16">
        <f t="shared" si="23"/>
        <v>0</v>
      </c>
      <c r="AK73" s="16">
        <f t="shared" si="23"/>
        <v>0</v>
      </c>
      <c r="AL73" s="16">
        <f t="shared" si="23"/>
        <v>0</v>
      </c>
      <c r="AM73" s="16">
        <f t="shared" si="23"/>
        <v>0</v>
      </c>
      <c r="AN73" s="16">
        <f t="shared" si="23"/>
        <v>0</v>
      </c>
      <c r="AO73" s="16">
        <f t="shared" si="23"/>
        <v>22341.58</v>
      </c>
      <c r="AP73" s="16">
        <f t="shared" si="23"/>
        <v>0</v>
      </c>
      <c r="AQ73" s="16">
        <f t="shared" si="23"/>
        <v>0</v>
      </c>
      <c r="AR73" s="16">
        <f t="shared" si="22"/>
        <v>0</v>
      </c>
      <c r="AS73" s="16">
        <f t="shared" si="22"/>
        <v>0</v>
      </c>
      <c r="AT73" s="16">
        <f t="shared" si="22"/>
        <v>0</v>
      </c>
      <c r="AU73" s="16">
        <f t="shared" si="22"/>
        <v>0</v>
      </c>
      <c r="AV73" s="29">
        <f t="shared" si="18"/>
        <v>65560.7</v>
      </c>
      <c r="AW73" s="16">
        <f t="shared" si="19"/>
        <v>71</v>
      </c>
    </row>
    <row r="74" spans="1:49">
      <c r="A74" s="32" t="s">
        <v>391</v>
      </c>
      <c r="B74" s="32"/>
      <c r="C74" s="32"/>
      <c r="D74" s="32"/>
      <c r="E74" s="32"/>
      <c r="F74" s="33">
        <v>1240106.49</v>
      </c>
      <c r="I74">
        <v>72</v>
      </c>
      <c r="J74" s="16">
        <f t="shared" ref="J74:Y89" si="24">SUMIFS($F$3:$F$261,$A$3:$A$261,J$1,$B$3:$B$261,$I74)</f>
        <v>0</v>
      </c>
      <c r="K74" s="16">
        <f t="shared" si="24"/>
        <v>0</v>
      </c>
      <c r="L74" s="16">
        <f t="shared" si="24"/>
        <v>0</v>
      </c>
      <c r="M74" s="16">
        <f t="shared" si="24"/>
        <v>0</v>
      </c>
      <c r="N74" s="16">
        <f t="shared" si="24"/>
        <v>0</v>
      </c>
      <c r="O74" s="16">
        <f t="shared" si="24"/>
        <v>0</v>
      </c>
      <c r="P74" s="16">
        <f t="shared" si="24"/>
        <v>0</v>
      </c>
      <c r="Q74" s="16">
        <f t="shared" si="24"/>
        <v>0</v>
      </c>
      <c r="R74" s="16">
        <f t="shared" si="24"/>
        <v>0</v>
      </c>
      <c r="S74" s="16">
        <f t="shared" si="24"/>
        <v>0</v>
      </c>
      <c r="T74" s="16">
        <f t="shared" si="24"/>
        <v>0</v>
      </c>
      <c r="U74" s="16">
        <f t="shared" si="24"/>
        <v>0</v>
      </c>
      <c r="V74" s="16">
        <f t="shared" si="24"/>
        <v>0</v>
      </c>
      <c r="W74" s="16">
        <f t="shared" si="24"/>
        <v>0</v>
      </c>
      <c r="X74" s="16">
        <f t="shared" si="24"/>
        <v>0</v>
      </c>
      <c r="Y74" s="16">
        <f t="shared" si="24"/>
        <v>0</v>
      </c>
      <c r="Z74" s="16">
        <f t="shared" si="23"/>
        <v>0</v>
      </c>
      <c r="AA74" s="16">
        <f t="shared" si="23"/>
        <v>0</v>
      </c>
      <c r="AB74" s="16">
        <f t="shared" si="23"/>
        <v>0</v>
      </c>
      <c r="AC74" s="16">
        <f t="shared" si="23"/>
        <v>0</v>
      </c>
      <c r="AD74" s="16">
        <f t="shared" si="23"/>
        <v>0</v>
      </c>
      <c r="AE74" s="16">
        <f t="shared" si="23"/>
        <v>0</v>
      </c>
      <c r="AF74" s="16">
        <f t="shared" si="23"/>
        <v>0</v>
      </c>
      <c r="AG74" s="16">
        <f t="shared" si="23"/>
        <v>0</v>
      </c>
      <c r="AH74" s="16">
        <f t="shared" si="23"/>
        <v>0</v>
      </c>
      <c r="AI74" s="16">
        <f t="shared" si="23"/>
        <v>0</v>
      </c>
      <c r="AJ74" s="16">
        <f t="shared" si="23"/>
        <v>0</v>
      </c>
      <c r="AK74" s="16">
        <f t="shared" si="23"/>
        <v>0</v>
      </c>
      <c r="AL74" s="16">
        <f t="shared" si="23"/>
        <v>0</v>
      </c>
      <c r="AM74" s="16">
        <f t="shared" si="23"/>
        <v>0</v>
      </c>
      <c r="AN74" s="16">
        <f t="shared" si="23"/>
        <v>0</v>
      </c>
      <c r="AO74" s="16">
        <f t="shared" si="23"/>
        <v>0</v>
      </c>
      <c r="AP74" s="16">
        <f t="shared" si="23"/>
        <v>0</v>
      </c>
      <c r="AQ74" s="16">
        <f t="shared" si="23"/>
        <v>0</v>
      </c>
      <c r="AR74" s="16">
        <f t="shared" si="22"/>
        <v>0</v>
      </c>
      <c r="AS74" s="16">
        <f t="shared" si="22"/>
        <v>0</v>
      </c>
      <c r="AT74" s="16">
        <f t="shared" si="22"/>
        <v>0</v>
      </c>
      <c r="AU74" s="16">
        <f t="shared" si="22"/>
        <v>0</v>
      </c>
      <c r="AV74" s="29">
        <f t="shared" si="18"/>
        <v>0</v>
      </c>
      <c r="AW74" s="16">
        <f t="shared" si="19"/>
        <v>72</v>
      </c>
    </row>
    <row r="75" spans="1:49">
      <c r="A75" s="21" t="s">
        <v>217</v>
      </c>
      <c r="B75" s="21" t="s">
        <v>319</v>
      </c>
      <c r="C75" s="21"/>
      <c r="D75" s="21"/>
      <c r="E75" t="s">
        <v>320</v>
      </c>
      <c r="F75" s="15">
        <v>265545.87</v>
      </c>
      <c r="I75">
        <v>73</v>
      </c>
      <c r="J75" s="16">
        <f t="shared" si="24"/>
        <v>0</v>
      </c>
      <c r="K75" s="16">
        <f t="shared" si="24"/>
        <v>0</v>
      </c>
      <c r="L75" s="16">
        <f t="shared" si="24"/>
        <v>0</v>
      </c>
      <c r="M75" s="16">
        <f t="shared" si="24"/>
        <v>0</v>
      </c>
      <c r="N75" s="16">
        <f t="shared" si="24"/>
        <v>0</v>
      </c>
      <c r="O75" s="16">
        <f t="shared" si="24"/>
        <v>0</v>
      </c>
      <c r="P75" s="16">
        <f t="shared" si="24"/>
        <v>0</v>
      </c>
      <c r="Q75" s="16">
        <f t="shared" si="24"/>
        <v>0</v>
      </c>
      <c r="R75" s="16">
        <f t="shared" si="24"/>
        <v>0</v>
      </c>
      <c r="S75" s="16">
        <f t="shared" si="24"/>
        <v>0</v>
      </c>
      <c r="T75" s="16">
        <f t="shared" si="24"/>
        <v>0</v>
      </c>
      <c r="U75" s="16">
        <f t="shared" si="24"/>
        <v>0</v>
      </c>
      <c r="V75" s="16">
        <f t="shared" si="24"/>
        <v>0</v>
      </c>
      <c r="W75" s="16">
        <f t="shared" si="24"/>
        <v>0</v>
      </c>
      <c r="X75" s="16">
        <f t="shared" si="24"/>
        <v>0</v>
      </c>
      <c r="Y75" s="16">
        <f t="shared" si="24"/>
        <v>0</v>
      </c>
      <c r="Z75" s="16">
        <f t="shared" si="23"/>
        <v>0</v>
      </c>
      <c r="AA75" s="16">
        <f t="shared" si="23"/>
        <v>0</v>
      </c>
      <c r="AB75" s="16">
        <f t="shared" si="23"/>
        <v>0</v>
      </c>
      <c r="AC75" s="16">
        <f t="shared" si="23"/>
        <v>0</v>
      </c>
      <c r="AD75" s="16">
        <f t="shared" si="23"/>
        <v>0</v>
      </c>
      <c r="AE75" s="16">
        <f t="shared" si="23"/>
        <v>0</v>
      </c>
      <c r="AF75" s="16">
        <f t="shared" si="23"/>
        <v>0</v>
      </c>
      <c r="AG75" s="16">
        <f t="shared" si="23"/>
        <v>0</v>
      </c>
      <c r="AH75" s="16">
        <f t="shared" si="23"/>
        <v>0</v>
      </c>
      <c r="AI75" s="16">
        <f t="shared" si="23"/>
        <v>0</v>
      </c>
      <c r="AJ75" s="16">
        <f t="shared" si="23"/>
        <v>0</v>
      </c>
      <c r="AK75" s="16">
        <f t="shared" si="23"/>
        <v>0</v>
      </c>
      <c r="AL75" s="16">
        <f t="shared" si="23"/>
        <v>0</v>
      </c>
      <c r="AM75" s="16">
        <f t="shared" si="23"/>
        <v>0</v>
      </c>
      <c r="AN75" s="16">
        <f t="shared" si="23"/>
        <v>0</v>
      </c>
      <c r="AO75" s="16">
        <f t="shared" si="23"/>
        <v>0</v>
      </c>
      <c r="AP75" s="16">
        <f t="shared" si="23"/>
        <v>0</v>
      </c>
      <c r="AQ75" s="16">
        <f t="shared" si="23"/>
        <v>0</v>
      </c>
      <c r="AR75" s="16">
        <f t="shared" si="22"/>
        <v>0</v>
      </c>
      <c r="AS75" s="16">
        <f t="shared" si="22"/>
        <v>0</v>
      </c>
      <c r="AT75" s="16">
        <f t="shared" si="22"/>
        <v>0</v>
      </c>
      <c r="AU75" s="16">
        <f t="shared" si="22"/>
        <v>0</v>
      </c>
      <c r="AV75" s="29">
        <f t="shared" si="18"/>
        <v>0</v>
      </c>
      <c r="AW75" s="16">
        <f t="shared" si="19"/>
        <v>73</v>
      </c>
    </row>
    <row r="76" spans="1:49">
      <c r="A76" s="31" t="s">
        <v>217</v>
      </c>
      <c r="B76" s="21">
        <v>84</v>
      </c>
      <c r="C76" s="21">
        <v>11</v>
      </c>
      <c r="D76" s="21"/>
      <c r="E76" t="s">
        <v>325</v>
      </c>
      <c r="F76" s="15">
        <v>38051.18</v>
      </c>
      <c r="I76">
        <v>74</v>
      </c>
      <c r="J76" s="16">
        <f t="shared" si="24"/>
        <v>0</v>
      </c>
      <c r="K76" s="16">
        <f t="shared" si="24"/>
        <v>0</v>
      </c>
      <c r="L76" s="16">
        <f t="shared" si="24"/>
        <v>53035.7</v>
      </c>
      <c r="M76" s="16">
        <f t="shared" si="24"/>
        <v>0</v>
      </c>
      <c r="N76" s="16">
        <f t="shared" si="24"/>
        <v>0</v>
      </c>
      <c r="O76" s="16">
        <f t="shared" si="24"/>
        <v>0</v>
      </c>
      <c r="P76" s="16">
        <f t="shared" si="24"/>
        <v>0</v>
      </c>
      <c r="Q76" s="16">
        <f t="shared" si="24"/>
        <v>0</v>
      </c>
      <c r="R76" s="16">
        <f t="shared" si="24"/>
        <v>0</v>
      </c>
      <c r="S76" s="16">
        <f t="shared" si="24"/>
        <v>0</v>
      </c>
      <c r="T76" s="16">
        <f t="shared" si="24"/>
        <v>0</v>
      </c>
      <c r="U76" s="16">
        <f t="shared" si="24"/>
        <v>0</v>
      </c>
      <c r="V76" s="16">
        <f t="shared" si="24"/>
        <v>0</v>
      </c>
      <c r="W76" s="16">
        <f t="shared" si="24"/>
        <v>0</v>
      </c>
      <c r="X76" s="16">
        <f t="shared" si="24"/>
        <v>0</v>
      </c>
      <c r="Y76" s="16">
        <f t="shared" si="24"/>
        <v>0</v>
      </c>
      <c r="Z76" s="16">
        <f t="shared" si="23"/>
        <v>0</v>
      </c>
      <c r="AA76" s="16">
        <f t="shared" si="23"/>
        <v>0</v>
      </c>
      <c r="AB76" s="16">
        <f t="shared" si="23"/>
        <v>0</v>
      </c>
      <c r="AC76" s="16">
        <f t="shared" si="23"/>
        <v>11958.79</v>
      </c>
      <c r="AD76" s="16">
        <f t="shared" si="23"/>
        <v>0</v>
      </c>
      <c r="AE76" s="16">
        <f t="shared" si="23"/>
        <v>0</v>
      </c>
      <c r="AF76" s="16">
        <f t="shared" si="23"/>
        <v>0</v>
      </c>
      <c r="AG76" s="16">
        <f t="shared" si="23"/>
        <v>0</v>
      </c>
      <c r="AH76" s="16">
        <f t="shared" si="23"/>
        <v>0</v>
      </c>
      <c r="AI76" s="16">
        <f t="shared" si="23"/>
        <v>0</v>
      </c>
      <c r="AJ76" s="16">
        <f t="shared" si="23"/>
        <v>0</v>
      </c>
      <c r="AK76" s="16">
        <f t="shared" si="23"/>
        <v>0</v>
      </c>
      <c r="AL76" s="16">
        <f t="shared" si="23"/>
        <v>0</v>
      </c>
      <c r="AM76" s="16">
        <f t="shared" si="23"/>
        <v>0</v>
      </c>
      <c r="AN76" s="16">
        <f t="shared" si="23"/>
        <v>0</v>
      </c>
      <c r="AO76" s="16">
        <f t="shared" si="23"/>
        <v>0</v>
      </c>
      <c r="AP76" s="16">
        <f t="shared" si="23"/>
        <v>16017.02</v>
      </c>
      <c r="AQ76" s="16">
        <f t="shared" si="23"/>
        <v>0</v>
      </c>
      <c r="AR76" s="16">
        <f t="shared" si="22"/>
        <v>0</v>
      </c>
      <c r="AS76" s="16">
        <f t="shared" si="22"/>
        <v>0</v>
      </c>
      <c r="AT76" s="16">
        <f t="shared" si="22"/>
        <v>0</v>
      </c>
      <c r="AU76" s="16">
        <f t="shared" si="22"/>
        <v>0</v>
      </c>
      <c r="AV76" s="29">
        <f t="shared" si="18"/>
        <v>81011.509999999995</v>
      </c>
      <c r="AW76" s="16">
        <f t="shared" si="19"/>
        <v>74</v>
      </c>
    </row>
    <row r="77" spans="1:49">
      <c r="A77" s="32" t="s">
        <v>392</v>
      </c>
      <c r="B77" s="32"/>
      <c r="C77" s="32"/>
      <c r="D77" s="32"/>
      <c r="E77" s="32"/>
      <c r="F77" s="33">
        <v>303597.05</v>
      </c>
      <c r="I77">
        <v>75</v>
      </c>
      <c r="J77" s="16">
        <f t="shared" si="24"/>
        <v>0</v>
      </c>
      <c r="K77" s="16">
        <f t="shared" si="24"/>
        <v>0</v>
      </c>
      <c r="L77" s="16">
        <f t="shared" si="24"/>
        <v>0</v>
      </c>
      <c r="M77" s="16">
        <f t="shared" si="24"/>
        <v>0</v>
      </c>
      <c r="N77" s="16">
        <f t="shared" si="24"/>
        <v>0</v>
      </c>
      <c r="O77" s="16">
        <f t="shared" si="24"/>
        <v>0</v>
      </c>
      <c r="P77" s="16">
        <f t="shared" si="24"/>
        <v>0</v>
      </c>
      <c r="Q77" s="16">
        <f t="shared" si="24"/>
        <v>0</v>
      </c>
      <c r="R77" s="16">
        <f t="shared" si="24"/>
        <v>0</v>
      </c>
      <c r="S77" s="16">
        <f t="shared" si="24"/>
        <v>0</v>
      </c>
      <c r="T77" s="16">
        <f t="shared" si="24"/>
        <v>0</v>
      </c>
      <c r="U77" s="16">
        <f t="shared" si="24"/>
        <v>0</v>
      </c>
      <c r="V77" s="16">
        <f t="shared" si="24"/>
        <v>0</v>
      </c>
      <c r="W77" s="16">
        <f t="shared" si="24"/>
        <v>0</v>
      </c>
      <c r="X77" s="16">
        <f t="shared" si="24"/>
        <v>0</v>
      </c>
      <c r="Y77" s="16">
        <f t="shared" si="24"/>
        <v>0</v>
      </c>
      <c r="Z77" s="16">
        <f t="shared" si="23"/>
        <v>7208.26</v>
      </c>
      <c r="AA77" s="16">
        <f t="shared" si="23"/>
        <v>0</v>
      </c>
      <c r="AB77" s="16">
        <f t="shared" si="23"/>
        <v>0</v>
      </c>
      <c r="AC77" s="16">
        <f t="shared" si="23"/>
        <v>0</v>
      </c>
      <c r="AD77" s="16">
        <f t="shared" si="23"/>
        <v>0</v>
      </c>
      <c r="AE77" s="16">
        <f t="shared" si="23"/>
        <v>0</v>
      </c>
      <c r="AF77" s="16">
        <f t="shared" si="23"/>
        <v>0</v>
      </c>
      <c r="AG77" s="16">
        <f t="shared" si="23"/>
        <v>0</v>
      </c>
      <c r="AH77" s="16">
        <f t="shared" si="23"/>
        <v>0</v>
      </c>
      <c r="AI77" s="16">
        <f t="shared" si="23"/>
        <v>0</v>
      </c>
      <c r="AJ77" s="16">
        <f t="shared" si="23"/>
        <v>0</v>
      </c>
      <c r="AK77" s="16">
        <f t="shared" si="23"/>
        <v>0</v>
      </c>
      <c r="AL77" s="16">
        <f t="shared" si="23"/>
        <v>0</v>
      </c>
      <c r="AM77" s="16">
        <f t="shared" si="23"/>
        <v>0</v>
      </c>
      <c r="AN77" s="16">
        <f t="shared" si="23"/>
        <v>0</v>
      </c>
      <c r="AO77" s="16">
        <f t="shared" si="23"/>
        <v>0</v>
      </c>
      <c r="AP77" s="16">
        <f t="shared" si="23"/>
        <v>0</v>
      </c>
      <c r="AQ77" s="16">
        <f t="shared" si="23"/>
        <v>0</v>
      </c>
      <c r="AR77" s="16">
        <f t="shared" si="22"/>
        <v>0</v>
      </c>
      <c r="AS77" s="16">
        <f t="shared" si="22"/>
        <v>0</v>
      </c>
      <c r="AT77" s="16">
        <f t="shared" si="22"/>
        <v>0</v>
      </c>
      <c r="AU77" s="16">
        <f t="shared" si="22"/>
        <v>0</v>
      </c>
      <c r="AV77" s="29">
        <f t="shared" si="18"/>
        <v>7208.26</v>
      </c>
      <c r="AW77" s="16">
        <f t="shared" si="19"/>
        <v>75</v>
      </c>
    </row>
    <row r="78" spans="1:49">
      <c r="A78" s="21" t="s">
        <v>218</v>
      </c>
      <c r="B78" s="21" t="s">
        <v>319</v>
      </c>
      <c r="C78" s="21"/>
      <c r="D78" s="21"/>
      <c r="E78" t="s">
        <v>320</v>
      </c>
      <c r="F78" s="15">
        <v>2445218.65</v>
      </c>
      <c r="I78">
        <v>76</v>
      </c>
      <c r="J78" s="16">
        <f t="shared" si="24"/>
        <v>0</v>
      </c>
      <c r="K78" s="16">
        <f t="shared" si="24"/>
        <v>0</v>
      </c>
      <c r="L78" s="16">
        <f t="shared" si="24"/>
        <v>0</v>
      </c>
      <c r="M78" s="16">
        <f t="shared" si="24"/>
        <v>0</v>
      </c>
      <c r="N78" s="16">
        <f t="shared" si="24"/>
        <v>0</v>
      </c>
      <c r="O78" s="16">
        <f t="shared" si="24"/>
        <v>0</v>
      </c>
      <c r="P78" s="16">
        <f t="shared" si="24"/>
        <v>0</v>
      </c>
      <c r="Q78" s="16">
        <f t="shared" si="24"/>
        <v>0</v>
      </c>
      <c r="R78" s="16">
        <f t="shared" si="24"/>
        <v>0</v>
      </c>
      <c r="S78" s="16">
        <f t="shared" si="24"/>
        <v>0</v>
      </c>
      <c r="T78" s="16">
        <f t="shared" si="24"/>
        <v>0</v>
      </c>
      <c r="U78" s="16">
        <f t="shared" si="24"/>
        <v>0</v>
      </c>
      <c r="V78" s="16">
        <f t="shared" si="24"/>
        <v>0</v>
      </c>
      <c r="W78" s="16">
        <f t="shared" si="24"/>
        <v>0</v>
      </c>
      <c r="X78" s="16">
        <f t="shared" si="24"/>
        <v>0</v>
      </c>
      <c r="Y78" s="16">
        <f t="shared" si="24"/>
        <v>0</v>
      </c>
      <c r="Z78" s="16">
        <f t="shared" si="23"/>
        <v>0</v>
      </c>
      <c r="AA78" s="16">
        <f t="shared" si="23"/>
        <v>0</v>
      </c>
      <c r="AB78" s="16">
        <f t="shared" si="23"/>
        <v>0</v>
      </c>
      <c r="AC78" s="16">
        <f t="shared" si="23"/>
        <v>0</v>
      </c>
      <c r="AD78" s="16">
        <f t="shared" si="23"/>
        <v>0</v>
      </c>
      <c r="AE78" s="16">
        <f t="shared" si="23"/>
        <v>0</v>
      </c>
      <c r="AF78" s="16">
        <f t="shared" si="23"/>
        <v>0</v>
      </c>
      <c r="AG78" s="16">
        <f t="shared" si="23"/>
        <v>0</v>
      </c>
      <c r="AH78" s="16">
        <f t="shared" si="23"/>
        <v>0</v>
      </c>
      <c r="AI78" s="16">
        <f t="shared" si="23"/>
        <v>0</v>
      </c>
      <c r="AJ78" s="16">
        <f t="shared" si="23"/>
        <v>0</v>
      </c>
      <c r="AK78" s="16">
        <f t="shared" si="23"/>
        <v>0</v>
      </c>
      <c r="AL78" s="16">
        <f t="shared" si="23"/>
        <v>0</v>
      </c>
      <c r="AM78" s="16">
        <f t="shared" si="23"/>
        <v>0</v>
      </c>
      <c r="AN78" s="16">
        <f t="shared" si="23"/>
        <v>0</v>
      </c>
      <c r="AO78" s="16">
        <f t="shared" si="23"/>
        <v>0</v>
      </c>
      <c r="AP78" s="16">
        <f t="shared" si="23"/>
        <v>0</v>
      </c>
      <c r="AQ78" s="16">
        <f t="shared" si="23"/>
        <v>0</v>
      </c>
      <c r="AR78" s="16">
        <f t="shared" si="22"/>
        <v>0</v>
      </c>
      <c r="AS78" s="16">
        <f t="shared" si="22"/>
        <v>0</v>
      </c>
      <c r="AT78" s="16">
        <f t="shared" si="22"/>
        <v>0</v>
      </c>
      <c r="AU78" s="16">
        <f t="shared" si="22"/>
        <v>0</v>
      </c>
      <c r="AV78" s="29">
        <f t="shared" si="18"/>
        <v>0</v>
      </c>
      <c r="AW78" s="16">
        <f t="shared" si="19"/>
        <v>76</v>
      </c>
    </row>
    <row r="79" spans="1:49">
      <c r="A79" s="21" t="s">
        <v>218</v>
      </c>
      <c r="B79" s="21">
        <v>1</v>
      </c>
      <c r="C79" s="21">
        <v>50</v>
      </c>
      <c r="D79" s="21"/>
      <c r="E79" t="s">
        <v>361</v>
      </c>
      <c r="F79" s="15">
        <v>19387.66</v>
      </c>
      <c r="I79">
        <v>77</v>
      </c>
      <c r="J79" s="16">
        <f t="shared" si="24"/>
        <v>0</v>
      </c>
      <c r="K79" s="16">
        <f t="shared" si="24"/>
        <v>0</v>
      </c>
      <c r="L79" s="16">
        <f t="shared" si="24"/>
        <v>0</v>
      </c>
      <c r="M79" s="16">
        <f t="shared" si="24"/>
        <v>0</v>
      </c>
      <c r="N79" s="16">
        <f t="shared" si="24"/>
        <v>0</v>
      </c>
      <c r="O79" s="16">
        <f t="shared" si="24"/>
        <v>0</v>
      </c>
      <c r="P79" s="16">
        <f t="shared" si="24"/>
        <v>0</v>
      </c>
      <c r="Q79" s="16">
        <f t="shared" si="24"/>
        <v>0</v>
      </c>
      <c r="R79" s="16">
        <f t="shared" si="24"/>
        <v>0</v>
      </c>
      <c r="S79" s="16">
        <f t="shared" si="24"/>
        <v>0</v>
      </c>
      <c r="T79" s="16">
        <f t="shared" si="24"/>
        <v>0</v>
      </c>
      <c r="U79" s="16">
        <f t="shared" si="24"/>
        <v>0</v>
      </c>
      <c r="V79" s="16">
        <f t="shared" si="24"/>
        <v>0</v>
      </c>
      <c r="W79" s="16">
        <f t="shared" si="24"/>
        <v>0</v>
      </c>
      <c r="X79" s="16">
        <f t="shared" si="24"/>
        <v>0</v>
      </c>
      <c r="Y79" s="16">
        <f t="shared" si="24"/>
        <v>0</v>
      </c>
      <c r="Z79" s="16">
        <f t="shared" si="23"/>
        <v>0</v>
      </c>
      <c r="AA79" s="16">
        <f t="shared" si="23"/>
        <v>0</v>
      </c>
      <c r="AB79" s="16">
        <f t="shared" si="23"/>
        <v>0</v>
      </c>
      <c r="AC79" s="16">
        <f t="shared" si="23"/>
        <v>0</v>
      </c>
      <c r="AD79" s="16">
        <f t="shared" si="23"/>
        <v>0</v>
      </c>
      <c r="AE79" s="16">
        <f t="shared" si="23"/>
        <v>0</v>
      </c>
      <c r="AF79" s="16">
        <f t="shared" si="23"/>
        <v>0</v>
      </c>
      <c r="AG79" s="16">
        <f t="shared" si="23"/>
        <v>0</v>
      </c>
      <c r="AH79" s="16">
        <f t="shared" si="23"/>
        <v>0</v>
      </c>
      <c r="AI79" s="16">
        <f t="shared" si="23"/>
        <v>0</v>
      </c>
      <c r="AJ79" s="16">
        <f t="shared" si="23"/>
        <v>0</v>
      </c>
      <c r="AK79" s="16">
        <f t="shared" si="23"/>
        <v>0</v>
      </c>
      <c r="AL79" s="16">
        <f t="shared" si="23"/>
        <v>0</v>
      </c>
      <c r="AM79" s="16">
        <f t="shared" si="23"/>
        <v>0</v>
      </c>
      <c r="AN79" s="16">
        <f t="shared" si="23"/>
        <v>0</v>
      </c>
      <c r="AO79" s="16">
        <f t="shared" si="23"/>
        <v>0</v>
      </c>
      <c r="AP79" s="16">
        <f t="shared" si="23"/>
        <v>0</v>
      </c>
      <c r="AQ79" s="16">
        <f t="shared" si="23"/>
        <v>0</v>
      </c>
      <c r="AR79" s="16">
        <f t="shared" si="22"/>
        <v>0</v>
      </c>
      <c r="AS79" s="16">
        <f t="shared" si="22"/>
        <v>0</v>
      </c>
      <c r="AT79" s="16">
        <f t="shared" si="22"/>
        <v>0</v>
      </c>
      <c r="AU79" s="16">
        <f t="shared" si="22"/>
        <v>0</v>
      </c>
      <c r="AV79" s="29">
        <f t="shared" si="18"/>
        <v>0</v>
      </c>
      <c r="AW79" s="16">
        <f t="shared" si="19"/>
        <v>77</v>
      </c>
    </row>
    <row r="80" spans="1:49">
      <c r="A80" s="21" t="s">
        <v>218</v>
      </c>
      <c r="B80" s="21">
        <v>10</v>
      </c>
      <c r="C80" s="21"/>
      <c r="D80" s="21"/>
      <c r="E80" t="s">
        <v>338</v>
      </c>
      <c r="F80" s="15">
        <v>33411.65</v>
      </c>
      <c r="I80">
        <v>78</v>
      </c>
      <c r="J80" s="16">
        <f t="shared" si="24"/>
        <v>0</v>
      </c>
      <c r="K80" s="16">
        <f t="shared" si="24"/>
        <v>0</v>
      </c>
      <c r="L80" s="16">
        <f t="shared" si="24"/>
        <v>0</v>
      </c>
      <c r="M80" s="16">
        <f t="shared" si="24"/>
        <v>0</v>
      </c>
      <c r="N80" s="16">
        <f t="shared" si="24"/>
        <v>0</v>
      </c>
      <c r="O80" s="16">
        <f t="shared" si="24"/>
        <v>0</v>
      </c>
      <c r="P80" s="16">
        <f t="shared" si="24"/>
        <v>0</v>
      </c>
      <c r="Q80" s="16">
        <f t="shared" si="24"/>
        <v>0</v>
      </c>
      <c r="R80" s="16">
        <f t="shared" si="24"/>
        <v>0</v>
      </c>
      <c r="S80" s="16">
        <f t="shared" si="24"/>
        <v>0</v>
      </c>
      <c r="T80" s="16">
        <f t="shared" si="24"/>
        <v>0</v>
      </c>
      <c r="U80" s="16">
        <f t="shared" si="24"/>
        <v>0</v>
      </c>
      <c r="V80" s="16">
        <f t="shared" si="24"/>
        <v>0</v>
      </c>
      <c r="W80" s="16">
        <f t="shared" si="24"/>
        <v>0</v>
      </c>
      <c r="X80" s="16">
        <f t="shared" si="24"/>
        <v>0</v>
      </c>
      <c r="Y80" s="16">
        <f t="shared" si="24"/>
        <v>0</v>
      </c>
      <c r="Z80" s="16">
        <f t="shared" si="23"/>
        <v>0</v>
      </c>
      <c r="AA80" s="16">
        <f t="shared" si="23"/>
        <v>0</v>
      </c>
      <c r="AB80" s="16">
        <f t="shared" si="23"/>
        <v>0</v>
      </c>
      <c r="AC80" s="16">
        <f t="shared" si="23"/>
        <v>0</v>
      </c>
      <c r="AD80" s="16">
        <f t="shared" si="23"/>
        <v>0</v>
      </c>
      <c r="AE80" s="16">
        <f t="shared" si="23"/>
        <v>0</v>
      </c>
      <c r="AF80" s="16">
        <f t="shared" si="23"/>
        <v>0</v>
      </c>
      <c r="AG80" s="16">
        <f t="shared" si="23"/>
        <v>0</v>
      </c>
      <c r="AH80" s="16">
        <f t="shared" si="23"/>
        <v>0</v>
      </c>
      <c r="AI80" s="16">
        <f t="shared" si="23"/>
        <v>0</v>
      </c>
      <c r="AJ80" s="16">
        <f t="shared" si="23"/>
        <v>0</v>
      </c>
      <c r="AK80" s="16">
        <f t="shared" si="23"/>
        <v>0</v>
      </c>
      <c r="AL80" s="16">
        <f t="shared" si="23"/>
        <v>0</v>
      </c>
      <c r="AM80" s="16">
        <f t="shared" si="23"/>
        <v>0</v>
      </c>
      <c r="AN80" s="16">
        <f t="shared" si="23"/>
        <v>0</v>
      </c>
      <c r="AO80" s="16">
        <f t="shared" si="23"/>
        <v>0</v>
      </c>
      <c r="AP80" s="16">
        <f t="shared" si="23"/>
        <v>0</v>
      </c>
      <c r="AQ80" s="16">
        <f t="shared" si="23"/>
        <v>0</v>
      </c>
      <c r="AR80" s="16">
        <f t="shared" si="22"/>
        <v>0</v>
      </c>
      <c r="AS80" s="16">
        <f t="shared" si="22"/>
        <v>0</v>
      </c>
      <c r="AT80" s="16">
        <f t="shared" si="22"/>
        <v>0</v>
      </c>
      <c r="AU80" s="16">
        <f t="shared" si="22"/>
        <v>0</v>
      </c>
      <c r="AV80" s="29">
        <f t="shared" si="18"/>
        <v>0</v>
      </c>
      <c r="AW80" s="16">
        <f t="shared" si="19"/>
        <v>78</v>
      </c>
    </row>
    <row r="81" spans="1:49">
      <c r="A81" s="21" t="s">
        <v>218</v>
      </c>
      <c r="B81" s="21">
        <v>11</v>
      </c>
      <c r="C81" s="21">
        <v>1</v>
      </c>
      <c r="D81" s="21"/>
      <c r="E81" t="s">
        <v>406</v>
      </c>
      <c r="F81" s="15">
        <v>1014.5</v>
      </c>
      <c r="I81">
        <v>79</v>
      </c>
      <c r="J81" s="16">
        <f t="shared" si="24"/>
        <v>0</v>
      </c>
      <c r="K81" s="16">
        <f t="shared" si="24"/>
        <v>0</v>
      </c>
      <c r="L81" s="16">
        <f t="shared" si="24"/>
        <v>0</v>
      </c>
      <c r="M81" s="16">
        <f t="shared" si="24"/>
        <v>0</v>
      </c>
      <c r="N81" s="16">
        <f t="shared" si="24"/>
        <v>0</v>
      </c>
      <c r="O81" s="16">
        <f t="shared" si="24"/>
        <v>0</v>
      </c>
      <c r="P81" s="16">
        <f t="shared" si="24"/>
        <v>0</v>
      </c>
      <c r="Q81" s="16">
        <f t="shared" si="24"/>
        <v>0</v>
      </c>
      <c r="R81" s="16">
        <f t="shared" si="24"/>
        <v>0</v>
      </c>
      <c r="S81" s="16">
        <f t="shared" si="24"/>
        <v>0</v>
      </c>
      <c r="T81" s="16">
        <f t="shared" si="24"/>
        <v>0</v>
      </c>
      <c r="U81" s="16">
        <f t="shared" si="24"/>
        <v>0</v>
      </c>
      <c r="V81" s="16">
        <f t="shared" si="24"/>
        <v>0</v>
      </c>
      <c r="W81" s="16">
        <f t="shared" si="24"/>
        <v>0</v>
      </c>
      <c r="X81" s="16">
        <f t="shared" si="24"/>
        <v>0</v>
      </c>
      <c r="Y81" s="16">
        <f t="shared" si="24"/>
        <v>0</v>
      </c>
      <c r="Z81" s="16">
        <f t="shared" si="23"/>
        <v>0</v>
      </c>
      <c r="AA81" s="16">
        <f t="shared" si="23"/>
        <v>0</v>
      </c>
      <c r="AB81" s="16">
        <f t="shared" si="23"/>
        <v>0</v>
      </c>
      <c r="AC81" s="16">
        <f t="shared" si="23"/>
        <v>0</v>
      </c>
      <c r="AD81" s="16">
        <f t="shared" si="23"/>
        <v>0</v>
      </c>
      <c r="AE81" s="16">
        <f t="shared" si="23"/>
        <v>0</v>
      </c>
      <c r="AF81" s="16">
        <f t="shared" si="23"/>
        <v>0</v>
      </c>
      <c r="AG81" s="16">
        <f t="shared" si="23"/>
        <v>0</v>
      </c>
      <c r="AH81" s="16">
        <f t="shared" si="23"/>
        <v>0</v>
      </c>
      <c r="AI81" s="16">
        <f t="shared" si="23"/>
        <v>0</v>
      </c>
      <c r="AJ81" s="16">
        <f t="shared" si="23"/>
        <v>0</v>
      </c>
      <c r="AK81" s="16">
        <f t="shared" si="23"/>
        <v>0</v>
      </c>
      <c r="AL81" s="16">
        <f t="shared" si="23"/>
        <v>0</v>
      </c>
      <c r="AM81" s="16">
        <f t="shared" si="23"/>
        <v>0</v>
      </c>
      <c r="AN81" s="16">
        <f t="shared" si="23"/>
        <v>0</v>
      </c>
      <c r="AO81" s="16">
        <f t="shared" si="23"/>
        <v>0</v>
      </c>
      <c r="AP81" s="16">
        <f t="shared" si="23"/>
        <v>0</v>
      </c>
      <c r="AQ81" s="16">
        <f t="shared" si="23"/>
        <v>0</v>
      </c>
      <c r="AR81" s="16">
        <f t="shared" si="22"/>
        <v>0</v>
      </c>
      <c r="AS81" s="16">
        <f t="shared" si="22"/>
        <v>0</v>
      </c>
      <c r="AT81" s="16">
        <f t="shared" si="22"/>
        <v>0</v>
      </c>
      <c r="AU81" s="16">
        <f t="shared" si="22"/>
        <v>0</v>
      </c>
      <c r="AV81" s="29">
        <f t="shared" si="18"/>
        <v>0</v>
      </c>
      <c r="AW81" s="16">
        <f t="shared" si="19"/>
        <v>79</v>
      </c>
    </row>
    <row r="82" spans="1:49">
      <c r="A82" s="21" t="s">
        <v>218</v>
      </c>
      <c r="B82" s="21">
        <v>25</v>
      </c>
      <c r="C82" s="21">
        <v>72</v>
      </c>
      <c r="D82" s="21"/>
      <c r="E82" t="s">
        <v>379</v>
      </c>
      <c r="F82" s="15">
        <v>110463.1</v>
      </c>
      <c r="I82">
        <v>80</v>
      </c>
      <c r="J82" s="16">
        <f t="shared" si="24"/>
        <v>0</v>
      </c>
      <c r="K82" s="16">
        <f t="shared" si="24"/>
        <v>0</v>
      </c>
      <c r="L82" s="16">
        <f t="shared" si="24"/>
        <v>0</v>
      </c>
      <c r="M82" s="16">
        <f t="shared" si="24"/>
        <v>0</v>
      </c>
      <c r="N82" s="16">
        <f t="shared" si="24"/>
        <v>0</v>
      </c>
      <c r="O82" s="16">
        <f t="shared" si="24"/>
        <v>0</v>
      </c>
      <c r="P82" s="16">
        <f t="shared" si="24"/>
        <v>0</v>
      </c>
      <c r="Q82" s="16">
        <f t="shared" si="24"/>
        <v>0</v>
      </c>
      <c r="R82" s="16">
        <f t="shared" si="24"/>
        <v>0</v>
      </c>
      <c r="S82" s="16">
        <f t="shared" si="24"/>
        <v>0</v>
      </c>
      <c r="T82" s="16">
        <f t="shared" si="24"/>
        <v>0</v>
      </c>
      <c r="U82" s="16">
        <f t="shared" si="24"/>
        <v>0</v>
      </c>
      <c r="V82" s="16">
        <f t="shared" si="24"/>
        <v>0</v>
      </c>
      <c r="W82" s="16">
        <f t="shared" si="24"/>
        <v>0</v>
      </c>
      <c r="X82" s="16">
        <f t="shared" si="24"/>
        <v>0</v>
      </c>
      <c r="Y82" s="16">
        <f t="shared" si="24"/>
        <v>0</v>
      </c>
      <c r="Z82" s="16">
        <f t="shared" si="23"/>
        <v>0</v>
      </c>
      <c r="AA82" s="16">
        <f t="shared" si="23"/>
        <v>0</v>
      </c>
      <c r="AB82" s="16">
        <f t="shared" si="23"/>
        <v>0</v>
      </c>
      <c r="AC82" s="16">
        <f t="shared" si="23"/>
        <v>0</v>
      </c>
      <c r="AD82" s="16">
        <f t="shared" si="23"/>
        <v>0</v>
      </c>
      <c r="AE82" s="16">
        <f t="shared" si="23"/>
        <v>0</v>
      </c>
      <c r="AF82" s="16">
        <f t="shared" si="23"/>
        <v>0</v>
      </c>
      <c r="AG82" s="16">
        <f t="shared" si="23"/>
        <v>0</v>
      </c>
      <c r="AH82" s="16">
        <f t="shared" si="23"/>
        <v>0</v>
      </c>
      <c r="AI82" s="16">
        <f t="shared" si="23"/>
        <v>0</v>
      </c>
      <c r="AJ82" s="16">
        <f t="shared" si="23"/>
        <v>0</v>
      </c>
      <c r="AK82" s="16">
        <f t="shared" si="23"/>
        <v>0</v>
      </c>
      <c r="AL82" s="16">
        <f t="shared" si="23"/>
        <v>0</v>
      </c>
      <c r="AM82" s="16">
        <f t="shared" si="23"/>
        <v>0</v>
      </c>
      <c r="AN82" s="16">
        <f t="shared" si="23"/>
        <v>0</v>
      </c>
      <c r="AO82" s="16">
        <f t="shared" si="23"/>
        <v>0</v>
      </c>
      <c r="AP82" s="16">
        <f t="shared" si="23"/>
        <v>0</v>
      </c>
      <c r="AQ82" s="16">
        <f t="shared" si="23"/>
        <v>0</v>
      </c>
      <c r="AR82" s="16">
        <f t="shared" si="22"/>
        <v>0</v>
      </c>
      <c r="AS82" s="16">
        <f t="shared" si="22"/>
        <v>0</v>
      </c>
      <c r="AT82" s="16">
        <f t="shared" si="22"/>
        <v>0</v>
      </c>
      <c r="AU82" s="16">
        <f t="shared" si="22"/>
        <v>0</v>
      </c>
      <c r="AV82" s="29">
        <f t="shared" si="18"/>
        <v>0</v>
      </c>
      <c r="AW82" s="16">
        <f t="shared" si="19"/>
        <v>80</v>
      </c>
    </row>
    <row r="83" spans="1:49">
      <c r="A83" s="21" t="s">
        <v>218</v>
      </c>
      <c r="B83" s="21">
        <v>35</v>
      </c>
      <c r="C83" s="21">
        <v>11</v>
      </c>
      <c r="D83" s="21"/>
      <c r="E83" t="s">
        <v>12</v>
      </c>
      <c r="F83" s="15">
        <v>10957.82</v>
      </c>
      <c r="I83">
        <v>81</v>
      </c>
      <c r="J83" s="16">
        <f t="shared" si="24"/>
        <v>0</v>
      </c>
      <c r="K83" s="16">
        <f t="shared" si="24"/>
        <v>0</v>
      </c>
      <c r="L83" s="16">
        <f t="shared" si="24"/>
        <v>0</v>
      </c>
      <c r="M83" s="16">
        <f t="shared" si="24"/>
        <v>0</v>
      </c>
      <c r="N83" s="16">
        <f t="shared" si="24"/>
        <v>0</v>
      </c>
      <c r="O83" s="16">
        <f t="shared" si="24"/>
        <v>0</v>
      </c>
      <c r="P83" s="16">
        <f t="shared" si="24"/>
        <v>0</v>
      </c>
      <c r="Q83" s="16">
        <f t="shared" si="24"/>
        <v>0</v>
      </c>
      <c r="R83" s="16">
        <f t="shared" si="24"/>
        <v>0</v>
      </c>
      <c r="S83" s="16">
        <f t="shared" si="24"/>
        <v>0</v>
      </c>
      <c r="T83" s="16">
        <f t="shared" si="24"/>
        <v>0</v>
      </c>
      <c r="U83" s="16">
        <f t="shared" si="24"/>
        <v>0</v>
      </c>
      <c r="V83" s="16">
        <f t="shared" si="24"/>
        <v>0</v>
      </c>
      <c r="W83" s="16">
        <f t="shared" si="24"/>
        <v>0</v>
      </c>
      <c r="X83" s="16">
        <f t="shared" si="24"/>
        <v>0</v>
      </c>
      <c r="Y83" s="16">
        <f t="shared" si="24"/>
        <v>0</v>
      </c>
      <c r="Z83" s="16">
        <f t="shared" si="23"/>
        <v>0</v>
      </c>
      <c r="AA83" s="16">
        <f t="shared" si="23"/>
        <v>0</v>
      </c>
      <c r="AB83" s="16">
        <f t="shared" si="23"/>
        <v>0</v>
      </c>
      <c r="AC83" s="16">
        <f t="shared" si="23"/>
        <v>0</v>
      </c>
      <c r="AD83" s="16">
        <f t="shared" si="23"/>
        <v>0</v>
      </c>
      <c r="AE83" s="16">
        <f t="shared" si="23"/>
        <v>0</v>
      </c>
      <c r="AF83" s="16">
        <f t="shared" si="23"/>
        <v>0</v>
      </c>
      <c r="AG83" s="16">
        <f t="shared" si="23"/>
        <v>0</v>
      </c>
      <c r="AH83" s="16">
        <f t="shared" si="23"/>
        <v>0</v>
      </c>
      <c r="AI83" s="16">
        <f t="shared" si="23"/>
        <v>0</v>
      </c>
      <c r="AJ83" s="16">
        <f t="shared" si="23"/>
        <v>0</v>
      </c>
      <c r="AK83" s="16">
        <f t="shared" si="23"/>
        <v>0</v>
      </c>
      <c r="AL83" s="16">
        <f t="shared" si="23"/>
        <v>0</v>
      </c>
      <c r="AM83" s="16">
        <f t="shared" si="23"/>
        <v>0</v>
      </c>
      <c r="AN83" s="16">
        <f t="shared" si="23"/>
        <v>0</v>
      </c>
      <c r="AO83" s="16">
        <f t="shared" si="23"/>
        <v>0</v>
      </c>
      <c r="AP83" s="16">
        <f t="shared" si="23"/>
        <v>0</v>
      </c>
      <c r="AQ83" s="16">
        <f t="shared" si="23"/>
        <v>0</v>
      </c>
      <c r="AR83" s="16">
        <f t="shared" si="22"/>
        <v>0</v>
      </c>
      <c r="AS83" s="16">
        <f t="shared" si="22"/>
        <v>0</v>
      </c>
      <c r="AT83" s="16">
        <f t="shared" si="22"/>
        <v>0</v>
      </c>
      <c r="AU83" s="16">
        <f t="shared" si="22"/>
        <v>0</v>
      </c>
      <c r="AV83" s="29">
        <f t="shared" si="18"/>
        <v>0</v>
      </c>
      <c r="AW83" s="16">
        <f t="shared" si="19"/>
        <v>81</v>
      </c>
    </row>
    <row r="84" spans="1:49">
      <c r="A84" s="21" t="s">
        <v>218</v>
      </c>
      <c r="B84" s="21">
        <v>41</v>
      </c>
      <c r="C84" s="21">
        <v>20</v>
      </c>
      <c r="D84" s="21"/>
      <c r="E84" t="s">
        <v>393</v>
      </c>
      <c r="F84" s="15">
        <v>1022.78</v>
      </c>
      <c r="I84">
        <v>82</v>
      </c>
      <c r="J84" s="16">
        <f t="shared" si="24"/>
        <v>0</v>
      </c>
      <c r="K84" s="16">
        <f t="shared" si="24"/>
        <v>0</v>
      </c>
      <c r="L84" s="16">
        <f t="shared" si="24"/>
        <v>0</v>
      </c>
      <c r="M84" s="16">
        <f t="shared" si="24"/>
        <v>0</v>
      </c>
      <c r="N84" s="16">
        <f t="shared" si="24"/>
        <v>0</v>
      </c>
      <c r="O84" s="16">
        <f t="shared" si="24"/>
        <v>0</v>
      </c>
      <c r="P84" s="16">
        <f t="shared" si="24"/>
        <v>0</v>
      </c>
      <c r="Q84" s="16">
        <f t="shared" si="24"/>
        <v>0</v>
      </c>
      <c r="R84" s="16">
        <f t="shared" si="24"/>
        <v>0</v>
      </c>
      <c r="S84" s="16">
        <f t="shared" si="24"/>
        <v>0</v>
      </c>
      <c r="T84" s="16">
        <f t="shared" si="24"/>
        <v>0</v>
      </c>
      <c r="U84" s="16">
        <f t="shared" si="24"/>
        <v>0</v>
      </c>
      <c r="V84" s="16">
        <f t="shared" si="24"/>
        <v>0</v>
      </c>
      <c r="W84" s="16">
        <f t="shared" si="24"/>
        <v>0</v>
      </c>
      <c r="X84" s="16">
        <f t="shared" si="24"/>
        <v>0</v>
      </c>
      <c r="Y84" s="16">
        <f t="shared" si="24"/>
        <v>0</v>
      </c>
      <c r="Z84" s="16">
        <f t="shared" si="23"/>
        <v>0</v>
      </c>
      <c r="AA84" s="16">
        <f t="shared" si="23"/>
        <v>0</v>
      </c>
      <c r="AB84" s="16">
        <f t="shared" si="23"/>
        <v>0</v>
      </c>
      <c r="AC84" s="16">
        <f t="shared" si="23"/>
        <v>0</v>
      </c>
      <c r="AD84" s="16">
        <f t="shared" si="23"/>
        <v>0</v>
      </c>
      <c r="AE84" s="16">
        <f t="shared" si="23"/>
        <v>0</v>
      </c>
      <c r="AF84" s="16">
        <f t="shared" si="23"/>
        <v>0</v>
      </c>
      <c r="AG84" s="16">
        <f t="shared" si="23"/>
        <v>0</v>
      </c>
      <c r="AH84" s="16">
        <f t="shared" si="23"/>
        <v>0</v>
      </c>
      <c r="AI84" s="16">
        <f t="shared" si="23"/>
        <v>0</v>
      </c>
      <c r="AJ84" s="16">
        <f t="shared" si="23"/>
        <v>0</v>
      </c>
      <c r="AK84" s="16">
        <f t="shared" si="23"/>
        <v>0</v>
      </c>
      <c r="AL84" s="16">
        <f t="shared" si="23"/>
        <v>0</v>
      </c>
      <c r="AM84" s="16">
        <f t="shared" si="23"/>
        <v>0</v>
      </c>
      <c r="AN84" s="16">
        <f t="shared" si="23"/>
        <v>0</v>
      </c>
      <c r="AO84" s="16">
        <f t="shared" si="23"/>
        <v>0</v>
      </c>
      <c r="AP84" s="16">
        <f t="shared" si="23"/>
        <v>0</v>
      </c>
      <c r="AQ84" s="16">
        <f t="shared" si="23"/>
        <v>0</v>
      </c>
      <c r="AR84" s="16">
        <f t="shared" si="22"/>
        <v>0</v>
      </c>
      <c r="AS84" s="16">
        <f t="shared" si="22"/>
        <v>0</v>
      </c>
      <c r="AT84" s="16">
        <f t="shared" si="22"/>
        <v>0</v>
      </c>
      <c r="AU84" s="16">
        <f t="shared" si="22"/>
        <v>0</v>
      </c>
      <c r="AV84" s="29">
        <f t="shared" si="18"/>
        <v>0</v>
      </c>
      <c r="AW84" s="16">
        <f t="shared" si="19"/>
        <v>82</v>
      </c>
    </row>
    <row r="85" spans="1:49">
      <c r="A85" s="21" t="s">
        <v>218</v>
      </c>
      <c r="B85" s="21">
        <v>45</v>
      </c>
      <c r="C85" s="21">
        <v>11</v>
      </c>
      <c r="D85" s="21"/>
      <c r="E85" t="s">
        <v>394</v>
      </c>
      <c r="F85" s="15">
        <v>32210.07</v>
      </c>
      <c r="I85">
        <v>83</v>
      </c>
      <c r="J85" s="16">
        <f t="shared" si="24"/>
        <v>0</v>
      </c>
      <c r="K85" s="16">
        <f t="shared" si="24"/>
        <v>0</v>
      </c>
      <c r="L85" s="16">
        <f t="shared" si="24"/>
        <v>0</v>
      </c>
      <c r="M85" s="16">
        <f t="shared" si="24"/>
        <v>0</v>
      </c>
      <c r="N85" s="16">
        <f t="shared" si="24"/>
        <v>0</v>
      </c>
      <c r="O85" s="16">
        <f t="shared" si="24"/>
        <v>0</v>
      </c>
      <c r="P85" s="16">
        <f t="shared" si="24"/>
        <v>0</v>
      </c>
      <c r="Q85" s="16">
        <f t="shared" si="24"/>
        <v>0</v>
      </c>
      <c r="R85" s="16">
        <f t="shared" si="24"/>
        <v>0</v>
      </c>
      <c r="S85" s="16">
        <f t="shared" si="24"/>
        <v>0</v>
      </c>
      <c r="T85" s="16">
        <f t="shared" si="24"/>
        <v>0</v>
      </c>
      <c r="U85" s="16">
        <f t="shared" si="24"/>
        <v>0</v>
      </c>
      <c r="V85" s="16">
        <f t="shared" si="24"/>
        <v>0</v>
      </c>
      <c r="W85" s="16">
        <f t="shared" si="24"/>
        <v>0</v>
      </c>
      <c r="X85" s="16">
        <f t="shared" si="24"/>
        <v>0</v>
      </c>
      <c r="Y85" s="16">
        <f t="shared" si="24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 t="shared" si="23"/>
        <v>0</v>
      </c>
      <c r="AF85" s="16">
        <f t="shared" si="23"/>
        <v>0</v>
      </c>
      <c r="AG85" s="16">
        <f t="shared" si="23"/>
        <v>0</v>
      </c>
      <c r="AH85" s="16">
        <f t="shared" si="23"/>
        <v>0</v>
      </c>
      <c r="AI85" s="16">
        <f t="shared" si="23"/>
        <v>0</v>
      </c>
      <c r="AJ85" s="16">
        <f t="shared" si="23"/>
        <v>0</v>
      </c>
      <c r="AK85" s="16">
        <f t="shared" si="23"/>
        <v>0</v>
      </c>
      <c r="AL85" s="16">
        <f t="shared" si="23"/>
        <v>0</v>
      </c>
      <c r="AM85" s="16">
        <f t="shared" si="23"/>
        <v>0</v>
      </c>
      <c r="AN85" s="16">
        <f t="shared" si="23"/>
        <v>0</v>
      </c>
      <c r="AO85" s="16">
        <f t="shared" si="23"/>
        <v>0</v>
      </c>
      <c r="AP85" s="16">
        <f t="shared" si="23"/>
        <v>0</v>
      </c>
      <c r="AQ85" s="16">
        <f t="shared" si="23"/>
        <v>0</v>
      </c>
      <c r="AR85" s="16">
        <f t="shared" si="22"/>
        <v>0</v>
      </c>
      <c r="AS85" s="16">
        <f t="shared" si="22"/>
        <v>0</v>
      </c>
      <c r="AT85" s="16">
        <f t="shared" si="22"/>
        <v>0</v>
      </c>
      <c r="AU85" s="16">
        <f t="shared" si="22"/>
        <v>0</v>
      </c>
      <c r="AV85" s="29">
        <f t="shared" si="18"/>
        <v>0</v>
      </c>
      <c r="AW85" s="16">
        <f t="shared" si="19"/>
        <v>83</v>
      </c>
    </row>
    <row r="86" spans="1:49">
      <c r="A86" s="21" t="s">
        <v>218</v>
      </c>
      <c r="B86" s="21">
        <v>45</v>
      </c>
      <c r="C86" s="21">
        <v>31</v>
      </c>
      <c r="D86" s="21"/>
      <c r="E86" t="s">
        <v>389</v>
      </c>
      <c r="F86" s="15">
        <v>47465.1</v>
      </c>
      <c r="I86">
        <v>84</v>
      </c>
      <c r="J86" s="16">
        <f t="shared" si="24"/>
        <v>15781.16</v>
      </c>
      <c r="K86" s="16">
        <f t="shared" si="24"/>
        <v>17629.41</v>
      </c>
      <c r="L86" s="16">
        <f t="shared" si="24"/>
        <v>28191.200000000001</v>
      </c>
      <c r="M86" s="16">
        <f t="shared" si="24"/>
        <v>40914.270000000004</v>
      </c>
      <c r="N86" s="16">
        <f t="shared" si="24"/>
        <v>27759.35</v>
      </c>
      <c r="O86" s="16">
        <f t="shared" si="24"/>
        <v>25587.699999999997</v>
      </c>
      <c r="P86" s="16">
        <f t="shared" si="24"/>
        <v>41758.47</v>
      </c>
      <c r="Q86" s="16">
        <f t="shared" si="24"/>
        <v>831898.45</v>
      </c>
      <c r="R86" s="16">
        <f t="shared" si="24"/>
        <v>8267.02</v>
      </c>
      <c r="S86" s="16">
        <f t="shared" si="24"/>
        <v>29211.83</v>
      </c>
      <c r="T86" s="16">
        <f t="shared" si="24"/>
        <v>59305.9</v>
      </c>
      <c r="U86" s="16">
        <f t="shared" si="24"/>
        <v>16040.56</v>
      </c>
      <c r="V86" s="16">
        <f t="shared" si="24"/>
        <v>38051.18</v>
      </c>
      <c r="W86" s="16">
        <f t="shared" si="24"/>
        <v>20868.580000000002</v>
      </c>
      <c r="X86" s="16">
        <f t="shared" si="24"/>
        <v>0</v>
      </c>
      <c r="Y86" s="16">
        <f t="shared" si="24"/>
        <v>0</v>
      </c>
      <c r="Z86" s="16">
        <f t="shared" si="23"/>
        <v>38482.589999999997</v>
      </c>
      <c r="AA86" s="16">
        <f t="shared" si="23"/>
        <v>0</v>
      </c>
      <c r="AB86" s="16">
        <f t="shared" si="23"/>
        <v>258853.64</v>
      </c>
      <c r="AC86" s="16">
        <f t="shared" si="23"/>
        <v>206102.36</v>
      </c>
      <c r="AD86" s="16">
        <f t="shared" si="23"/>
        <v>36500.699999999997</v>
      </c>
      <c r="AE86" s="16">
        <f t="shared" si="23"/>
        <v>41043.949999999997</v>
      </c>
      <c r="AF86" s="16">
        <f t="shared" si="23"/>
        <v>49191.18</v>
      </c>
      <c r="AG86" s="16">
        <f t="shared" si="23"/>
        <v>72918.709999999992</v>
      </c>
      <c r="AH86" s="16">
        <f t="shared" si="23"/>
        <v>8354.2000000000007</v>
      </c>
      <c r="AI86" s="16">
        <f t="shared" si="23"/>
        <v>7630.99</v>
      </c>
      <c r="AJ86" s="16">
        <f t="shared" si="23"/>
        <v>39186.86</v>
      </c>
      <c r="AK86" s="16">
        <f t="shared" si="23"/>
        <v>16744.72</v>
      </c>
      <c r="AL86" s="16">
        <f t="shared" si="23"/>
        <v>36971.5</v>
      </c>
      <c r="AM86" s="16">
        <f t="shared" si="23"/>
        <v>23821.99</v>
      </c>
      <c r="AN86" s="16">
        <f t="shared" si="23"/>
        <v>0</v>
      </c>
      <c r="AO86" s="16">
        <f t="shared" si="23"/>
        <v>46878.28</v>
      </c>
      <c r="AP86" s="16">
        <f t="shared" si="23"/>
        <v>293081.52</v>
      </c>
      <c r="AQ86" s="16">
        <f t="shared" si="23"/>
        <v>26242.67</v>
      </c>
      <c r="AR86" s="16">
        <f t="shared" si="23"/>
        <v>33264.130000000005</v>
      </c>
      <c r="AS86" s="16">
        <f t="shared" si="23"/>
        <v>24874.959999999999</v>
      </c>
      <c r="AT86" s="16">
        <f t="shared" ref="AR86:AU102" si="25">SUMIFS($F$3:$F$261,$A$3:$A$261,AT$1,$B$3:$B$261,$I86)</f>
        <v>156393.35999999999</v>
      </c>
      <c r="AU86" s="16">
        <f t="shared" si="25"/>
        <v>29498.78</v>
      </c>
      <c r="AV86" s="29">
        <f t="shared" si="18"/>
        <v>2647302.169999999</v>
      </c>
      <c r="AW86" s="16">
        <f t="shared" si="19"/>
        <v>84</v>
      </c>
    </row>
    <row r="87" spans="1:49">
      <c r="A87" s="21" t="s">
        <v>218</v>
      </c>
      <c r="B87" s="21">
        <v>56</v>
      </c>
      <c r="C87" s="21">
        <v>10</v>
      </c>
      <c r="D87" s="21"/>
      <c r="E87" t="s">
        <v>352</v>
      </c>
      <c r="F87" s="15">
        <v>8977.77</v>
      </c>
      <c r="I87">
        <v>85</v>
      </c>
      <c r="J87" s="16">
        <f t="shared" si="24"/>
        <v>0</v>
      </c>
      <c r="K87" s="16">
        <f t="shared" si="24"/>
        <v>0</v>
      </c>
      <c r="L87" s="16">
        <f t="shared" si="24"/>
        <v>77424.600000000006</v>
      </c>
      <c r="M87" s="16">
        <f t="shared" si="24"/>
        <v>38397.29</v>
      </c>
      <c r="N87" s="16">
        <f t="shared" si="24"/>
        <v>0</v>
      </c>
      <c r="O87" s="16">
        <f t="shared" si="24"/>
        <v>79257.210000000006</v>
      </c>
      <c r="P87" s="16">
        <f t="shared" si="24"/>
        <v>0</v>
      </c>
      <c r="Q87" s="16">
        <f t="shared" si="24"/>
        <v>0</v>
      </c>
      <c r="R87" s="16">
        <f t="shared" si="24"/>
        <v>0</v>
      </c>
      <c r="S87" s="16">
        <f t="shared" si="24"/>
        <v>0</v>
      </c>
      <c r="T87" s="16">
        <f t="shared" si="24"/>
        <v>128891.05</v>
      </c>
      <c r="U87" s="16">
        <f t="shared" si="24"/>
        <v>0</v>
      </c>
      <c r="V87" s="16">
        <f t="shared" si="24"/>
        <v>0</v>
      </c>
      <c r="W87" s="16">
        <f t="shared" si="24"/>
        <v>0</v>
      </c>
      <c r="X87" s="16">
        <f t="shared" si="24"/>
        <v>0</v>
      </c>
      <c r="Y87" s="16">
        <f t="shared" si="24"/>
        <v>0</v>
      </c>
      <c r="Z87" s="16">
        <f t="shared" ref="Z87:AQ88" si="26">SUMIFS($F$3:$F$261,$A$3:$A$261,Z$1,$B$3:$B$261,$I87)</f>
        <v>0</v>
      </c>
      <c r="AA87" s="16">
        <f t="shared" si="26"/>
        <v>0</v>
      </c>
      <c r="AB87" s="16">
        <f t="shared" si="26"/>
        <v>0</v>
      </c>
      <c r="AC87" s="16">
        <f t="shared" si="26"/>
        <v>433749.26</v>
      </c>
      <c r="AD87" s="16">
        <f t="shared" si="26"/>
        <v>0</v>
      </c>
      <c r="AE87" s="16">
        <f t="shared" si="26"/>
        <v>0</v>
      </c>
      <c r="AF87" s="16">
        <f t="shared" si="26"/>
        <v>0</v>
      </c>
      <c r="AG87" s="16">
        <f t="shared" si="26"/>
        <v>0</v>
      </c>
      <c r="AH87" s="16">
        <f t="shared" si="26"/>
        <v>0</v>
      </c>
      <c r="AI87" s="16">
        <f t="shared" si="26"/>
        <v>0</v>
      </c>
      <c r="AJ87" s="16">
        <f t="shared" si="26"/>
        <v>0</v>
      </c>
      <c r="AK87" s="16">
        <f t="shared" si="26"/>
        <v>0</v>
      </c>
      <c r="AL87" s="16">
        <f t="shared" si="26"/>
        <v>0</v>
      </c>
      <c r="AM87" s="16">
        <f t="shared" si="26"/>
        <v>0</v>
      </c>
      <c r="AN87" s="16">
        <f t="shared" si="26"/>
        <v>0</v>
      </c>
      <c r="AO87" s="16">
        <f t="shared" si="26"/>
        <v>0</v>
      </c>
      <c r="AP87" s="16">
        <f t="shared" si="26"/>
        <v>125644.1</v>
      </c>
      <c r="AQ87" s="16">
        <f t="shared" si="26"/>
        <v>33903.040000000001</v>
      </c>
      <c r="AR87" s="16">
        <f t="shared" si="25"/>
        <v>46467.71</v>
      </c>
      <c r="AS87" s="16">
        <f t="shared" si="25"/>
        <v>0</v>
      </c>
      <c r="AT87" s="16">
        <f t="shared" si="25"/>
        <v>101885.35999999999</v>
      </c>
      <c r="AU87" s="16">
        <f t="shared" si="25"/>
        <v>0</v>
      </c>
      <c r="AV87" s="29">
        <f t="shared" si="18"/>
        <v>1065619.6200000001</v>
      </c>
      <c r="AW87" s="16">
        <f t="shared" si="19"/>
        <v>85</v>
      </c>
    </row>
    <row r="88" spans="1:49">
      <c r="A88" s="21" t="s">
        <v>218</v>
      </c>
      <c r="B88" s="21">
        <v>56</v>
      </c>
      <c r="C88" s="21">
        <v>29</v>
      </c>
      <c r="D88" s="21">
        <v>2</v>
      </c>
      <c r="E88" t="s">
        <v>395</v>
      </c>
      <c r="F88" s="15">
        <v>83421.08</v>
      </c>
      <c r="I88">
        <v>86</v>
      </c>
      <c r="J88" s="16">
        <f t="shared" si="24"/>
        <v>0</v>
      </c>
      <c r="K88" s="16">
        <f t="shared" si="24"/>
        <v>0</v>
      </c>
      <c r="L88" s="16">
        <f t="shared" si="24"/>
        <v>0</v>
      </c>
      <c r="M88" s="16">
        <f t="shared" si="24"/>
        <v>0</v>
      </c>
      <c r="N88" s="16">
        <f t="shared" si="24"/>
        <v>0</v>
      </c>
      <c r="O88" s="16">
        <f t="shared" si="24"/>
        <v>0</v>
      </c>
      <c r="P88" s="16">
        <f t="shared" si="24"/>
        <v>0</v>
      </c>
      <c r="Q88" s="16">
        <f t="shared" si="24"/>
        <v>0</v>
      </c>
      <c r="R88" s="16">
        <f t="shared" si="24"/>
        <v>0</v>
      </c>
      <c r="S88" s="16">
        <f t="shared" si="24"/>
        <v>0</v>
      </c>
      <c r="T88" s="16">
        <f t="shared" si="24"/>
        <v>0</v>
      </c>
      <c r="U88" s="16">
        <f t="shared" si="24"/>
        <v>0</v>
      </c>
      <c r="V88" s="16">
        <f t="shared" si="24"/>
        <v>0</v>
      </c>
      <c r="W88" s="16">
        <f t="shared" si="24"/>
        <v>0</v>
      </c>
      <c r="X88" s="16">
        <f t="shared" si="24"/>
        <v>0</v>
      </c>
      <c r="Y88" s="16">
        <f t="shared" si="24"/>
        <v>0</v>
      </c>
      <c r="Z88" s="16">
        <f t="shared" si="26"/>
        <v>0</v>
      </c>
      <c r="AA88" s="16">
        <f t="shared" si="26"/>
        <v>0</v>
      </c>
      <c r="AB88" s="16">
        <f t="shared" si="26"/>
        <v>0</v>
      </c>
      <c r="AC88" s="16">
        <f t="shared" si="26"/>
        <v>574700.72</v>
      </c>
      <c r="AD88" s="16">
        <f t="shared" si="26"/>
        <v>0</v>
      </c>
      <c r="AE88" s="16">
        <f t="shared" si="26"/>
        <v>0</v>
      </c>
      <c r="AF88" s="16">
        <f t="shared" si="26"/>
        <v>0</v>
      </c>
      <c r="AG88" s="16">
        <f t="shared" si="26"/>
        <v>0</v>
      </c>
      <c r="AH88" s="16">
        <f t="shared" si="26"/>
        <v>0</v>
      </c>
      <c r="AI88" s="16">
        <f t="shared" si="26"/>
        <v>0</v>
      </c>
      <c r="AJ88" s="16">
        <f t="shared" si="26"/>
        <v>0</v>
      </c>
      <c r="AK88" s="16">
        <f t="shared" si="26"/>
        <v>0</v>
      </c>
      <c r="AL88" s="16">
        <f t="shared" si="26"/>
        <v>0</v>
      </c>
      <c r="AM88" s="16">
        <f t="shared" si="26"/>
        <v>0</v>
      </c>
      <c r="AN88" s="16">
        <f t="shared" si="26"/>
        <v>0</v>
      </c>
      <c r="AO88" s="16">
        <f t="shared" si="26"/>
        <v>0</v>
      </c>
      <c r="AP88" s="16">
        <f t="shared" si="26"/>
        <v>0</v>
      </c>
      <c r="AQ88" s="16">
        <f t="shared" si="26"/>
        <v>0</v>
      </c>
      <c r="AR88" s="16">
        <f t="shared" si="25"/>
        <v>0</v>
      </c>
      <c r="AS88" s="16">
        <f t="shared" si="25"/>
        <v>0</v>
      </c>
      <c r="AT88" s="16">
        <f t="shared" si="25"/>
        <v>0</v>
      </c>
      <c r="AU88" s="16">
        <f t="shared" si="25"/>
        <v>0</v>
      </c>
      <c r="AV88" s="29">
        <f t="shared" si="18"/>
        <v>574700.72</v>
      </c>
      <c r="AW88" s="16">
        <f t="shared" si="19"/>
        <v>86</v>
      </c>
    </row>
    <row r="89" spans="1:49">
      <c r="A89" s="31" t="s">
        <v>218</v>
      </c>
      <c r="B89" s="21">
        <v>84</v>
      </c>
      <c r="C89" s="21">
        <v>11</v>
      </c>
      <c r="D89" s="21"/>
      <c r="E89" t="s">
        <v>325</v>
      </c>
      <c r="F89" s="15">
        <v>20868.580000000002</v>
      </c>
      <c r="I89">
        <v>87</v>
      </c>
      <c r="J89" s="16">
        <f t="shared" si="24"/>
        <v>0</v>
      </c>
      <c r="K89" s="16">
        <f t="shared" si="24"/>
        <v>0</v>
      </c>
      <c r="L89" s="16">
        <f t="shared" si="24"/>
        <v>0</v>
      </c>
      <c r="M89" s="16">
        <f t="shared" si="24"/>
        <v>0</v>
      </c>
      <c r="N89" s="16">
        <f t="shared" si="24"/>
        <v>0</v>
      </c>
      <c r="O89" s="16">
        <f t="shared" si="24"/>
        <v>0</v>
      </c>
      <c r="P89" s="16">
        <f t="shared" si="24"/>
        <v>0</v>
      </c>
      <c r="Q89" s="16">
        <f t="shared" si="24"/>
        <v>0</v>
      </c>
      <c r="R89" s="16">
        <f t="shared" si="24"/>
        <v>0</v>
      </c>
      <c r="S89" s="16">
        <f t="shared" si="24"/>
        <v>0</v>
      </c>
      <c r="T89" s="16">
        <f t="shared" si="24"/>
        <v>128446.51</v>
      </c>
      <c r="U89" s="16">
        <f t="shared" si="24"/>
        <v>0</v>
      </c>
      <c r="V89" s="16">
        <f t="shared" si="24"/>
        <v>0</v>
      </c>
      <c r="W89" s="16">
        <f t="shared" si="24"/>
        <v>0</v>
      </c>
      <c r="X89" s="16">
        <f t="shared" si="24"/>
        <v>0</v>
      </c>
      <c r="Y89" s="16">
        <f t="shared" ref="Y89:AS103" si="27">SUMIFS($F$3:$F$261,$A$3:$A$261,Y$1,$B$3:$B$261,$I89)</f>
        <v>0</v>
      </c>
      <c r="Z89" s="16">
        <f t="shared" si="27"/>
        <v>0</v>
      </c>
      <c r="AA89" s="16">
        <f t="shared" si="27"/>
        <v>0</v>
      </c>
      <c r="AB89" s="16">
        <f t="shared" si="27"/>
        <v>0</v>
      </c>
      <c r="AC89" s="16">
        <f t="shared" si="27"/>
        <v>167731.20000000001</v>
      </c>
      <c r="AD89" s="16">
        <f t="shared" si="27"/>
        <v>0</v>
      </c>
      <c r="AE89" s="16">
        <f t="shared" si="27"/>
        <v>0</v>
      </c>
      <c r="AF89" s="16">
        <f t="shared" si="27"/>
        <v>0</v>
      </c>
      <c r="AG89" s="16">
        <f t="shared" si="27"/>
        <v>0</v>
      </c>
      <c r="AH89" s="16">
        <f t="shared" si="27"/>
        <v>0</v>
      </c>
      <c r="AI89" s="16">
        <f t="shared" si="27"/>
        <v>0</v>
      </c>
      <c r="AJ89" s="16">
        <f t="shared" si="27"/>
        <v>0</v>
      </c>
      <c r="AK89" s="16">
        <f t="shared" si="27"/>
        <v>0</v>
      </c>
      <c r="AL89" s="16">
        <f t="shared" si="27"/>
        <v>0</v>
      </c>
      <c r="AM89" s="16">
        <f t="shared" si="27"/>
        <v>0</v>
      </c>
      <c r="AN89" s="16">
        <f t="shared" si="27"/>
        <v>0</v>
      </c>
      <c r="AO89" s="16">
        <f t="shared" si="27"/>
        <v>0</v>
      </c>
      <c r="AP89" s="16">
        <f t="shared" si="27"/>
        <v>0</v>
      </c>
      <c r="AQ89" s="16">
        <f t="shared" si="27"/>
        <v>0</v>
      </c>
      <c r="AR89" s="16">
        <f t="shared" si="25"/>
        <v>0</v>
      </c>
      <c r="AS89" s="16">
        <f t="shared" si="25"/>
        <v>0</v>
      </c>
      <c r="AT89" s="16">
        <f t="shared" si="25"/>
        <v>0</v>
      </c>
      <c r="AU89" s="16">
        <f t="shared" si="25"/>
        <v>0</v>
      </c>
      <c r="AV89" s="29">
        <f t="shared" si="18"/>
        <v>296177.71000000002</v>
      </c>
      <c r="AW89" s="16">
        <f t="shared" si="19"/>
        <v>87</v>
      </c>
    </row>
    <row r="90" spans="1:49">
      <c r="A90" s="32" t="s">
        <v>397</v>
      </c>
      <c r="B90" s="32"/>
      <c r="C90" s="32"/>
      <c r="D90" s="32"/>
      <c r="E90" s="32"/>
      <c r="F90" s="33">
        <v>2814418.76</v>
      </c>
      <c r="I90">
        <v>88</v>
      </c>
      <c r="J90" s="16">
        <f t="shared" ref="J90:Y103" si="28">SUMIFS($F$3:$F$261,$A$3:$A$261,J$1,$B$3:$B$261,$I90)</f>
        <v>0</v>
      </c>
      <c r="K90" s="16">
        <f t="shared" si="28"/>
        <v>0</v>
      </c>
      <c r="L90" s="16">
        <f t="shared" si="28"/>
        <v>0</v>
      </c>
      <c r="M90" s="16">
        <f t="shared" si="28"/>
        <v>0</v>
      </c>
      <c r="N90" s="16">
        <f t="shared" si="28"/>
        <v>0</v>
      </c>
      <c r="O90" s="16">
        <f t="shared" si="28"/>
        <v>0</v>
      </c>
      <c r="P90" s="16">
        <f t="shared" si="28"/>
        <v>0</v>
      </c>
      <c r="Q90" s="16">
        <f t="shared" si="28"/>
        <v>0</v>
      </c>
      <c r="R90" s="16">
        <f t="shared" si="28"/>
        <v>0</v>
      </c>
      <c r="S90" s="16">
        <f t="shared" si="28"/>
        <v>0</v>
      </c>
      <c r="T90" s="16">
        <f t="shared" si="28"/>
        <v>0</v>
      </c>
      <c r="U90" s="16">
        <f t="shared" si="28"/>
        <v>0</v>
      </c>
      <c r="V90" s="16">
        <f t="shared" si="28"/>
        <v>0</v>
      </c>
      <c r="W90" s="16">
        <f t="shared" si="28"/>
        <v>0</v>
      </c>
      <c r="X90" s="16">
        <f t="shared" si="28"/>
        <v>0</v>
      </c>
      <c r="Y90" s="16">
        <f t="shared" si="28"/>
        <v>0</v>
      </c>
      <c r="Z90" s="16">
        <f t="shared" si="27"/>
        <v>0</v>
      </c>
      <c r="AA90" s="16">
        <f t="shared" si="27"/>
        <v>0</v>
      </c>
      <c r="AB90" s="16">
        <f t="shared" si="27"/>
        <v>0</v>
      </c>
      <c r="AC90" s="16">
        <f t="shared" si="27"/>
        <v>0</v>
      </c>
      <c r="AD90" s="16">
        <f t="shared" si="27"/>
        <v>0</v>
      </c>
      <c r="AE90" s="16">
        <f t="shared" si="27"/>
        <v>0</v>
      </c>
      <c r="AF90" s="16">
        <f t="shared" si="27"/>
        <v>0</v>
      </c>
      <c r="AG90" s="16">
        <f t="shared" si="27"/>
        <v>0</v>
      </c>
      <c r="AH90" s="16">
        <f t="shared" si="27"/>
        <v>0</v>
      </c>
      <c r="AI90" s="16">
        <f t="shared" si="27"/>
        <v>0</v>
      </c>
      <c r="AJ90" s="16">
        <f t="shared" si="27"/>
        <v>0</v>
      </c>
      <c r="AK90" s="16">
        <f t="shared" si="27"/>
        <v>0</v>
      </c>
      <c r="AL90" s="16">
        <f t="shared" si="27"/>
        <v>0</v>
      </c>
      <c r="AM90" s="16">
        <f t="shared" si="27"/>
        <v>0</v>
      </c>
      <c r="AN90" s="16">
        <f t="shared" si="27"/>
        <v>0</v>
      </c>
      <c r="AO90" s="16">
        <f t="shared" si="27"/>
        <v>0</v>
      </c>
      <c r="AP90" s="16">
        <f t="shared" si="27"/>
        <v>0</v>
      </c>
      <c r="AQ90" s="16">
        <f t="shared" si="27"/>
        <v>0</v>
      </c>
      <c r="AR90" s="16">
        <f t="shared" si="25"/>
        <v>0</v>
      </c>
      <c r="AS90" s="16">
        <f t="shared" si="25"/>
        <v>0</v>
      </c>
      <c r="AT90" s="16">
        <f t="shared" si="25"/>
        <v>0</v>
      </c>
      <c r="AU90" s="16">
        <f t="shared" si="25"/>
        <v>0</v>
      </c>
      <c r="AV90" s="29">
        <f t="shared" si="18"/>
        <v>0</v>
      </c>
      <c r="AW90" s="16">
        <f t="shared" si="19"/>
        <v>88</v>
      </c>
    </row>
    <row r="91" spans="1:49">
      <c r="A91" s="21" t="s">
        <v>222</v>
      </c>
      <c r="B91" s="21" t="s">
        <v>319</v>
      </c>
      <c r="C91" s="21"/>
      <c r="D91" s="21"/>
      <c r="E91" t="s">
        <v>320</v>
      </c>
      <c r="F91" s="15">
        <v>2910533.19</v>
      </c>
      <c r="I91">
        <v>89</v>
      </c>
      <c r="J91" s="16">
        <f t="shared" si="28"/>
        <v>0</v>
      </c>
      <c r="K91" s="16">
        <f t="shared" si="28"/>
        <v>0</v>
      </c>
      <c r="L91" s="16">
        <f t="shared" si="28"/>
        <v>0</v>
      </c>
      <c r="M91" s="16">
        <f t="shared" si="28"/>
        <v>0</v>
      </c>
      <c r="N91" s="16">
        <f t="shared" si="28"/>
        <v>0</v>
      </c>
      <c r="O91" s="16">
        <f t="shared" si="28"/>
        <v>0</v>
      </c>
      <c r="P91" s="16">
        <f t="shared" si="28"/>
        <v>0</v>
      </c>
      <c r="Q91" s="16">
        <f t="shared" si="28"/>
        <v>0</v>
      </c>
      <c r="R91" s="16">
        <f t="shared" si="28"/>
        <v>0</v>
      </c>
      <c r="S91" s="16">
        <f t="shared" si="28"/>
        <v>0</v>
      </c>
      <c r="T91" s="16">
        <f t="shared" si="28"/>
        <v>0</v>
      </c>
      <c r="U91" s="16">
        <f t="shared" si="28"/>
        <v>0</v>
      </c>
      <c r="V91" s="16">
        <f t="shared" si="28"/>
        <v>0</v>
      </c>
      <c r="W91" s="16">
        <f t="shared" si="28"/>
        <v>0</v>
      </c>
      <c r="X91" s="16">
        <f t="shared" si="28"/>
        <v>0</v>
      </c>
      <c r="Y91" s="16">
        <f t="shared" si="28"/>
        <v>0</v>
      </c>
      <c r="Z91" s="16">
        <f t="shared" si="27"/>
        <v>0</v>
      </c>
      <c r="AA91" s="16">
        <f t="shared" si="27"/>
        <v>0</v>
      </c>
      <c r="AB91" s="16">
        <f t="shared" si="27"/>
        <v>0</v>
      </c>
      <c r="AC91" s="16">
        <f t="shared" si="27"/>
        <v>0</v>
      </c>
      <c r="AD91" s="16">
        <f t="shared" si="27"/>
        <v>0</v>
      </c>
      <c r="AE91" s="16">
        <f t="shared" si="27"/>
        <v>0</v>
      </c>
      <c r="AF91" s="16">
        <f t="shared" si="27"/>
        <v>0</v>
      </c>
      <c r="AG91" s="16">
        <f t="shared" si="27"/>
        <v>0</v>
      </c>
      <c r="AH91" s="16">
        <f t="shared" si="27"/>
        <v>0</v>
      </c>
      <c r="AI91" s="16">
        <f t="shared" si="27"/>
        <v>0</v>
      </c>
      <c r="AJ91" s="16">
        <f t="shared" si="27"/>
        <v>0</v>
      </c>
      <c r="AK91" s="16">
        <f t="shared" si="27"/>
        <v>0</v>
      </c>
      <c r="AL91" s="16">
        <f t="shared" si="27"/>
        <v>0</v>
      </c>
      <c r="AM91" s="16">
        <f t="shared" si="27"/>
        <v>0</v>
      </c>
      <c r="AN91" s="16">
        <f t="shared" si="27"/>
        <v>0</v>
      </c>
      <c r="AO91" s="16">
        <f t="shared" si="27"/>
        <v>0</v>
      </c>
      <c r="AP91" s="16">
        <f t="shared" si="27"/>
        <v>0</v>
      </c>
      <c r="AQ91" s="16">
        <f t="shared" si="27"/>
        <v>0</v>
      </c>
      <c r="AR91" s="16">
        <f t="shared" si="25"/>
        <v>0</v>
      </c>
      <c r="AS91" s="16">
        <f t="shared" si="25"/>
        <v>0</v>
      </c>
      <c r="AT91" s="16">
        <f t="shared" si="25"/>
        <v>0</v>
      </c>
      <c r="AU91" s="16">
        <f t="shared" si="25"/>
        <v>0</v>
      </c>
      <c r="AV91" s="29">
        <f t="shared" si="18"/>
        <v>0</v>
      </c>
      <c r="AW91" s="16">
        <f t="shared" si="19"/>
        <v>89</v>
      </c>
    </row>
    <row r="92" spans="1:49">
      <c r="A92" s="21" t="s">
        <v>222</v>
      </c>
      <c r="B92" s="21">
        <v>1</v>
      </c>
      <c r="C92" s="21">
        <v>1</v>
      </c>
      <c r="D92" s="21"/>
      <c r="E92" t="s">
        <v>398</v>
      </c>
      <c r="F92" s="15">
        <v>19960.52</v>
      </c>
      <c r="I92">
        <v>90</v>
      </c>
      <c r="J92" s="16">
        <f t="shared" si="28"/>
        <v>0</v>
      </c>
      <c r="K92" s="16">
        <f t="shared" si="28"/>
        <v>0</v>
      </c>
      <c r="L92" s="16">
        <f t="shared" si="28"/>
        <v>0</v>
      </c>
      <c r="M92" s="16">
        <f t="shared" si="28"/>
        <v>0</v>
      </c>
      <c r="N92" s="16">
        <f t="shared" si="28"/>
        <v>0</v>
      </c>
      <c r="O92" s="16">
        <f t="shared" si="28"/>
        <v>0</v>
      </c>
      <c r="P92" s="16">
        <f t="shared" si="28"/>
        <v>0</v>
      </c>
      <c r="Q92" s="16">
        <f t="shared" si="28"/>
        <v>0</v>
      </c>
      <c r="R92" s="16">
        <f t="shared" si="28"/>
        <v>0</v>
      </c>
      <c r="S92" s="16">
        <f t="shared" si="28"/>
        <v>0</v>
      </c>
      <c r="T92" s="16">
        <f t="shared" si="28"/>
        <v>0</v>
      </c>
      <c r="U92" s="16">
        <f t="shared" si="28"/>
        <v>0</v>
      </c>
      <c r="V92" s="16">
        <f t="shared" si="28"/>
        <v>0</v>
      </c>
      <c r="W92" s="16">
        <f t="shared" si="28"/>
        <v>0</v>
      </c>
      <c r="X92" s="16">
        <f t="shared" si="28"/>
        <v>0</v>
      </c>
      <c r="Y92" s="16">
        <f t="shared" si="28"/>
        <v>0</v>
      </c>
      <c r="Z92" s="16">
        <f t="shared" si="27"/>
        <v>0</v>
      </c>
      <c r="AA92" s="16">
        <f t="shared" si="27"/>
        <v>0</v>
      </c>
      <c r="AB92" s="16">
        <f t="shared" si="27"/>
        <v>0</v>
      </c>
      <c r="AC92" s="16">
        <f t="shared" si="27"/>
        <v>0</v>
      </c>
      <c r="AD92" s="16">
        <f t="shared" si="27"/>
        <v>0</v>
      </c>
      <c r="AE92" s="16">
        <f t="shared" si="27"/>
        <v>0</v>
      </c>
      <c r="AF92" s="16">
        <f t="shared" si="27"/>
        <v>0</v>
      </c>
      <c r="AG92" s="16">
        <f t="shared" si="27"/>
        <v>0</v>
      </c>
      <c r="AH92" s="16">
        <f t="shared" si="27"/>
        <v>0</v>
      </c>
      <c r="AI92" s="16">
        <f t="shared" si="27"/>
        <v>0</v>
      </c>
      <c r="AJ92" s="16">
        <f t="shared" si="27"/>
        <v>0</v>
      </c>
      <c r="AK92" s="16">
        <f t="shared" si="27"/>
        <v>0</v>
      </c>
      <c r="AL92" s="16">
        <f t="shared" si="27"/>
        <v>0</v>
      </c>
      <c r="AM92" s="16">
        <f t="shared" si="27"/>
        <v>0</v>
      </c>
      <c r="AN92" s="16">
        <f t="shared" si="27"/>
        <v>0</v>
      </c>
      <c r="AO92" s="16">
        <f t="shared" si="27"/>
        <v>0</v>
      </c>
      <c r="AP92" s="16">
        <f t="shared" si="27"/>
        <v>0</v>
      </c>
      <c r="AQ92" s="16">
        <f t="shared" si="27"/>
        <v>0</v>
      </c>
      <c r="AR92" s="16">
        <f t="shared" si="25"/>
        <v>0</v>
      </c>
      <c r="AS92" s="16">
        <f t="shared" si="25"/>
        <v>0</v>
      </c>
      <c r="AT92" s="16">
        <f t="shared" si="25"/>
        <v>0</v>
      </c>
      <c r="AU92" s="16">
        <f t="shared" si="25"/>
        <v>0</v>
      </c>
      <c r="AV92" s="29">
        <f t="shared" si="18"/>
        <v>0</v>
      </c>
      <c r="AW92" s="16">
        <f t="shared" si="19"/>
        <v>90</v>
      </c>
    </row>
    <row r="93" spans="1:49">
      <c r="A93" s="21" t="s">
        <v>222</v>
      </c>
      <c r="B93" s="21">
        <v>10</v>
      </c>
      <c r="C93" s="21">
        <v>1</v>
      </c>
      <c r="D93" s="21"/>
      <c r="E93" t="s">
        <v>349</v>
      </c>
      <c r="F93" s="15">
        <v>35144.57</v>
      </c>
      <c r="I93">
        <v>91</v>
      </c>
      <c r="J93" s="16">
        <f t="shared" si="28"/>
        <v>0</v>
      </c>
      <c r="K93" s="16">
        <f t="shared" si="28"/>
        <v>0</v>
      </c>
      <c r="L93" s="16">
        <f t="shared" si="28"/>
        <v>0</v>
      </c>
      <c r="M93" s="16">
        <f t="shared" si="28"/>
        <v>0</v>
      </c>
      <c r="N93" s="16">
        <f t="shared" si="28"/>
        <v>0</v>
      </c>
      <c r="O93" s="16">
        <f t="shared" si="28"/>
        <v>0</v>
      </c>
      <c r="P93" s="16">
        <f t="shared" si="28"/>
        <v>0</v>
      </c>
      <c r="Q93" s="16">
        <f t="shared" si="28"/>
        <v>0</v>
      </c>
      <c r="R93" s="16">
        <f t="shared" si="28"/>
        <v>0</v>
      </c>
      <c r="S93" s="16">
        <f t="shared" si="28"/>
        <v>0</v>
      </c>
      <c r="T93" s="16">
        <f t="shared" si="28"/>
        <v>0</v>
      </c>
      <c r="U93" s="16">
        <f t="shared" si="28"/>
        <v>0</v>
      </c>
      <c r="V93" s="16">
        <f t="shared" si="28"/>
        <v>0</v>
      </c>
      <c r="W93" s="16">
        <f t="shared" si="28"/>
        <v>0</v>
      </c>
      <c r="X93" s="16">
        <f t="shared" si="28"/>
        <v>0</v>
      </c>
      <c r="Y93" s="16">
        <f t="shared" si="28"/>
        <v>0</v>
      </c>
      <c r="Z93" s="16">
        <f t="shared" si="27"/>
        <v>0</v>
      </c>
      <c r="AA93" s="16">
        <f t="shared" si="27"/>
        <v>0</v>
      </c>
      <c r="AB93" s="16">
        <f t="shared" si="27"/>
        <v>0</v>
      </c>
      <c r="AC93" s="16">
        <f t="shared" si="27"/>
        <v>0</v>
      </c>
      <c r="AD93" s="16">
        <f t="shared" si="27"/>
        <v>0</v>
      </c>
      <c r="AE93" s="16">
        <f t="shared" si="27"/>
        <v>0</v>
      </c>
      <c r="AF93" s="16">
        <f t="shared" si="27"/>
        <v>0</v>
      </c>
      <c r="AG93" s="16">
        <f t="shared" si="27"/>
        <v>0</v>
      </c>
      <c r="AH93" s="16">
        <f t="shared" si="27"/>
        <v>0</v>
      </c>
      <c r="AI93" s="16">
        <f t="shared" si="27"/>
        <v>0</v>
      </c>
      <c r="AJ93" s="16">
        <f t="shared" si="27"/>
        <v>0</v>
      </c>
      <c r="AK93" s="16">
        <f t="shared" si="27"/>
        <v>0</v>
      </c>
      <c r="AL93" s="16">
        <f t="shared" si="27"/>
        <v>0</v>
      </c>
      <c r="AM93" s="16">
        <f t="shared" si="27"/>
        <v>0</v>
      </c>
      <c r="AN93" s="16">
        <f t="shared" si="27"/>
        <v>0</v>
      </c>
      <c r="AO93" s="16">
        <f t="shared" si="27"/>
        <v>0</v>
      </c>
      <c r="AP93" s="16">
        <f t="shared" si="27"/>
        <v>236879.66</v>
      </c>
      <c r="AQ93" s="16">
        <f t="shared" si="27"/>
        <v>0</v>
      </c>
      <c r="AR93" s="16">
        <f t="shared" si="25"/>
        <v>92646.04</v>
      </c>
      <c r="AS93" s="16">
        <f t="shared" si="25"/>
        <v>0</v>
      </c>
      <c r="AT93" s="16">
        <f t="shared" si="25"/>
        <v>0</v>
      </c>
      <c r="AU93" s="16">
        <f t="shared" si="25"/>
        <v>0</v>
      </c>
      <c r="AV93" s="29">
        <f t="shared" si="18"/>
        <v>329525.7</v>
      </c>
      <c r="AW93" s="16">
        <f t="shared" si="19"/>
        <v>91</v>
      </c>
    </row>
    <row r="94" spans="1:49">
      <c r="A94" s="21" t="s">
        <v>222</v>
      </c>
      <c r="B94" s="21">
        <v>26</v>
      </c>
      <c r="C94" s="21">
        <v>40</v>
      </c>
      <c r="D94" s="21"/>
      <c r="E94" t="s">
        <v>469</v>
      </c>
      <c r="F94" s="15">
        <v>78809.240000000005</v>
      </c>
      <c r="I94">
        <v>92</v>
      </c>
      <c r="J94" s="16">
        <f t="shared" si="28"/>
        <v>0</v>
      </c>
      <c r="K94" s="16">
        <f t="shared" si="28"/>
        <v>0</v>
      </c>
      <c r="L94" s="16">
        <f t="shared" si="28"/>
        <v>0</v>
      </c>
      <c r="M94" s="16">
        <f t="shared" si="28"/>
        <v>0</v>
      </c>
      <c r="N94" s="16">
        <f t="shared" si="28"/>
        <v>0</v>
      </c>
      <c r="O94" s="16">
        <f t="shared" si="28"/>
        <v>0</v>
      </c>
      <c r="P94" s="16">
        <f t="shared" si="28"/>
        <v>0</v>
      </c>
      <c r="Q94" s="16">
        <f t="shared" si="28"/>
        <v>0</v>
      </c>
      <c r="R94" s="16">
        <f t="shared" si="28"/>
        <v>0</v>
      </c>
      <c r="S94" s="16">
        <f t="shared" si="28"/>
        <v>0</v>
      </c>
      <c r="T94" s="16">
        <f t="shared" si="28"/>
        <v>0</v>
      </c>
      <c r="U94" s="16">
        <f t="shared" si="28"/>
        <v>0</v>
      </c>
      <c r="V94" s="16">
        <f t="shared" si="28"/>
        <v>0</v>
      </c>
      <c r="W94" s="16">
        <f t="shared" si="28"/>
        <v>0</v>
      </c>
      <c r="X94" s="16">
        <f t="shared" si="28"/>
        <v>0</v>
      </c>
      <c r="Y94" s="16">
        <f t="shared" si="28"/>
        <v>0</v>
      </c>
      <c r="Z94" s="16">
        <f t="shared" si="27"/>
        <v>0</v>
      </c>
      <c r="AA94" s="16">
        <f t="shared" si="27"/>
        <v>0</v>
      </c>
      <c r="AB94" s="16">
        <f t="shared" si="27"/>
        <v>0</v>
      </c>
      <c r="AC94" s="16">
        <f t="shared" si="27"/>
        <v>0</v>
      </c>
      <c r="AD94" s="16">
        <f t="shared" si="27"/>
        <v>0</v>
      </c>
      <c r="AE94" s="16">
        <f t="shared" si="27"/>
        <v>0</v>
      </c>
      <c r="AF94" s="16">
        <f t="shared" si="27"/>
        <v>0</v>
      </c>
      <c r="AG94" s="16">
        <f t="shared" si="27"/>
        <v>0</v>
      </c>
      <c r="AH94" s="16">
        <f t="shared" si="27"/>
        <v>0</v>
      </c>
      <c r="AI94" s="16">
        <f t="shared" si="27"/>
        <v>0</v>
      </c>
      <c r="AJ94" s="16">
        <f t="shared" si="27"/>
        <v>0</v>
      </c>
      <c r="AK94" s="16">
        <f t="shared" si="27"/>
        <v>0</v>
      </c>
      <c r="AL94" s="16">
        <f t="shared" si="27"/>
        <v>0</v>
      </c>
      <c r="AM94" s="16">
        <f t="shared" si="27"/>
        <v>0</v>
      </c>
      <c r="AN94" s="16">
        <f t="shared" si="27"/>
        <v>0</v>
      </c>
      <c r="AO94" s="16">
        <f t="shared" si="27"/>
        <v>0</v>
      </c>
      <c r="AP94" s="16">
        <f t="shared" si="27"/>
        <v>0</v>
      </c>
      <c r="AQ94" s="16">
        <f t="shared" si="27"/>
        <v>0</v>
      </c>
      <c r="AR94" s="16">
        <f t="shared" si="25"/>
        <v>0</v>
      </c>
      <c r="AS94" s="16">
        <f t="shared" si="25"/>
        <v>0</v>
      </c>
      <c r="AT94" s="16">
        <f t="shared" si="25"/>
        <v>0</v>
      </c>
      <c r="AU94" s="16">
        <f t="shared" si="25"/>
        <v>0</v>
      </c>
      <c r="AV94" s="29">
        <f t="shared" si="18"/>
        <v>0</v>
      </c>
      <c r="AW94" s="16">
        <f t="shared" si="19"/>
        <v>92</v>
      </c>
    </row>
    <row r="95" spans="1:49">
      <c r="A95" s="21" t="s">
        <v>222</v>
      </c>
      <c r="B95" s="21">
        <v>75</v>
      </c>
      <c r="C95" s="21">
        <v>0</v>
      </c>
      <c r="D95" s="21"/>
      <c r="E95" t="s">
        <v>485</v>
      </c>
      <c r="F95" s="15">
        <v>7208.26</v>
      </c>
      <c r="I95">
        <v>93</v>
      </c>
      <c r="J95" s="16">
        <f t="shared" si="28"/>
        <v>0</v>
      </c>
      <c r="K95" s="16">
        <f t="shared" si="28"/>
        <v>0</v>
      </c>
      <c r="L95" s="16">
        <f t="shared" si="28"/>
        <v>0</v>
      </c>
      <c r="M95" s="16">
        <f t="shared" si="28"/>
        <v>0</v>
      </c>
      <c r="N95" s="16">
        <f t="shared" si="28"/>
        <v>0</v>
      </c>
      <c r="O95" s="16">
        <f t="shared" si="28"/>
        <v>0</v>
      </c>
      <c r="P95" s="16">
        <f t="shared" si="28"/>
        <v>0</v>
      </c>
      <c r="Q95" s="16">
        <f t="shared" si="28"/>
        <v>36725.21</v>
      </c>
      <c r="R95" s="16">
        <f t="shared" si="28"/>
        <v>0</v>
      </c>
      <c r="S95" s="16">
        <f t="shared" si="28"/>
        <v>0</v>
      </c>
      <c r="T95" s="16">
        <f t="shared" si="28"/>
        <v>0</v>
      </c>
      <c r="U95" s="16">
        <f t="shared" si="28"/>
        <v>0</v>
      </c>
      <c r="V95" s="16">
        <f t="shared" si="28"/>
        <v>0</v>
      </c>
      <c r="W95" s="16">
        <f t="shared" si="28"/>
        <v>0</v>
      </c>
      <c r="X95" s="16">
        <f t="shared" si="28"/>
        <v>0</v>
      </c>
      <c r="Y95" s="16">
        <f t="shared" si="28"/>
        <v>0</v>
      </c>
      <c r="Z95" s="16">
        <f t="shared" si="27"/>
        <v>0</v>
      </c>
      <c r="AA95" s="16">
        <f t="shared" si="27"/>
        <v>0</v>
      </c>
      <c r="AB95" s="16">
        <f t="shared" si="27"/>
        <v>0</v>
      </c>
      <c r="AC95" s="16">
        <f t="shared" si="27"/>
        <v>25059.040000000001</v>
      </c>
      <c r="AD95" s="16">
        <f t="shared" si="27"/>
        <v>0</v>
      </c>
      <c r="AE95" s="16">
        <f t="shared" si="27"/>
        <v>0</v>
      </c>
      <c r="AF95" s="16">
        <f t="shared" si="27"/>
        <v>0</v>
      </c>
      <c r="AG95" s="16">
        <f t="shared" si="27"/>
        <v>0</v>
      </c>
      <c r="AH95" s="16">
        <f t="shared" si="27"/>
        <v>0</v>
      </c>
      <c r="AI95" s="16">
        <f t="shared" si="27"/>
        <v>0</v>
      </c>
      <c r="AJ95" s="16">
        <f t="shared" si="27"/>
        <v>0</v>
      </c>
      <c r="AK95" s="16">
        <f t="shared" si="27"/>
        <v>0</v>
      </c>
      <c r="AL95" s="16">
        <f t="shared" si="27"/>
        <v>0</v>
      </c>
      <c r="AM95" s="16">
        <f t="shared" si="27"/>
        <v>0</v>
      </c>
      <c r="AN95" s="16">
        <f t="shared" si="27"/>
        <v>0</v>
      </c>
      <c r="AO95" s="16">
        <f t="shared" si="27"/>
        <v>0</v>
      </c>
      <c r="AP95" s="16">
        <f t="shared" si="27"/>
        <v>85216.13</v>
      </c>
      <c r="AQ95" s="16">
        <f t="shared" si="27"/>
        <v>0</v>
      </c>
      <c r="AR95" s="16">
        <f t="shared" si="25"/>
        <v>0</v>
      </c>
      <c r="AS95" s="16">
        <f t="shared" si="25"/>
        <v>0</v>
      </c>
      <c r="AT95" s="16">
        <f t="shared" si="25"/>
        <v>0</v>
      </c>
      <c r="AU95" s="16">
        <f t="shared" si="25"/>
        <v>0</v>
      </c>
      <c r="AV95" s="29">
        <f t="shared" si="18"/>
        <v>147000.38</v>
      </c>
      <c r="AW95" s="16">
        <f t="shared" si="19"/>
        <v>93</v>
      </c>
    </row>
    <row r="96" spans="1:49">
      <c r="A96" s="21" t="s">
        <v>222</v>
      </c>
      <c r="B96" s="21">
        <v>84</v>
      </c>
      <c r="C96" s="21">
        <v>11</v>
      </c>
      <c r="D96" s="21"/>
      <c r="E96" t="s">
        <v>325</v>
      </c>
      <c r="F96" s="15">
        <v>38482.589999999997</v>
      </c>
      <c r="I96">
        <v>94</v>
      </c>
      <c r="J96" s="16">
        <f t="shared" si="28"/>
        <v>0</v>
      </c>
      <c r="K96" s="16">
        <f t="shared" si="28"/>
        <v>0</v>
      </c>
      <c r="L96" s="16">
        <f t="shared" si="28"/>
        <v>0</v>
      </c>
      <c r="M96" s="16">
        <f t="shared" si="28"/>
        <v>0</v>
      </c>
      <c r="N96" s="16">
        <f t="shared" si="28"/>
        <v>0</v>
      </c>
      <c r="O96" s="16">
        <f t="shared" si="28"/>
        <v>0</v>
      </c>
      <c r="P96" s="16">
        <f t="shared" si="28"/>
        <v>0</v>
      </c>
      <c r="Q96" s="16">
        <f t="shared" si="28"/>
        <v>0</v>
      </c>
      <c r="R96" s="16">
        <f t="shared" si="28"/>
        <v>0</v>
      </c>
      <c r="S96" s="16">
        <f t="shared" si="28"/>
        <v>0</v>
      </c>
      <c r="T96" s="16">
        <f t="shared" si="28"/>
        <v>0</v>
      </c>
      <c r="U96" s="16">
        <f t="shared" si="28"/>
        <v>0</v>
      </c>
      <c r="V96" s="16">
        <f t="shared" si="28"/>
        <v>0</v>
      </c>
      <c r="W96" s="16">
        <f t="shared" si="28"/>
        <v>0</v>
      </c>
      <c r="X96" s="16">
        <f t="shared" si="28"/>
        <v>0</v>
      </c>
      <c r="Y96" s="16">
        <f t="shared" si="28"/>
        <v>0</v>
      </c>
      <c r="Z96" s="16">
        <f t="shared" si="27"/>
        <v>0</v>
      </c>
      <c r="AA96" s="16">
        <f t="shared" si="27"/>
        <v>0</v>
      </c>
      <c r="AB96" s="16">
        <f t="shared" si="27"/>
        <v>0</v>
      </c>
      <c r="AC96" s="16">
        <f t="shared" si="27"/>
        <v>31479.96</v>
      </c>
      <c r="AD96" s="16">
        <f t="shared" si="27"/>
        <v>0</v>
      </c>
      <c r="AE96" s="16">
        <f t="shared" si="27"/>
        <v>0</v>
      </c>
      <c r="AF96" s="16">
        <f t="shared" si="27"/>
        <v>0</v>
      </c>
      <c r="AG96" s="16">
        <f t="shared" si="27"/>
        <v>0</v>
      </c>
      <c r="AH96" s="16">
        <f t="shared" si="27"/>
        <v>0</v>
      </c>
      <c r="AI96" s="16">
        <f t="shared" si="27"/>
        <v>0</v>
      </c>
      <c r="AJ96" s="16">
        <f t="shared" si="27"/>
        <v>0</v>
      </c>
      <c r="AK96" s="16">
        <f t="shared" si="27"/>
        <v>0</v>
      </c>
      <c r="AL96" s="16">
        <f t="shared" si="27"/>
        <v>0</v>
      </c>
      <c r="AM96" s="16">
        <f t="shared" si="27"/>
        <v>0</v>
      </c>
      <c r="AN96" s="16">
        <f t="shared" si="27"/>
        <v>0</v>
      </c>
      <c r="AO96" s="16">
        <f t="shared" si="27"/>
        <v>1270.72</v>
      </c>
      <c r="AP96" s="16">
        <f t="shared" si="27"/>
        <v>0</v>
      </c>
      <c r="AQ96" s="16">
        <f t="shared" si="27"/>
        <v>0</v>
      </c>
      <c r="AR96" s="16">
        <f t="shared" si="25"/>
        <v>0</v>
      </c>
      <c r="AS96" s="16">
        <f t="shared" si="27"/>
        <v>0</v>
      </c>
      <c r="AT96" s="16">
        <f t="shared" si="25"/>
        <v>0</v>
      </c>
      <c r="AU96" s="16">
        <f t="shared" si="25"/>
        <v>0</v>
      </c>
      <c r="AV96" s="29">
        <f t="shared" si="18"/>
        <v>32750.68</v>
      </c>
      <c r="AW96" s="16">
        <f t="shared" si="19"/>
        <v>94</v>
      </c>
    </row>
    <row r="97" spans="1:49">
      <c r="A97" s="31" t="s">
        <v>222</v>
      </c>
      <c r="B97" s="21">
        <v>95</v>
      </c>
      <c r="C97" s="21">
        <v>2</v>
      </c>
      <c r="D97" s="21"/>
      <c r="E97" t="s">
        <v>396</v>
      </c>
      <c r="F97" s="15">
        <v>36007.75</v>
      </c>
      <c r="I97">
        <v>95</v>
      </c>
      <c r="J97" s="16">
        <f t="shared" si="28"/>
        <v>0</v>
      </c>
      <c r="K97" s="16">
        <f t="shared" si="28"/>
        <v>0</v>
      </c>
      <c r="L97" s="16">
        <f t="shared" si="28"/>
        <v>0</v>
      </c>
      <c r="M97" s="16">
        <f t="shared" si="28"/>
        <v>0</v>
      </c>
      <c r="N97" s="16">
        <f t="shared" si="28"/>
        <v>0</v>
      </c>
      <c r="O97" s="16">
        <f t="shared" si="28"/>
        <v>0</v>
      </c>
      <c r="P97" s="16">
        <f t="shared" si="28"/>
        <v>0</v>
      </c>
      <c r="Q97" s="16">
        <f t="shared" si="28"/>
        <v>0</v>
      </c>
      <c r="R97" s="16">
        <f t="shared" si="28"/>
        <v>0</v>
      </c>
      <c r="S97" s="16">
        <f t="shared" si="28"/>
        <v>0</v>
      </c>
      <c r="T97" s="16">
        <f t="shared" si="28"/>
        <v>0</v>
      </c>
      <c r="U97" s="16">
        <f t="shared" si="28"/>
        <v>0</v>
      </c>
      <c r="V97" s="16">
        <f t="shared" si="28"/>
        <v>0</v>
      </c>
      <c r="W97" s="16">
        <f t="shared" si="28"/>
        <v>0</v>
      </c>
      <c r="X97" s="16">
        <f t="shared" si="28"/>
        <v>0</v>
      </c>
      <c r="Y97" s="16">
        <f t="shared" si="28"/>
        <v>0</v>
      </c>
      <c r="Z97" s="16">
        <f t="shared" si="27"/>
        <v>36007.75</v>
      </c>
      <c r="AA97" s="16">
        <f t="shared" si="27"/>
        <v>0</v>
      </c>
      <c r="AB97" s="16">
        <f t="shared" si="27"/>
        <v>0</v>
      </c>
      <c r="AC97" s="16">
        <f t="shared" si="27"/>
        <v>0</v>
      </c>
      <c r="AD97" s="16">
        <f t="shared" si="27"/>
        <v>0</v>
      </c>
      <c r="AE97" s="16">
        <f t="shared" si="27"/>
        <v>0</v>
      </c>
      <c r="AF97" s="16">
        <f t="shared" si="27"/>
        <v>0</v>
      </c>
      <c r="AG97" s="16">
        <f t="shared" si="27"/>
        <v>45491.73</v>
      </c>
      <c r="AH97" s="16">
        <f t="shared" si="27"/>
        <v>0</v>
      </c>
      <c r="AI97" s="16">
        <f t="shared" si="27"/>
        <v>0</v>
      </c>
      <c r="AJ97" s="16">
        <f t="shared" si="27"/>
        <v>0</v>
      </c>
      <c r="AK97" s="16">
        <f t="shared" si="27"/>
        <v>0</v>
      </c>
      <c r="AL97" s="16">
        <f t="shared" si="27"/>
        <v>0</v>
      </c>
      <c r="AM97" s="16">
        <f t="shared" si="27"/>
        <v>0</v>
      </c>
      <c r="AN97" s="16">
        <f t="shared" si="27"/>
        <v>0</v>
      </c>
      <c r="AO97" s="16">
        <f t="shared" si="27"/>
        <v>0</v>
      </c>
      <c r="AP97" s="16">
        <f t="shared" si="27"/>
        <v>0</v>
      </c>
      <c r="AQ97" s="16">
        <f t="shared" si="27"/>
        <v>0</v>
      </c>
      <c r="AR97" s="16">
        <f t="shared" si="25"/>
        <v>0</v>
      </c>
      <c r="AS97" s="16">
        <f t="shared" si="25"/>
        <v>0</v>
      </c>
      <c r="AT97" s="16">
        <f t="shared" si="25"/>
        <v>0</v>
      </c>
      <c r="AU97" s="16">
        <f t="shared" si="25"/>
        <v>0</v>
      </c>
      <c r="AV97" s="29">
        <f t="shared" si="18"/>
        <v>81499.48000000001</v>
      </c>
      <c r="AW97" s="16">
        <f t="shared" si="19"/>
        <v>95</v>
      </c>
    </row>
    <row r="98" spans="1:49">
      <c r="A98" s="32" t="s">
        <v>399</v>
      </c>
      <c r="B98" s="32"/>
      <c r="C98" s="32"/>
      <c r="D98" s="32"/>
      <c r="E98" s="32"/>
      <c r="F98" s="33">
        <v>3126146.1199999996</v>
      </c>
      <c r="I98">
        <v>96</v>
      </c>
      <c r="J98" s="16">
        <f t="shared" si="28"/>
        <v>0</v>
      </c>
      <c r="K98" s="16">
        <f t="shared" si="28"/>
        <v>0</v>
      </c>
      <c r="L98" s="16">
        <f t="shared" si="28"/>
        <v>0</v>
      </c>
      <c r="M98" s="16">
        <f t="shared" si="28"/>
        <v>0</v>
      </c>
      <c r="N98" s="16">
        <f t="shared" si="28"/>
        <v>0</v>
      </c>
      <c r="O98" s="16">
        <f t="shared" si="28"/>
        <v>0</v>
      </c>
      <c r="P98" s="16">
        <f t="shared" si="28"/>
        <v>0</v>
      </c>
      <c r="Q98" s="16">
        <f t="shared" si="28"/>
        <v>0</v>
      </c>
      <c r="R98" s="16">
        <f t="shared" si="28"/>
        <v>0</v>
      </c>
      <c r="S98" s="16">
        <f t="shared" si="28"/>
        <v>0</v>
      </c>
      <c r="T98" s="16">
        <f t="shared" si="28"/>
        <v>0</v>
      </c>
      <c r="U98" s="16">
        <f t="shared" si="28"/>
        <v>0</v>
      </c>
      <c r="V98" s="16">
        <f t="shared" si="28"/>
        <v>0</v>
      </c>
      <c r="W98" s="16">
        <f t="shared" si="28"/>
        <v>0</v>
      </c>
      <c r="X98" s="16">
        <f t="shared" si="28"/>
        <v>0</v>
      </c>
      <c r="Y98" s="16">
        <f t="shared" si="28"/>
        <v>0</v>
      </c>
      <c r="Z98" s="16">
        <f t="shared" si="27"/>
        <v>0</v>
      </c>
      <c r="AA98" s="16">
        <f t="shared" si="27"/>
        <v>0</v>
      </c>
      <c r="AB98" s="16">
        <f t="shared" si="27"/>
        <v>0</v>
      </c>
      <c r="AC98" s="16">
        <f t="shared" si="27"/>
        <v>0</v>
      </c>
      <c r="AD98" s="16">
        <f t="shared" si="27"/>
        <v>0</v>
      </c>
      <c r="AE98" s="16">
        <f t="shared" si="27"/>
        <v>0</v>
      </c>
      <c r="AF98" s="16">
        <f t="shared" si="27"/>
        <v>0</v>
      </c>
      <c r="AG98" s="16">
        <f t="shared" si="27"/>
        <v>0</v>
      </c>
      <c r="AH98" s="16">
        <f t="shared" si="27"/>
        <v>0</v>
      </c>
      <c r="AI98" s="16">
        <f t="shared" si="27"/>
        <v>0</v>
      </c>
      <c r="AJ98" s="16">
        <f t="shared" si="27"/>
        <v>0</v>
      </c>
      <c r="AK98" s="16">
        <f t="shared" si="27"/>
        <v>0</v>
      </c>
      <c r="AL98" s="16">
        <f t="shared" si="27"/>
        <v>0</v>
      </c>
      <c r="AM98" s="16">
        <f t="shared" si="27"/>
        <v>0</v>
      </c>
      <c r="AN98" s="16">
        <f t="shared" si="27"/>
        <v>0</v>
      </c>
      <c r="AO98" s="16">
        <f t="shared" si="27"/>
        <v>0</v>
      </c>
      <c r="AP98" s="16">
        <f t="shared" si="27"/>
        <v>0</v>
      </c>
      <c r="AQ98" s="16">
        <f t="shared" si="27"/>
        <v>0</v>
      </c>
      <c r="AR98" s="16">
        <f t="shared" si="25"/>
        <v>0</v>
      </c>
      <c r="AS98" s="16">
        <f t="shared" si="25"/>
        <v>0</v>
      </c>
      <c r="AT98" s="16">
        <f t="shared" si="25"/>
        <v>10554.44</v>
      </c>
      <c r="AU98" s="16">
        <f t="shared" si="25"/>
        <v>0</v>
      </c>
      <c r="AV98" s="29">
        <f t="shared" si="18"/>
        <v>10554.44</v>
      </c>
      <c r="AW98" s="16">
        <f t="shared" si="19"/>
        <v>96</v>
      </c>
    </row>
    <row r="99" spans="1:49">
      <c r="A99" s="21" t="s">
        <v>223</v>
      </c>
      <c r="B99" s="21" t="s">
        <v>319</v>
      </c>
      <c r="C99" s="21"/>
      <c r="D99" s="21"/>
      <c r="E99" t="s">
        <v>320</v>
      </c>
      <c r="F99" s="15">
        <v>1094476.0899999999</v>
      </c>
      <c r="I99">
        <v>97</v>
      </c>
      <c r="J99" s="16">
        <f t="shared" si="28"/>
        <v>0</v>
      </c>
      <c r="K99" s="16">
        <f t="shared" si="28"/>
        <v>0</v>
      </c>
      <c r="L99" s="16">
        <f t="shared" si="28"/>
        <v>0</v>
      </c>
      <c r="M99" s="16">
        <f t="shared" si="28"/>
        <v>0</v>
      </c>
      <c r="N99" s="16">
        <f t="shared" si="28"/>
        <v>0</v>
      </c>
      <c r="O99" s="16">
        <f t="shared" si="28"/>
        <v>0</v>
      </c>
      <c r="P99" s="16">
        <f t="shared" si="28"/>
        <v>0</v>
      </c>
      <c r="Q99" s="16">
        <f t="shared" si="28"/>
        <v>0</v>
      </c>
      <c r="R99" s="16">
        <f t="shared" si="28"/>
        <v>0</v>
      </c>
      <c r="S99" s="16">
        <f t="shared" si="28"/>
        <v>0</v>
      </c>
      <c r="T99" s="16">
        <f t="shared" si="28"/>
        <v>0</v>
      </c>
      <c r="U99" s="16">
        <f t="shared" si="28"/>
        <v>0</v>
      </c>
      <c r="V99" s="16">
        <f t="shared" si="28"/>
        <v>0</v>
      </c>
      <c r="W99" s="16">
        <f t="shared" si="28"/>
        <v>0</v>
      </c>
      <c r="X99" s="16">
        <f t="shared" si="28"/>
        <v>0</v>
      </c>
      <c r="Y99" s="16">
        <f t="shared" si="28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 t="shared" si="27"/>
        <v>0</v>
      </c>
      <c r="AF99" s="16">
        <f t="shared" si="27"/>
        <v>0</v>
      </c>
      <c r="AG99" s="16">
        <f t="shared" si="27"/>
        <v>0</v>
      </c>
      <c r="AH99" s="16">
        <f t="shared" si="27"/>
        <v>0</v>
      </c>
      <c r="AI99" s="16">
        <f t="shared" si="27"/>
        <v>0</v>
      </c>
      <c r="AJ99" s="16">
        <f t="shared" si="27"/>
        <v>0</v>
      </c>
      <c r="AK99" s="16">
        <f t="shared" si="27"/>
        <v>0</v>
      </c>
      <c r="AL99" s="16">
        <f t="shared" si="27"/>
        <v>0</v>
      </c>
      <c r="AM99" s="16">
        <f t="shared" si="27"/>
        <v>0</v>
      </c>
      <c r="AN99" s="16">
        <f t="shared" si="27"/>
        <v>0</v>
      </c>
      <c r="AO99" s="16">
        <f t="shared" si="27"/>
        <v>0</v>
      </c>
      <c r="AP99" s="16">
        <f t="shared" si="27"/>
        <v>0</v>
      </c>
      <c r="AQ99" s="16">
        <f t="shared" si="27"/>
        <v>0</v>
      </c>
      <c r="AR99" s="16">
        <f t="shared" si="25"/>
        <v>0</v>
      </c>
      <c r="AS99" s="16">
        <f t="shared" si="25"/>
        <v>0</v>
      </c>
      <c r="AT99" s="16">
        <f t="shared" si="25"/>
        <v>0</v>
      </c>
      <c r="AU99" s="16">
        <f t="shared" si="25"/>
        <v>0</v>
      </c>
      <c r="AV99" s="29">
        <f t="shared" si="18"/>
        <v>0</v>
      </c>
      <c r="AW99" s="16">
        <f t="shared" si="19"/>
        <v>97</v>
      </c>
    </row>
    <row r="100" spans="1:49">
      <c r="A100" s="21" t="s">
        <v>223</v>
      </c>
      <c r="B100" s="21">
        <v>10</v>
      </c>
      <c r="C100" s="21">
        <v>1</v>
      </c>
      <c r="D100" s="21"/>
      <c r="E100" t="s">
        <v>349</v>
      </c>
      <c r="F100" s="15">
        <v>44521.2</v>
      </c>
      <c r="I100">
        <v>98</v>
      </c>
      <c r="J100" s="16">
        <f t="shared" si="28"/>
        <v>0</v>
      </c>
      <c r="K100" s="16">
        <f t="shared" si="28"/>
        <v>0</v>
      </c>
      <c r="L100" s="16">
        <f t="shared" si="28"/>
        <v>0</v>
      </c>
      <c r="M100" s="16">
        <f t="shared" si="28"/>
        <v>0</v>
      </c>
      <c r="N100" s="16">
        <f t="shared" si="28"/>
        <v>0</v>
      </c>
      <c r="O100" s="16">
        <f t="shared" si="28"/>
        <v>0</v>
      </c>
      <c r="P100" s="16">
        <f t="shared" si="28"/>
        <v>0</v>
      </c>
      <c r="Q100" s="16">
        <f t="shared" si="28"/>
        <v>0</v>
      </c>
      <c r="R100" s="16">
        <f t="shared" si="28"/>
        <v>0</v>
      </c>
      <c r="S100" s="16">
        <f t="shared" si="28"/>
        <v>0</v>
      </c>
      <c r="T100" s="16">
        <f t="shared" si="28"/>
        <v>0</v>
      </c>
      <c r="U100" s="16">
        <f t="shared" si="28"/>
        <v>0</v>
      </c>
      <c r="V100" s="16">
        <f t="shared" si="28"/>
        <v>0</v>
      </c>
      <c r="W100" s="16">
        <f t="shared" si="28"/>
        <v>0</v>
      </c>
      <c r="X100" s="16">
        <f t="shared" si="28"/>
        <v>0</v>
      </c>
      <c r="Y100" s="16">
        <f t="shared" si="28"/>
        <v>0</v>
      </c>
      <c r="Z100" s="16">
        <f t="shared" si="27"/>
        <v>0</v>
      </c>
      <c r="AA100" s="16">
        <f t="shared" si="27"/>
        <v>0</v>
      </c>
      <c r="AB100" s="16">
        <f t="shared" si="27"/>
        <v>0</v>
      </c>
      <c r="AC100" s="16">
        <f t="shared" si="27"/>
        <v>0</v>
      </c>
      <c r="AD100" s="16">
        <f t="shared" si="27"/>
        <v>0</v>
      </c>
      <c r="AE100" s="16">
        <f t="shared" si="27"/>
        <v>0</v>
      </c>
      <c r="AF100" s="16">
        <f t="shared" si="27"/>
        <v>0</v>
      </c>
      <c r="AG100" s="16">
        <f t="shared" si="27"/>
        <v>0</v>
      </c>
      <c r="AH100" s="16">
        <f t="shared" si="27"/>
        <v>0</v>
      </c>
      <c r="AI100" s="16">
        <f t="shared" si="27"/>
        <v>0</v>
      </c>
      <c r="AJ100" s="16">
        <f t="shared" si="27"/>
        <v>0</v>
      </c>
      <c r="AK100" s="16">
        <f t="shared" si="27"/>
        <v>0</v>
      </c>
      <c r="AL100" s="16">
        <f t="shared" si="27"/>
        <v>0</v>
      </c>
      <c r="AM100" s="16">
        <f t="shared" si="27"/>
        <v>0</v>
      </c>
      <c r="AN100" s="16">
        <f t="shared" si="27"/>
        <v>0</v>
      </c>
      <c r="AO100" s="16">
        <f t="shared" si="27"/>
        <v>0</v>
      </c>
      <c r="AP100" s="16">
        <f t="shared" si="27"/>
        <v>0</v>
      </c>
      <c r="AQ100" s="16">
        <f t="shared" si="27"/>
        <v>0</v>
      </c>
      <c r="AR100" s="16">
        <f t="shared" si="25"/>
        <v>0</v>
      </c>
      <c r="AS100" s="16">
        <f t="shared" si="25"/>
        <v>0</v>
      </c>
      <c r="AT100" s="16">
        <f t="shared" si="25"/>
        <v>0</v>
      </c>
      <c r="AU100" s="16">
        <f t="shared" si="25"/>
        <v>0</v>
      </c>
      <c r="AV100" s="29">
        <f t="shared" si="18"/>
        <v>0</v>
      </c>
      <c r="AW100" s="16">
        <f t="shared" si="19"/>
        <v>98</v>
      </c>
    </row>
    <row r="101" spans="1:49">
      <c r="A101" s="31" t="s">
        <v>223</v>
      </c>
      <c r="B101" s="21">
        <v>49</v>
      </c>
      <c r="C101" s="21">
        <v>41</v>
      </c>
      <c r="D101" s="21"/>
      <c r="E101" t="s">
        <v>336</v>
      </c>
      <c r="F101" s="15">
        <v>24230.23</v>
      </c>
      <c r="I101">
        <v>99</v>
      </c>
      <c r="J101" s="16">
        <f t="shared" si="28"/>
        <v>0</v>
      </c>
      <c r="K101" s="16">
        <f t="shared" si="28"/>
        <v>0</v>
      </c>
      <c r="L101" s="16">
        <f t="shared" si="28"/>
        <v>0</v>
      </c>
      <c r="M101" s="16">
        <f t="shared" si="28"/>
        <v>0</v>
      </c>
      <c r="N101" s="16">
        <f t="shared" si="28"/>
        <v>0</v>
      </c>
      <c r="O101" s="16">
        <f t="shared" si="28"/>
        <v>0</v>
      </c>
      <c r="P101" s="16">
        <f t="shared" si="28"/>
        <v>0</v>
      </c>
      <c r="Q101" s="16">
        <f t="shared" si="28"/>
        <v>0</v>
      </c>
      <c r="R101" s="16">
        <f t="shared" si="28"/>
        <v>0</v>
      </c>
      <c r="S101" s="16">
        <f t="shared" si="28"/>
        <v>0</v>
      </c>
      <c r="T101" s="16">
        <f t="shared" si="28"/>
        <v>0</v>
      </c>
      <c r="U101" s="16">
        <f t="shared" si="28"/>
        <v>0</v>
      </c>
      <c r="V101" s="16">
        <f t="shared" si="28"/>
        <v>0</v>
      </c>
      <c r="W101" s="16">
        <f t="shared" si="28"/>
        <v>0</v>
      </c>
      <c r="X101" s="16">
        <f t="shared" si="28"/>
        <v>0</v>
      </c>
      <c r="Y101" s="16">
        <f t="shared" si="28"/>
        <v>0</v>
      </c>
      <c r="Z101" s="16">
        <f t="shared" si="27"/>
        <v>0</v>
      </c>
      <c r="AA101" s="16">
        <f t="shared" si="27"/>
        <v>0</v>
      </c>
      <c r="AB101" s="16">
        <f t="shared" si="27"/>
        <v>0</v>
      </c>
      <c r="AC101" s="16">
        <f t="shared" si="27"/>
        <v>0</v>
      </c>
      <c r="AD101" s="16">
        <f t="shared" si="27"/>
        <v>0</v>
      </c>
      <c r="AE101" s="16">
        <f t="shared" si="27"/>
        <v>0</v>
      </c>
      <c r="AF101" s="16">
        <f t="shared" si="27"/>
        <v>0</v>
      </c>
      <c r="AG101" s="16">
        <f t="shared" si="27"/>
        <v>0</v>
      </c>
      <c r="AH101" s="16">
        <f t="shared" si="27"/>
        <v>0</v>
      </c>
      <c r="AI101" s="16">
        <f t="shared" si="27"/>
        <v>0</v>
      </c>
      <c r="AJ101" s="16">
        <f t="shared" si="27"/>
        <v>0</v>
      </c>
      <c r="AK101" s="16">
        <f t="shared" si="27"/>
        <v>0</v>
      </c>
      <c r="AL101" s="16">
        <f t="shared" si="27"/>
        <v>0</v>
      </c>
      <c r="AM101" s="16">
        <f t="shared" si="27"/>
        <v>0</v>
      </c>
      <c r="AN101" s="16">
        <f t="shared" si="27"/>
        <v>0</v>
      </c>
      <c r="AO101" s="16">
        <f t="shared" si="27"/>
        <v>0</v>
      </c>
      <c r="AP101" s="16">
        <f t="shared" si="27"/>
        <v>0</v>
      </c>
      <c r="AQ101" s="16">
        <f t="shared" si="27"/>
        <v>0</v>
      </c>
      <c r="AR101" s="16">
        <f t="shared" si="25"/>
        <v>0</v>
      </c>
      <c r="AS101" s="16">
        <f t="shared" si="25"/>
        <v>0</v>
      </c>
      <c r="AT101" s="16">
        <f t="shared" si="25"/>
        <v>0</v>
      </c>
      <c r="AU101" s="16">
        <f t="shared" si="25"/>
        <v>0</v>
      </c>
      <c r="AV101" s="29">
        <f t="shared" si="18"/>
        <v>0</v>
      </c>
      <c r="AW101" s="16">
        <f t="shared" si="19"/>
        <v>99</v>
      </c>
    </row>
    <row r="102" spans="1:49">
      <c r="A102" s="32" t="s">
        <v>400</v>
      </c>
      <c r="B102" s="32"/>
      <c r="C102" s="32"/>
      <c r="D102" s="32"/>
      <c r="E102" s="32"/>
      <c r="F102" s="33">
        <v>1163227.5199999998</v>
      </c>
      <c r="I102" t="s">
        <v>319</v>
      </c>
      <c r="J102" s="16">
        <f t="shared" si="28"/>
        <v>307647.17</v>
      </c>
      <c r="K102" s="16">
        <f t="shared" si="28"/>
        <v>1147314.0900000001</v>
      </c>
      <c r="L102" s="16">
        <f t="shared" si="28"/>
        <v>2889765.51</v>
      </c>
      <c r="M102" s="16">
        <f t="shared" si="28"/>
        <v>1783402.09</v>
      </c>
      <c r="N102" s="16">
        <f t="shared" si="28"/>
        <v>762847</v>
      </c>
      <c r="O102" s="16">
        <f t="shared" si="28"/>
        <v>558255.79</v>
      </c>
      <c r="P102" s="16">
        <f t="shared" si="28"/>
        <v>694866.95</v>
      </c>
      <c r="Q102" s="16">
        <f t="shared" si="28"/>
        <v>1760764.67</v>
      </c>
      <c r="R102" s="16">
        <f t="shared" si="28"/>
        <v>829947.14</v>
      </c>
      <c r="S102" s="16">
        <f t="shared" si="28"/>
        <v>638511.40999999992</v>
      </c>
      <c r="T102" s="16">
        <f t="shared" si="28"/>
        <v>2228916.41</v>
      </c>
      <c r="U102" s="16">
        <f t="shared" si="28"/>
        <v>1222138.3699999999</v>
      </c>
      <c r="V102" s="16">
        <f t="shared" si="28"/>
        <v>265545.87</v>
      </c>
      <c r="W102" s="16">
        <f t="shared" si="28"/>
        <v>2445218.65</v>
      </c>
      <c r="X102" s="16">
        <f t="shared" si="28"/>
        <v>0</v>
      </c>
      <c r="Y102" s="16">
        <f t="shared" si="28"/>
        <v>0</v>
      </c>
      <c r="Z102" s="16">
        <f t="shared" si="27"/>
        <v>2910533.19</v>
      </c>
      <c r="AA102" s="16">
        <f t="shared" si="27"/>
        <v>1094476.0899999999</v>
      </c>
      <c r="AB102" s="16">
        <f t="shared" si="27"/>
        <v>1955353.95</v>
      </c>
      <c r="AC102" s="16">
        <f t="shared" si="27"/>
        <v>6033578.3699999992</v>
      </c>
      <c r="AD102" s="16">
        <f t="shared" si="27"/>
        <v>1635891.2599999998</v>
      </c>
      <c r="AE102" s="16">
        <f t="shared" si="27"/>
        <v>1086813.52</v>
      </c>
      <c r="AF102" s="16">
        <f t="shared" si="27"/>
        <v>1013328.65</v>
      </c>
      <c r="AG102" s="16">
        <f t="shared" si="27"/>
        <v>3477189.91</v>
      </c>
      <c r="AH102" s="16">
        <f t="shared" si="27"/>
        <v>301957.33999999997</v>
      </c>
      <c r="AI102" s="16">
        <f t="shared" si="27"/>
        <v>166186.22</v>
      </c>
      <c r="AJ102" s="16">
        <f t="shared" si="27"/>
        <v>410774.02999999997</v>
      </c>
      <c r="AK102" s="16">
        <f t="shared" si="27"/>
        <v>480047.68000000005</v>
      </c>
      <c r="AL102" s="16">
        <f t="shared" si="27"/>
        <v>827614.07000000007</v>
      </c>
      <c r="AM102" s="16">
        <f t="shared" si="27"/>
        <v>2392393.15</v>
      </c>
      <c r="AN102" s="16">
        <f t="shared" si="27"/>
        <v>0</v>
      </c>
      <c r="AO102" s="16">
        <f t="shared" si="27"/>
        <v>1317548.1300000001</v>
      </c>
      <c r="AP102" s="16">
        <f t="shared" si="27"/>
        <v>7461049.7350000003</v>
      </c>
      <c r="AQ102" s="16">
        <f t="shared" si="27"/>
        <v>1568389.0399999998</v>
      </c>
      <c r="AR102" s="16">
        <f t="shared" si="25"/>
        <v>895913.37</v>
      </c>
      <c r="AS102" s="16">
        <f t="shared" si="25"/>
        <v>703126.38</v>
      </c>
      <c r="AT102" s="16">
        <f t="shared" si="25"/>
        <v>3091801.77</v>
      </c>
      <c r="AU102" s="16">
        <f t="shared" si="25"/>
        <v>439438.11999999994</v>
      </c>
      <c r="AV102" s="29">
        <f t="shared" si="18"/>
        <v>56798545.094999999</v>
      </c>
      <c r="AW102" s="16" t="str">
        <f t="shared" si="19"/>
        <v>#</v>
      </c>
    </row>
    <row r="103" spans="1:49">
      <c r="A103" s="21" t="s">
        <v>224</v>
      </c>
      <c r="B103" s="21" t="s">
        <v>319</v>
      </c>
      <c r="C103" s="21"/>
      <c r="D103" s="21"/>
      <c r="E103" t="s">
        <v>320</v>
      </c>
      <c r="F103" s="15">
        <v>1955353.95</v>
      </c>
      <c r="I103" t="s">
        <v>332</v>
      </c>
      <c r="J103" s="16">
        <f t="shared" si="28"/>
        <v>0</v>
      </c>
      <c r="K103" s="16">
        <f t="shared" si="28"/>
        <v>0</v>
      </c>
      <c r="L103" s="16">
        <f t="shared" si="28"/>
        <v>0</v>
      </c>
      <c r="M103" s="16">
        <f t="shared" si="28"/>
        <v>0</v>
      </c>
      <c r="N103" s="16">
        <f t="shared" si="28"/>
        <v>0</v>
      </c>
      <c r="O103" s="16">
        <f t="shared" si="28"/>
        <v>0</v>
      </c>
      <c r="P103" s="16">
        <f t="shared" si="28"/>
        <v>0</v>
      </c>
      <c r="Q103" s="16">
        <f t="shared" si="28"/>
        <v>0</v>
      </c>
      <c r="R103" s="16">
        <f t="shared" si="28"/>
        <v>0</v>
      </c>
      <c r="S103" s="16">
        <f t="shared" si="28"/>
        <v>0</v>
      </c>
      <c r="T103" s="16">
        <f t="shared" si="28"/>
        <v>0</v>
      </c>
      <c r="U103" s="16">
        <f t="shared" si="28"/>
        <v>0</v>
      </c>
      <c r="V103" s="16">
        <f t="shared" si="28"/>
        <v>0</v>
      </c>
      <c r="W103" s="16">
        <f t="shared" si="28"/>
        <v>0</v>
      </c>
      <c r="X103" s="16">
        <f t="shared" si="28"/>
        <v>0</v>
      </c>
      <c r="Y103" s="16">
        <f t="shared" si="28"/>
        <v>0</v>
      </c>
      <c r="Z103" s="16">
        <f t="shared" si="27"/>
        <v>0</v>
      </c>
      <c r="AA103" s="16">
        <f t="shared" ref="AA103:AU103" si="29">SUMIFS($F$3:$F$261,$A$3:$A$261,AA$1,$B$3:$B$261,$I103)</f>
        <v>0</v>
      </c>
      <c r="AB103" s="16">
        <f t="shared" si="29"/>
        <v>0</v>
      </c>
      <c r="AC103" s="16">
        <f t="shared" si="29"/>
        <v>0</v>
      </c>
      <c r="AD103" s="16">
        <f t="shared" si="29"/>
        <v>0</v>
      </c>
      <c r="AE103" s="16">
        <f t="shared" si="29"/>
        <v>0</v>
      </c>
      <c r="AF103" s="16">
        <f t="shared" si="29"/>
        <v>0</v>
      </c>
      <c r="AG103" s="16">
        <f t="shared" si="29"/>
        <v>0</v>
      </c>
      <c r="AH103" s="16">
        <f t="shared" si="29"/>
        <v>0</v>
      </c>
      <c r="AI103" s="16">
        <f t="shared" si="29"/>
        <v>0</v>
      </c>
      <c r="AJ103" s="16">
        <f t="shared" si="29"/>
        <v>0</v>
      </c>
      <c r="AK103" s="16">
        <f t="shared" si="29"/>
        <v>0</v>
      </c>
      <c r="AL103" s="16">
        <f t="shared" si="29"/>
        <v>0</v>
      </c>
      <c r="AM103" s="16">
        <f t="shared" si="29"/>
        <v>0</v>
      </c>
      <c r="AN103" s="16">
        <f t="shared" si="29"/>
        <v>0</v>
      </c>
      <c r="AO103" s="16">
        <f t="shared" si="29"/>
        <v>0</v>
      </c>
      <c r="AP103" s="16">
        <f t="shared" si="29"/>
        <v>0</v>
      </c>
      <c r="AQ103" s="16">
        <f t="shared" si="29"/>
        <v>0</v>
      </c>
      <c r="AR103" s="16">
        <f t="shared" si="29"/>
        <v>0</v>
      </c>
      <c r="AS103" s="16">
        <f t="shared" si="29"/>
        <v>0</v>
      </c>
      <c r="AT103" s="16">
        <f t="shared" si="29"/>
        <v>0</v>
      </c>
      <c r="AU103" s="16">
        <f t="shared" si="29"/>
        <v>0</v>
      </c>
      <c r="AV103" s="29">
        <f t="shared" si="18"/>
        <v>0</v>
      </c>
      <c r="AW103" s="16" t="str">
        <f t="shared" si="19"/>
        <v>Nepřiřazeno</v>
      </c>
    </row>
    <row r="104" spans="1:49">
      <c r="A104" s="21" t="s">
        <v>224</v>
      </c>
      <c r="B104" s="21">
        <v>1</v>
      </c>
      <c r="C104" s="21">
        <v>50</v>
      </c>
      <c r="D104" s="21"/>
      <c r="E104" t="s">
        <v>361</v>
      </c>
      <c r="F104" s="15">
        <v>344479.14</v>
      </c>
      <c r="AW104" s="16"/>
    </row>
    <row r="105" spans="1:49">
      <c r="A105" s="21" t="s">
        <v>224</v>
      </c>
      <c r="B105" s="21">
        <v>11</v>
      </c>
      <c r="C105" s="21">
        <v>5</v>
      </c>
      <c r="D105" s="21"/>
      <c r="E105" t="s">
        <v>470</v>
      </c>
      <c r="F105" s="15">
        <v>239621.71</v>
      </c>
      <c r="I105" t="s">
        <v>403</v>
      </c>
      <c r="J105" s="16" t="str">
        <f>J1</f>
        <v>Benátky</v>
      </c>
      <c r="K105" s="16" t="str">
        <f t="shared" ref="K105:AU105" si="30">K1</f>
        <v>Dohalice</v>
      </c>
      <c r="L105" s="16" t="str">
        <f t="shared" si="30"/>
        <v>Dolní Přím</v>
      </c>
      <c r="M105" s="16" t="str">
        <f t="shared" si="30"/>
        <v>Dubenec</v>
      </c>
      <c r="N105" s="16" t="str">
        <f t="shared" si="30"/>
        <v>Habřina</v>
      </c>
      <c r="O105" s="16" t="str">
        <f t="shared" si="30"/>
        <v>Heřmanice</v>
      </c>
      <c r="P105" s="16" t="str">
        <f t="shared" si="30"/>
        <v>Hněvčeves</v>
      </c>
      <c r="Q105" s="16" t="str">
        <f t="shared" si="30"/>
        <v>Hořiněves</v>
      </c>
      <c r="R105" s="16" t="str">
        <f t="shared" si="30"/>
        <v>Hrádek</v>
      </c>
      <c r="S105" s="16" t="str">
        <f t="shared" si="30"/>
        <v>Hvozdnice</v>
      </c>
      <c r="T105" s="16" t="str">
        <f t="shared" si="30"/>
        <v>Kratonohy</v>
      </c>
      <c r="U105" s="16" t="str">
        <f t="shared" si="30"/>
        <v>Kunčice</v>
      </c>
      <c r="V105" s="16" t="str">
        <f t="shared" si="30"/>
        <v>Lanžov</v>
      </c>
      <c r="W105" s="16" t="str">
        <f t="shared" si="30"/>
        <v>Lhota pod Libčany</v>
      </c>
      <c r="X105" s="16" t="str">
        <f t="shared" si="30"/>
        <v>Libotov</v>
      </c>
      <c r="Y105" s="16" t="str">
        <f t="shared" si="30"/>
        <v>Libčany</v>
      </c>
      <c r="Z105" s="16" t="str">
        <f t="shared" si="30"/>
        <v>Lochenice</v>
      </c>
      <c r="AA105" s="16" t="str">
        <f t="shared" si="30"/>
        <v>Mokrovousy</v>
      </c>
      <c r="AB105" s="16" t="str">
        <f t="shared" si="30"/>
        <v>Mžany</v>
      </c>
      <c r="AC105" s="16" t="str">
        <f t="shared" si="30"/>
        <v>Nechanice</v>
      </c>
      <c r="AD105" s="16" t="str">
        <f t="shared" si="30"/>
        <v>Neděliště</v>
      </c>
      <c r="AE105" s="16" t="str">
        <f t="shared" si="30"/>
        <v>Obědovice</v>
      </c>
      <c r="AF105" s="16" t="str">
        <f t="shared" si="30"/>
        <v>Osice</v>
      </c>
      <c r="AG105" s="16" t="str">
        <f t="shared" si="30"/>
        <v>Praskačka</v>
      </c>
      <c r="AH105" s="16" t="str">
        <f t="shared" si="30"/>
        <v>Puchlovice</v>
      </c>
      <c r="AI105" s="16" t="str">
        <f t="shared" si="30"/>
        <v>Pšánky</v>
      </c>
      <c r="AJ105" s="16" t="str">
        <f t="shared" si="30"/>
        <v>Radostov</v>
      </c>
      <c r="AK105" s="16" t="str">
        <f t="shared" si="30"/>
        <v>Račice nad Trotinou</v>
      </c>
      <c r="AL105" s="16" t="str">
        <f t="shared" si="30"/>
        <v>Roudnice</v>
      </c>
      <c r="AM105" s="16" t="str">
        <f t="shared" si="30"/>
        <v>Skalice</v>
      </c>
      <c r="AN105" s="16" t="str">
        <f t="shared" si="30"/>
        <v>Sovětice</v>
      </c>
      <c r="AO105" s="16" t="str">
        <f t="shared" si="30"/>
        <v>Stračov</v>
      </c>
      <c r="AP105" s="16" t="str">
        <f t="shared" si="30"/>
        <v>Stěžery</v>
      </c>
      <c r="AQ105" s="16" t="str">
        <f t="shared" si="30"/>
        <v>Těchlovice</v>
      </c>
      <c r="AR105" s="16" t="str">
        <f t="shared" si="30"/>
        <v>Třesovice</v>
      </c>
      <c r="AS105" s="16" t="str">
        <f t="shared" si="30"/>
        <v>Urbanice</v>
      </c>
      <c r="AT105" s="16" t="str">
        <f t="shared" si="30"/>
        <v>Velichovky</v>
      </c>
      <c r="AU105" s="16" t="str">
        <f t="shared" si="30"/>
        <v>Vilantice</v>
      </c>
      <c r="AW105" s="16"/>
    </row>
    <row r="106" spans="1:49">
      <c r="A106" s="31" t="s">
        <v>224</v>
      </c>
      <c r="B106" s="21">
        <v>84</v>
      </c>
      <c r="C106" s="21">
        <v>11</v>
      </c>
      <c r="D106" s="21"/>
      <c r="E106" t="s">
        <v>325</v>
      </c>
      <c r="F106" s="15">
        <v>258853.64</v>
      </c>
      <c r="I106" s="21" t="s">
        <v>330</v>
      </c>
      <c r="J106" s="28">
        <f>J102</f>
        <v>307647.17</v>
      </c>
      <c r="K106" s="28">
        <f t="shared" ref="K106:AU106" si="31">K102</f>
        <v>1147314.0900000001</v>
      </c>
      <c r="L106" s="28">
        <f t="shared" si="31"/>
        <v>2889765.51</v>
      </c>
      <c r="M106" s="28">
        <f t="shared" si="31"/>
        <v>1783402.09</v>
      </c>
      <c r="N106" s="28">
        <f t="shared" si="31"/>
        <v>762847</v>
      </c>
      <c r="O106" s="28">
        <f t="shared" si="31"/>
        <v>558255.79</v>
      </c>
      <c r="P106" s="28">
        <f t="shared" si="31"/>
        <v>694866.95</v>
      </c>
      <c r="Q106" s="28">
        <f t="shared" si="31"/>
        <v>1760764.67</v>
      </c>
      <c r="R106" s="28">
        <f t="shared" si="31"/>
        <v>829947.14</v>
      </c>
      <c r="S106" s="28">
        <f t="shared" si="31"/>
        <v>638511.40999999992</v>
      </c>
      <c r="T106" s="28">
        <f t="shared" si="31"/>
        <v>2228916.41</v>
      </c>
      <c r="U106" s="28">
        <f t="shared" si="31"/>
        <v>1222138.3699999999</v>
      </c>
      <c r="V106" s="28">
        <f t="shared" si="31"/>
        <v>265545.87</v>
      </c>
      <c r="W106" s="28">
        <f t="shared" si="31"/>
        <v>2445218.65</v>
      </c>
      <c r="X106" s="28">
        <f t="shared" si="31"/>
        <v>0</v>
      </c>
      <c r="Y106" s="28">
        <f t="shared" si="31"/>
        <v>0</v>
      </c>
      <c r="Z106" s="28">
        <f t="shared" si="31"/>
        <v>2910533.19</v>
      </c>
      <c r="AA106" s="28">
        <f t="shared" si="31"/>
        <v>1094476.0899999999</v>
      </c>
      <c r="AB106" s="28">
        <f t="shared" si="31"/>
        <v>1955353.95</v>
      </c>
      <c r="AC106" s="28">
        <f t="shared" si="31"/>
        <v>6033578.3699999992</v>
      </c>
      <c r="AD106" s="28">
        <f t="shared" si="31"/>
        <v>1635891.2599999998</v>
      </c>
      <c r="AE106" s="28">
        <f>AE102</f>
        <v>1086813.52</v>
      </c>
      <c r="AF106" s="28">
        <f t="shared" si="31"/>
        <v>1013328.65</v>
      </c>
      <c r="AG106" s="28">
        <f t="shared" si="31"/>
        <v>3477189.91</v>
      </c>
      <c r="AH106" s="28">
        <f t="shared" si="31"/>
        <v>301957.33999999997</v>
      </c>
      <c r="AI106" s="28">
        <f t="shared" si="31"/>
        <v>166186.22</v>
      </c>
      <c r="AJ106" s="28">
        <f t="shared" si="31"/>
        <v>410774.02999999997</v>
      </c>
      <c r="AK106" s="28">
        <f t="shared" si="31"/>
        <v>480047.68000000005</v>
      </c>
      <c r="AL106" s="28">
        <f t="shared" si="31"/>
        <v>827614.07000000007</v>
      </c>
      <c r="AM106" s="28">
        <f t="shared" si="31"/>
        <v>2392393.15</v>
      </c>
      <c r="AN106" s="28">
        <f t="shared" si="31"/>
        <v>0</v>
      </c>
      <c r="AO106" s="28">
        <f t="shared" si="31"/>
        <v>1317548.1300000001</v>
      </c>
      <c r="AP106" s="28">
        <f t="shared" si="31"/>
        <v>7461049.7350000003</v>
      </c>
      <c r="AQ106" s="28">
        <f t="shared" si="31"/>
        <v>1568389.0399999998</v>
      </c>
      <c r="AR106" s="28">
        <f t="shared" si="31"/>
        <v>895913.37</v>
      </c>
      <c r="AS106" s="28">
        <f t="shared" si="31"/>
        <v>703126.38</v>
      </c>
      <c r="AT106" s="28">
        <f t="shared" si="31"/>
        <v>3091801.77</v>
      </c>
      <c r="AU106" s="28">
        <f t="shared" si="31"/>
        <v>439438.11999999994</v>
      </c>
      <c r="AW106" s="16"/>
    </row>
    <row r="107" spans="1:49">
      <c r="A107" s="32" t="s">
        <v>404</v>
      </c>
      <c r="B107" s="32"/>
      <c r="C107" s="32"/>
      <c r="D107" s="32"/>
      <c r="E107" s="32"/>
      <c r="F107" s="33">
        <v>2798308.44</v>
      </c>
      <c r="I107" s="21" t="s">
        <v>405</v>
      </c>
      <c r="J107" s="27">
        <f>J38+J39+J40+J41+J47+J48+J49+J54+J55+J57+J58+J60+J61+J62+J63+J64+J65+J66+J67+J68+J70+J71+J72+J73+J74+J75+J76+J77+J79+J80+J81+J82+J83+J84+J86+J87+J88+J89+J90+J92+J93+J94+J95+J96+J97+J98+J101</f>
        <v>15781.16</v>
      </c>
      <c r="K107" s="27">
        <f t="shared" ref="K107:AU107" si="32">K38+K39+K40+K41+K47+K48+K49+K54+K55+K57+K58+K60+K61+K62+K63+K64+K65+K66+K67+K68+K70+K71+K72+K73+K74+K75+K76+K77+K79+K80+K81+K82+K83+K84+K86+K87+K88+K89+K90+K92+K93+K94+K95+K96+K97+K98+K101</f>
        <v>226058.48</v>
      </c>
      <c r="L107" s="27">
        <f t="shared" si="32"/>
        <v>178570.19</v>
      </c>
      <c r="M107" s="27">
        <f t="shared" si="32"/>
        <v>545947.05000000005</v>
      </c>
      <c r="N107" s="27">
        <f t="shared" si="32"/>
        <v>27759.35</v>
      </c>
      <c r="O107" s="27">
        <f t="shared" si="32"/>
        <v>104844.91</v>
      </c>
      <c r="P107" s="27">
        <f t="shared" si="32"/>
        <v>41758.47</v>
      </c>
      <c r="Q107" s="27">
        <f t="shared" si="32"/>
        <v>916889.8899999999</v>
      </c>
      <c r="R107" s="27">
        <f t="shared" si="32"/>
        <v>26153.63</v>
      </c>
      <c r="S107" s="27">
        <f t="shared" si="32"/>
        <v>29211.83</v>
      </c>
      <c r="T107" s="27">
        <f t="shared" si="32"/>
        <v>411750.8</v>
      </c>
      <c r="U107" s="27">
        <f t="shared" si="32"/>
        <v>17968.12</v>
      </c>
      <c r="V107" s="27">
        <f t="shared" si="32"/>
        <v>38051.18</v>
      </c>
      <c r="W107" s="27">
        <f t="shared" si="32"/>
        <v>192942.60000000003</v>
      </c>
      <c r="X107" s="27">
        <f t="shared" si="32"/>
        <v>0</v>
      </c>
      <c r="Y107" s="27">
        <f t="shared" si="32"/>
        <v>0</v>
      </c>
      <c r="Z107" s="27">
        <f t="shared" si="32"/>
        <v>81698.600000000006</v>
      </c>
      <c r="AA107" s="27">
        <f t="shared" si="32"/>
        <v>0</v>
      </c>
      <c r="AB107" s="27">
        <f t="shared" si="32"/>
        <v>258853.64</v>
      </c>
      <c r="AC107" s="27">
        <f t="shared" si="32"/>
        <v>1828747.3099999998</v>
      </c>
      <c r="AD107" s="27">
        <f t="shared" si="32"/>
        <v>71678.03</v>
      </c>
      <c r="AE107" s="27">
        <f t="shared" si="32"/>
        <v>41043.949999999997</v>
      </c>
      <c r="AF107" s="27">
        <f t="shared" si="32"/>
        <v>49191.18</v>
      </c>
      <c r="AG107" s="27">
        <f t="shared" si="32"/>
        <v>425306.69999999995</v>
      </c>
      <c r="AH107" s="27">
        <f t="shared" si="32"/>
        <v>8354.2000000000007</v>
      </c>
      <c r="AI107" s="27">
        <f t="shared" si="32"/>
        <v>7630.99</v>
      </c>
      <c r="AJ107" s="27">
        <f t="shared" si="32"/>
        <v>47516.91</v>
      </c>
      <c r="AK107" s="27">
        <f t="shared" si="32"/>
        <v>49830.19</v>
      </c>
      <c r="AL107" s="27">
        <f t="shared" si="32"/>
        <v>36971.5</v>
      </c>
      <c r="AM107" s="27">
        <f t="shared" si="32"/>
        <v>62153.31</v>
      </c>
      <c r="AN107" s="27">
        <f t="shared" si="32"/>
        <v>0</v>
      </c>
      <c r="AO107" s="27">
        <f t="shared" si="32"/>
        <v>198420.1</v>
      </c>
      <c r="AP107" s="27">
        <f t="shared" si="32"/>
        <v>1727671.1030000001</v>
      </c>
      <c r="AQ107" s="27">
        <f t="shared" si="32"/>
        <v>60145.71</v>
      </c>
      <c r="AR107" s="27">
        <f t="shared" si="32"/>
        <v>172377.88</v>
      </c>
      <c r="AS107" s="27">
        <f t="shared" si="32"/>
        <v>24874.959999999999</v>
      </c>
      <c r="AT107" s="27">
        <f t="shared" si="32"/>
        <v>274699.52999999997</v>
      </c>
      <c r="AU107" s="27">
        <f t="shared" si="32"/>
        <v>29498.78</v>
      </c>
      <c r="AW107" s="16"/>
    </row>
    <row r="108" spans="1:49">
      <c r="A108" s="21" t="s">
        <v>226</v>
      </c>
      <c r="B108" s="21" t="s">
        <v>319</v>
      </c>
      <c r="C108" s="21"/>
      <c r="D108" s="21"/>
      <c r="E108" t="s">
        <v>320</v>
      </c>
      <c r="F108" s="15">
        <v>1635891.2599999998</v>
      </c>
      <c r="I108" s="21" t="s">
        <v>407</v>
      </c>
      <c r="J108" s="29">
        <f>J86+J87+J89+J93</f>
        <v>15781.16</v>
      </c>
      <c r="K108" s="29">
        <f t="shared" ref="K108:AU108" si="33">K86+K87+K89+K93</f>
        <v>17629.41</v>
      </c>
      <c r="L108" s="29">
        <f t="shared" si="33"/>
        <v>105615.8</v>
      </c>
      <c r="M108" s="29">
        <f t="shared" si="33"/>
        <v>79311.56</v>
      </c>
      <c r="N108" s="29">
        <f t="shared" si="33"/>
        <v>27759.35</v>
      </c>
      <c r="O108" s="29">
        <f t="shared" si="33"/>
        <v>104844.91</v>
      </c>
      <c r="P108" s="29">
        <f t="shared" si="33"/>
        <v>41758.47</v>
      </c>
      <c r="Q108" s="29">
        <f t="shared" si="33"/>
        <v>831898.45</v>
      </c>
      <c r="R108" s="29">
        <f t="shared" si="33"/>
        <v>8267.02</v>
      </c>
      <c r="S108" s="29">
        <f t="shared" si="33"/>
        <v>29211.83</v>
      </c>
      <c r="T108" s="29">
        <f t="shared" si="33"/>
        <v>316643.46000000002</v>
      </c>
      <c r="U108" s="29">
        <f t="shared" si="33"/>
        <v>16040.56</v>
      </c>
      <c r="V108" s="29">
        <f t="shared" si="33"/>
        <v>38051.18</v>
      </c>
      <c r="W108" s="29">
        <f t="shared" si="33"/>
        <v>20868.580000000002</v>
      </c>
      <c r="X108" s="29">
        <f t="shared" si="33"/>
        <v>0</v>
      </c>
      <c r="Y108" s="29">
        <f t="shared" si="33"/>
        <v>0</v>
      </c>
      <c r="Z108" s="29">
        <f t="shared" si="33"/>
        <v>38482.589999999997</v>
      </c>
      <c r="AA108" s="29">
        <f t="shared" si="33"/>
        <v>0</v>
      </c>
      <c r="AB108" s="29">
        <f t="shared" si="33"/>
        <v>258853.64</v>
      </c>
      <c r="AC108" s="29">
        <f t="shared" si="33"/>
        <v>807582.82000000007</v>
      </c>
      <c r="AD108" s="29">
        <f t="shared" si="33"/>
        <v>36500.699999999997</v>
      </c>
      <c r="AE108" s="29">
        <f t="shared" si="33"/>
        <v>41043.949999999997</v>
      </c>
      <c r="AF108" s="29">
        <f t="shared" si="33"/>
        <v>49191.18</v>
      </c>
      <c r="AG108" s="29">
        <f t="shared" si="33"/>
        <v>72918.709999999992</v>
      </c>
      <c r="AH108" s="29">
        <f t="shared" si="33"/>
        <v>8354.2000000000007</v>
      </c>
      <c r="AI108" s="29">
        <f t="shared" si="33"/>
        <v>7630.99</v>
      </c>
      <c r="AJ108" s="29">
        <f t="shared" si="33"/>
        <v>39186.86</v>
      </c>
      <c r="AK108" s="29">
        <f t="shared" si="33"/>
        <v>16744.72</v>
      </c>
      <c r="AL108" s="29">
        <f t="shared" si="33"/>
        <v>36971.5</v>
      </c>
      <c r="AM108" s="29">
        <f t="shared" si="33"/>
        <v>23821.99</v>
      </c>
      <c r="AN108" s="29">
        <f t="shared" si="33"/>
        <v>0</v>
      </c>
      <c r="AO108" s="29">
        <f t="shared" si="33"/>
        <v>46878.28</v>
      </c>
      <c r="AP108" s="29">
        <f t="shared" si="33"/>
        <v>655605.28</v>
      </c>
      <c r="AQ108" s="29">
        <f t="shared" si="33"/>
        <v>60145.71</v>
      </c>
      <c r="AR108" s="29">
        <f t="shared" si="33"/>
        <v>172377.88</v>
      </c>
      <c r="AS108" s="29">
        <f t="shared" si="33"/>
        <v>24874.959999999999</v>
      </c>
      <c r="AT108" s="29">
        <f t="shared" si="33"/>
        <v>258278.71999999997</v>
      </c>
      <c r="AU108" s="29">
        <f t="shared" si="33"/>
        <v>29498.78</v>
      </c>
      <c r="AW108" s="16"/>
    </row>
    <row r="109" spans="1:49">
      <c r="A109" s="21" t="s">
        <v>226</v>
      </c>
      <c r="B109" s="21">
        <v>31</v>
      </c>
      <c r="C109" s="21">
        <v>0</v>
      </c>
      <c r="D109" s="21"/>
      <c r="E109" t="s">
        <v>408</v>
      </c>
      <c r="F109" s="15">
        <v>30400.14</v>
      </c>
      <c r="I109" s="21" t="s">
        <v>409</v>
      </c>
      <c r="J109" s="34">
        <f t="shared" ref="J109:AU109" si="34">J103</f>
        <v>0</v>
      </c>
      <c r="K109" s="34">
        <f t="shared" si="34"/>
        <v>0</v>
      </c>
      <c r="L109" s="34">
        <f t="shared" si="34"/>
        <v>0</v>
      </c>
      <c r="M109" s="34">
        <f t="shared" si="34"/>
        <v>0</v>
      </c>
      <c r="N109" s="34">
        <f t="shared" si="34"/>
        <v>0</v>
      </c>
      <c r="O109" s="34">
        <f t="shared" si="34"/>
        <v>0</v>
      </c>
      <c r="P109" s="34">
        <f t="shared" si="34"/>
        <v>0</v>
      </c>
      <c r="Q109" s="34">
        <f t="shared" si="34"/>
        <v>0</v>
      </c>
      <c r="R109" s="34">
        <f t="shared" si="34"/>
        <v>0</v>
      </c>
      <c r="S109" s="34">
        <f t="shared" si="34"/>
        <v>0</v>
      </c>
      <c r="T109" s="34">
        <f t="shared" si="34"/>
        <v>0</v>
      </c>
      <c r="U109" s="34">
        <f t="shared" si="34"/>
        <v>0</v>
      </c>
      <c r="V109" s="34">
        <f t="shared" si="34"/>
        <v>0</v>
      </c>
      <c r="W109" s="34">
        <f t="shared" si="34"/>
        <v>0</v>
      </c>
      <c r="X109" s="34">
        <f t="shared" si="34"/>
        <v>0</v>
      </c>
      <c r="Y109" s="34">
        <f t="shared" si="34"/>
        <v>0</v>
      </c>
      <c r="Z109" s="34">
        <f t="shared" si="34"/>
        <v>0</v>
      </c>
      <c r="AA109" s="34">
        <f t="shared" si="34"/>
        <v>0</v>
      </c>
      <c r="AB109" s="34">
        <f t="shared" si="34"/>
        <v>0</v>
      </c>
      <c r="AC109" s="34">
        <f t="shared" si="34"/>
        <v>0</v>
      </c>
      <c r="AD109" s="34">
        <f t="shared" si="34"/>
        <v>0</v>
      </c>
      <c r="AE109" s="34">
        <f t="shared" si="34"/>
        <v>0</v>
      </c>
      <c r="AF109" s="34">
        <f t="shared" si="34"/>
        <v>0</v>
      </c>
      <c r="AG109" s="34">
        <f t="shared" si="34"/>
        <v>0</v>
      </c>
      <c r="AH109" s="34">
        <f t="shared" si="34"/>
        <v>0</v>
      </c>
      <c r="AI109" s="34">
        <f t="shared" si="34"/>
        <v>0</v>
      </c>
      <c r="AJ109" s="34">
        <f t="shared" si="34"/>
        <v>0</v>
      </c>
      <c r="AK109" s="34">
        <f t="shared" si="34"/>
        <v>0</v>
      </c>
      <c r="AL109" s="34">
        <f t="shared" si="34"/>
        <v>0</v>
      </c>
      <c r="AM109" s="34">
        <f t="shared" si="34"/>
        <v>0</v>
      </c>
      <c r="AN109" s="34">
        <f t="shared" si="34"/>
        <v>0</v>
      </c>
      <c r="AO109" s="34">
        <f t="shared" si="34"/>
        <v>0</v>
      </c>
      <c r="AP109" s="34">
        <f t="shared" si="34"/>
        <v>0</v>
      </c>
      <c r="AQ109" s="34">
        <f t="shared" si="34"/>
        <v>0</v>
      </c>
      <c r="AR109" s="34">
        <f t="shared" si="34"/>
        <v>0</v>
      </c>
      <c r="AS109" s="34">
        <f t="shared" si="34"/>
        <v>0</v>
      </c>
      <c r="AT109" s="34">
        <f t="shared" si="34"/>
        <v>0</v>
      </c>
      <c r="AU109" s="34">
        <f t="shared" si="34"/>
        <v>0</v>
      </c>
      <c r="AW109" s="16"/>
    </row>
    <row r="110" spans="1:49">
      <c r="A110" s="21" t="s">
        <v>226</v>
      </c>
      <c r="B110" s="21">
        <v>43</v>
      </c>
      <c r="C110" s="21">
        <v>22</v>
      </c>
      <c r="D110" s="21"/>
      <c r="E110" t="s">
        <v>414</v>
      </c>
      <c r="F110" s="15">
        <v>53987.01</v>
      </c>
      <c r="I110" s="21" t="s">
        <v>356</v>
      </c>
      <c r="J110" s="34">
        <f t="shared" ref="J110:AU110" si="35">SUM(J2:J103)-J106-J108-J109</f>
        <v>380.92000000001644</v>
      </c>
      <c r="K110" s="34">
        <f t="shared" si="35"/>
        <v>290913.90000000008</v>
      </c>
      <c r="L110" s="34">
        <f t="shared" si="35"/>
        <v>1251972.2300000002</v>
      </c>
      <c r="M110" s="34">
        <f t="shared" si="35"/>
        <v>2525638.6300000004</v>
      </c>
      <c r="N110" s="34">
        <f t="shared" si="35"/>
        <v>6032.5500000000247</v>
      </c>
      <c r="O110" s="34">
        <f t="shared" si="35"/>
        <v>14106154.699999999</v>
      </c>
      <c r="P110" s="34">
        <f t="shared" si="35"/>
        <v>-2.9103830456733704E-11</v>
      </c>
      <c r="Q110" s="34">
        <f t="shared" si="35"/>
        <v>119377.03000000003</v>
      </c>
      <c r="R110" s="34">
        <f t="shared" si="35"/>
        <v>17886.610000000004</v>
      </c>
      <c r="S110" s="34">
        <f t="shared" si="35"/>
        <v>-4.3655745685100555E-11</v>
      </c>
      <c r="T110" s="34">
        <f t="shared" si="35"/>
        <v>161699.7099999999</v>
      </c>
      <c r="U110" s="34">
        <f t="shared" si="35"/>
        <v>1927.5600000001123</v>
      </c>
      <c r="V110" s="34">
        <f t="shared" si="35"/>
        <v>-7.2759576141834259E-12</v>
      </c>
      <c r="W110" s="34">
        <f t="shared" si="35"/>
        <v>348331.52999999985</v>
      </c>
      <c r="X110" s="34">
        <f t="shared" si="35"/>
        <v>0</v>
      </c>
      <c r="Y110" s="34">
        <f t="shared" si="35"/>
        <v>0</v>
      </c>
      <c r="Z110" s="34">
        <f t="shared" si="35"/>
        <v>177130.34000000017</v>
      </c>
      <c r="AA110" s="34">
        <f t="shared" si="35"/>
        <v>68751.429999999935</v>
      </c>
      <c r="AB110" s="34">
        <f t="shared" si="35"/>
        <v>584100.85</v>
      </c>
      <c r="AC110" s="34">
        <f t="shared" si="35"/>
        <v>1604585.8200000005</v>
      </c>
      <c r="AD110" s="34">
        <f t="shared" si="35"/>
        <v>119564.47999999994</v>
      </c>
      <c r="AE110" s="34">
        <f t="shared" si="35"/>
        <v>76408.749999999956</v>
      </c>
      <c r="AF110" s="34">
        <f t="shared" si="35"/>
        <v>48302.310000000107</v>
      </c>
      <c r="AG110" s="34">
        <f t="shared" si="35"/>
        <v>1327820.1200000001</v>
      </c>
      <c r="AH110" s="34">
        <f t="shared" si="35"/>
        <v>1.0913936421275139E-11</v>
      </c>
      <c r="AI110" s="34">
        <f t="shared" si="35"/>
        <v>23245.560000000019</v>
      </c>
      <c r="AJ110" s="34">
        <f t="shared" si="35"/>
        <v>27698.480000000025</v>
      </c>
      <c r="AK110" s="34">
        <f t="shared" si="35"/>
        <v>33085.470000000059</v>
      </c>
      <c r="AL110" s="34">
        <f t="shared" si="35"/>
        <v>56700.339999999967</v>
      </c>
      <c r="AM110" s="34">
        <f t="shared" si="35"/>
        <v>479956.22999999975</v>
      </c>
      <c r="AN110" s="34">
        <f t="shared" si="35"/>
        <v>30669.99</v>
      </c>
      <c r="AO110" s="34">
        <f t="shared" si="35"/>
        <v>163934.05000000008</v>
      </c>
      <c r="AP110" s="34">
        <f t="shared" si="35"/>
        <v>1362056.3029999996</v>
      </c>
      <c r="AQ110" s="34">
        <f t="shared" si="35"/>
        <v>1387334.2</v>
      </c>
      <c r="AR110" s="34">
        <f t="shared" si="35"/>
        <v>18421.10999999987</v>
      </c>
      <c r="AS110" s="34">
        <f t="shared" si="35"/>
        <v>83808.050000000017</v>
      </c>
      <c r="AT110" s="34">
        <f t="shared" si="35"/>
        <v>4658046.1600000011</v>
      </c>
      <c r="AU110" s="34">
        <f t="shared" si="35"/>
        <v>26206.129999999976</v>
      </c>
    </row>
    <row r="111" spans="1:49">
      <c r="A111" s="21" t="s">
        <v>226</v>
      </c>
      <c r="B111" s="21">
        <v>45</v>
      </c>
      <c r="C111" s="21">
        <v>20</v>
      </c>
      <c r="D111" s="21"/>
      <c r="E111" t="s">
        <v>365</v>
      </c>
      <c r="F111" s="15">
        <v>35177.33</v>
      </c>
    </row>
    <row r="112" spans="1:49">
      <c r="A112" s="31" t="s">
        <v>226</v>
      </c>
      <c r="B112" s="21">
        <v>84</v>
      </c>
      <c r="C112" s="21">
        <v>11</v>
      </c>
      <c r="D112" s="21"/>
      <c r="E112" t="s">
        <v>325</v>
      </c>
      <c r="F112" s="15">
        <v>36500.699999999997</v>
      </c>
    </row>
    <row r="113" spans="1:6">
      <c r="A113" s="32" t="s">
        <v>410</v>
      </c>
      <c r="B113" s="32"/>
      <c r="C113" s="32"/>
      <c r="D113" s="32"/>
      <c r="E113" s="32"/>
      <c r="F113" s="33">
        <v>1791956.4399999997</v>
      </c>
    </row>
    <row r="114" spans="1:6">
      <c r="A114" s="21" t="s">
        <v>225</v>
      </c>
      <c r="B114" s="21" t="s">
        <v>319</v>
      </c>
      <c r="C114" s="21"/>
      <c r="D114" s="21"/>
      <c r="E114" t="s">
        <v>320</v>
      </c>
      <c r="F114" s="15">
        <v>6033578.3699999992</v>
      </c>
    </row>
    <row r="115" spans="1:6">
      <c r="A115" s="21" t="s">
        <v>225</v>
      </c>
      <c r="B115" s="21">
        <v>1</v>
      </c>
      <c r="C115" s="21"/>
      <c r="D115" s="21"/>
      <c r="E115" t="s">
        <v>411</v>
      </c>
      <c r="F115" s="15">
        <v>109710.24</v>
      </c>
    </row>
    <row r="116" spans="1:6">
      <c r="A116" s="21" t="s">
        <v>225</v>
      </c>
      <c r="B116" s="21">
        <v>1</v>
      </c>
      <c r="C116" s="21">
        <v>11</v>
      </c>
      <c r="D116" s="21"/>
      <c r="E116" t="s">
        <v>423</v>
      </c>
      <c r="F116" s="15">
        <v>7648.85</v>
      </c>
    </row>
    <row r="117" spans="1:6">
      <c r="A117" s="21" t="s">
        <v>225</v>
      </c>
      <c r="B117" s="21">
        <v>1</v>
      </c>
      <c r="C117" s="21">
        <v>50</v>
      </c>
      <c r="D117" s="21"/>
      <c r="E117" t="s">
        <v>361</v>
      </c>
      <c r="F117" s="15">
        <v>50558.27</v>
      </c>
    </row>
    <row r="118" spans="1:6">
      <c r="A118" s="21" t="s">
        <v>225</v>
      </c>
      <c r="B118" s="21">
        <v>1</v>
      </c>
      <c r="C118" s="21">
        <v>6</v>
      </c>
      <c r="D118" s="21"/>
      <c r="E118" t="s">
        <v>362</v>
      </c>
      <c r="F118" s="15">
        <v>8093.77</v>
      </c>
    </row>
    <row r="119" spans="1:6">
      <c r="A119" s="21" t="s">
        <v>225</v>
      </c>
      <c r="B119" s="21">
        <v>10</v>
      </c>
      <c r="C119" s="21">
        <v>7</v>
      </c>
      <c r="D119" s="21"/>
      <c r="E119" t="s">
        <v>456</v>
      </c>
      <c r="F119" s="15">
        <v>9587.84</v>
      </c>
    </row>
    <row r="120" spans="1:6">
      <c r="A120" s="21" t="s">
        <v>225</v>
      </c>
      <c r="B120" s="21">
        <v>16</v>
      </c>
      <c r="C120" s="21">
        <v>23</v>
      </c>
      <c r="D120" s="21"/>
      <c r="E120" t="s">
        <v>412</v>
      </c>
      <c r="F120" s="15">
        <v>29121.95</v>
      </c>
    </row>
    <row r="121" spans="1:6">
      <c r="A121" s="21" t="s">
        <v>225</v>
      </c>
      <c r="B121" s="21">
        <v>25</v>
      </c>
      <c r="C121" s="21"/>
      <c r="D121" s="21"/>
      <c r="E121" t="s">
        <v>372</v>
      </c>
      <c r="F121" s="15">
        <v>218279.36</v>
      </c>
    </row>
    <row r="122" spans="1:6">
      <c r="A122" s="21" t="s">
        <v>225</v>
      </c>
      <c r="B122" s="21">
        <v>31</v>
      </c>
      <c r="C122" s="21">
        <v>9</v>
      </c>
      <c r="D122" s="21"/>
      <c r="E122" t="s">
        <v>388</v>
      </c>
      <c r="F122" s="15">
        <v>45660.31</v>
      </c>
    </row>
    <row r="123" spans="1:6">
      <c r="A123" s="21" t="s">
        <v>225</v>
      </c>
      <c r="B123" s="21">
        <v>32</v>
      </c>
      <c r="C123" s="21">
        <v>12</v>
      </c>
      <c r="D123" s="21"/>
      <c r="E123" t="s">
        <v>471</v>
      </c>
      <c r="F123" s="15">
        <v>14977.06</v>
      </c>
    </row>
    <row r="124" spans="1:6">
      <c r="A124" s="21" t="s">
        <v>225</v>
      </c>
      <c r="B124" s="21">
        <v>43</v>
      </c>
      <c r="C124" s="21"/>
      <c r="D124" s="21"/>
      <c r="E124" t="s">
        <v>413</v>
      </c>
      <c r="F124" s="15">
        <v>25160.18</v>
      </c>
    </row>
    <row r="125" spans="1:6">
      <c r="A125" s="21" t="s">
        <v>225</v>
      </c>
      <c r="B125" s="21">
        <v>45</v>
      </c>
      <c r="C125" s="21">
        <v>20</v>
      </c>
      <c r="D125" s="21"/>
      <c r="E125" t="s">
        <v>365</v>
      </c>
      <c r="F125" s="15">
        <v>3889.02</v>
      </c>
    </row>
    <row r="126" spans="1:6">
      <c r="A126" s="21" t="s">
        <v>225</v>
      </c>
      <c r="B126" s="21">
        <v>47</v>
      </c>
      <c r="C126" s="21">
        <v>1</v>
      </c>
      <c r="D126" s="21"/>
      <c r="E126" t="s">
        <v>380</v>
      </c>
      <c r="F126" s="15">
        <v>16499.55</v>
      </c>
    </row>
    <row r="127" spans="1:6">
      <c r="A127" s="21" t="s">
        <v>225</v>
      </c>
      <c r="B127" s="21">
        <v>49</v>
      </c>
      <c r="C127" s="21">
        <v>41</v>
      </c>
      <c r="D127" s="21"/>
      <c r="E127" t="s">
        <v>336</v>
      </c>
      <c r="F127" s="15">
        <v>64623.5</v>
      </c>
    </row>
    <row r="128" spans="1:6">
      <c r="A128" s="21" t="s">
        <v>225</v>
      </c>
      <c r="B128" s="21">
        <v>55</v>
      </c>
      <c r="C128" s="21"/>
      <c r="D128" s="21"/>
      <c r="E128" t="s">
        <v>473</v>
      </c>
      <c r="F128" s="15">
        <v>243195.26</v>
      </c>
    </row>
    <row r="129" spans="1:6">
      <c r="A129" s="21" t="s">
        <v>225</v>
      </c>
      <c r="B129" s="21">
        <v>56</v>
      </c>
      <c r="C129" s="21">
        <v>10</v>
      </c>
      <c r="D129" s="21"/>
      <c r="E129" t="s">
        <v>352</v>
      </c>
      <c r="F129" s="15">
        <v>32369.21</v>
      </c>
    </row>
    <row r="130" spans="1:6">
      <c r="A130" s="21" t="s">
        <v>225</v>
      </c>
      <c r="B130" s="21">
        <v>68</v>
      </c>
      <c r="C130" s="21">
        <v>20</v>
      </c>
      <c r="D130" s="21"/>
      <c r="E130" t="s">
        <v>367</v>
      </c>
      <c r="F130" s="15">
        <v>59507.42</v>
      </c>
    </row>
    <row r="131" spans="1:6">
      <c r="A131" s="21" t="s">
        <v>225</v>
      </c>
      <c r="B131" s="21">
        <v>71</v>
      </c>
      <c r="C131" s="21">
        <v>20</v>
      </c>
      <c r="D131" s="21"/>
      <c r="E131" t="s">
        <v>486</v>
      </c>
      <c r="F131" s="15">
        <v>22505.52</v>
      </c>
    </row>
    <row r="132" spans="1:6">
      <c r="A132" s="21" t="s">
        <v>225</v>
      </c>
      <c r="B132" s="21">
        <v>74</v>
      </c>
      <c r="C132" s="21"/>
      <c r="D132" s="21"/>
      <c r="E132" t="s">
        <v>484</v>
      </c>
      <c r="F132" s="15">
        <v>11958.79</v>
      </c>
    </row>
    <row r="133" spans="1:6">
      <c r="A133" s="21" t="s">
        <v>225</v>
      </c>
      <c r="B133" s="21">
        <v>84</v>
      </c>
      <c r="C133" s="21">
        <v>11</v>
      </c>
      <c r="D133" s="21"/>
      <c r="E133" t="s">
        <v>325</v>
      </c>
      <c r="F133" s="15">
        <v>206102.36</v>
      </c>
    </row>
    <row r="134" spans="1:6">
      <c r="A134" s="21" t="s">
        <v>225</v>
      </c>
      <c r="B134" s="21">
        <v>85</v>
      </c>
      <c r="C134" s="21">
        <v>31</v>
      </c>
      <c r="D134" s="21">
        <v>1</v>
      </c>
      <c r="E134" t="s">
        <v>357</v>
      </c>
      <c r="F134" s="15">
        <v>433749.26</v>
      </c>
    </row>
    <row r="135" spans="1:6">
      <c r="A135" s="21" t="s">
        <v>225</v>
      </c>
      <c r="B135" s="21">
        <v>86</v>
      </c>
      <c r="C135" s="21">
        <v>10</v>
      </c>
      <c r="D135" s="21"/>
      <c r="E135" t="s">
        <v>417</v>
      </c>
      <c r="F135" s="15">
        <v>574700.72</v>
      </c>
    </row>
    <row r="136" spans="1:6">
      <c r="A136" s="21" t="s">
        <v>225</v>
      </c>
      <c r="B136" s="21">
        <v>87</v>
      </c>
      <c r="C136" s="21">
        <v>90</v>
      </c>
      <c r="D136" s="21"/>
      <c r="E136" t="s">
        <v>419</v>
      </c>
      <c r="F136" s="15">
        <v>167731.20000000001</v>
      </c>
    </row>
    <row r="137" spans="1:6">
      <c r="A137" s="21" t="s">
        <v>225</v>
      </c>
      <c r="B137" s="21">
        <v>93</v>
      </c>
      <c r="C137" s="21">
        <v>11</v>
      </c>
      <c r="D137" s="21"/>
      <c r="E137" t="s">
        <v>382</v>
      </c>
      <c r="F137" s="15">
        <v>25059.040000000001</v>
      </c>
    </row>
    <row r="138" spans="1:6">
      <c r="A138" s="31" t="s">
        <v>225</v>
      </c>
      <c r="B138" s="21">
        <v>94</v>
      </c>
      <c r="C138" s="21">
        <v>91</v>
      </c>
      <c r="D138" s="21"/>
      <c r="E138" t="s">
        <v>449</v>
      </c>
      <c r="F138" s="15">
        <v>31479.96</v>
      </c>
    </row>
    <row r="139" spans="1:6">
      <c r="A139" s="32" t="s">
        <v>420</v>
      </c>
      <c r="B139" s="32"/>
      <c r="C139" s="32"/>
      <c r="D139" s="32"/>
      <c r="E139" s="32"/>
      <c r="F139" s="33">
        <v>8445747.0099999961</v>
      </c>
    </row>
    <row r="140" spans="1:6">
      <c r="A140" s="21" t="s">
        <v>227</v>
      </c>
      <c r="B140" s="21" t="s">
        <v>319</v>
      </c>
      <c r="C140" s="21"/>
      <c r="D140" s="21"/>
      <c r="E140" t="s">
        <v>320</v>
      </c>
      <c r="F140" s="15">
        <v>1086813.52</v>
      </c>
    </row>
    <row r="141" spans="1:6">
      <c r="A141" s="21" t="s">
        <v>227</v>
      </c>
      <c r="B141" s="21">
        <v>10</v>
      </c>
      <c r="C141" s="21">
        <v>1</v>
      </c>
      <c r="D141" s="21"/>
      <c r="E141" t="s">
        <v>349</v>
      </c>
      <c r="F141" s="15">
        <v>22912.06</v>
      </c>
    </row>
    <row r="142" spans="1:6">
      <c r="A142" s="21" t="s">
        <v>227</v>
      </c>
      <c r="B142" s="21">
        <v>11</v>
      </c>
      <c r="C142" s="21">
        <v>1</v>
      </c>
      <c r="D142" s="21"/>
      <c r="E142" t="s">
        <v>406</v>
      </c>
      <c r="F142" s="15">
        <v>53496.69</v>
      </c>
    </row>
    <row r="143" spans="1:6">
      <c r="A143" s="31" t="s">
        <v>227</v>
      </c>
      <c r="B143" s="21">
        <v>84</v>
      </c>
      <c r="C143" s="21">
        <v>11</v>
      </c>
      <c r="D143" s="21"/>
      <c r="E143" t="s">
        <v>325</v>
      </c>
      <c r="F143" s="15">
        <v>41043.949999999997</v>
      </c>
    </row>
    <row r="144" spans="1:6">
      <c r="A144" s="32" t="s">
        <v>421</v>
      </c>
      <c r="B144" s="32"/>
      <c r="C144" s="32"/>
      <c r="D144" s="32"/>
      <c r="E144" s="32"/>
      <c r="F144" s="33">
        <v>1204266.22</v>
      </c>
    </row>
    <row r="145" spans="1:6">
      <c r="A145" s="21" t="s">
        <v>228</v>
      </c>
      <c r="B145" s="21" t="s">
        <v>319</v>
      </c>
      <c r="C145" s="21"/>
      <c r="D145" s="21"/>
      <c r="E145" t="s">
        <v>320</v>
      </c>
      <c r="F145" s="15">
        <v>1013328.65</v>
      </c>
    </row>
    <row r="146" spans="1:6">
      <c r="A146" s="21" t="s">
        <v>228</v>
      </c>
      <c r="B146" s="21">
        <v>10</v>
      </c>
      <c r="C146" s="21">
        <v>1</v>
      </c>
      <c r="D146" s="21"/>
      <c r="E146" t="s">
        <v>349</v>
      </c>
      <c r="F146" s="15">
        <v>48302.31</v>
      </c>
    </row>
    <row r="147" spans="1:6">
      <c r="A147" s="31" t="s">
        <v>228</v>
      </c>
      <c r="B147" s="21">
        <v>84</v>
      </c>
      <c r="C147" s="21">
        <v>11</v>
      </c>
      <c r="D147" s="21"/>
      <c r="E147" t="s">
        <v>325</v>
      </c>
      <c r="F147" s="15">
        <v>49191.18</v>
      </c>
    </row>
    <row r="148" spans="1:6">
      <c r="A148" s="32" t="s">
        <v>422</v>
      </c>
      <c r="B148" s="32"/>
      <c r="C148" s="32"/>
      <c r="D148" s="32"/>
      <c r="E148" s="32"/>
      <c r="F148" s="33">
        <v>1110822.1399999999</v>
      </c>
    </row>
    <row r="149" spans="1:6">
      <c r="A149" s="21" t="s">
        <v>229</v>
      </c>
      <c r="B149" s="21" t="s">
        <v>319</v>
      </c>
      <c r="C149" s="21"/>
      <c r="D149" s="21"/>
      <c r="E149" t="s">
        <v>320</v>
      </c>
      <c r="F149" s="15">
        <v>3477189.91</v>
      </c>
    </row>
    <row r="150" spans="1:6">
      <c r="A150" s="21" t="s">
        <v>229</v>
      </c>
      <c r="B150" s="21">
        <v>1</v>
      </c>
      <c r="C150" s="21">
        <v>11</v>
      </c>
      <c r="D150" s="21"/>
      <c r="E150" t="s">
        <v>423</v>
      </c>
      <c r="F150" s="15">
        <v>23429.83</v>
      </c>
    </row>
    <row r="151" spans="1:6">
      <c r="A151" s="21" t="s">
        <v>229</v>
      </c>
      <c r="B151" s="21">
        <v>1</v>
      </c>
      <c r="C151" s="21">
        <v>47</v>
      </c>
      <c r="D151" s="21"/>
      <c r="E151" t="s">
        <v>346</v>
      </c>
      <c r="F151" s="15">
        <v>76002.95</v>
      </c>
    </row>
    <row r="152" spans="1:6">
      <c r="A152" s="21" t="s">
        <v>229</v>
      </c>
      <c r="B152" s="21">
        <v>10</v>
      </c>
      <c r="C152" s="21">
        <v>1</v>
      </c>
      <c r="D152" s="21"/>
      <c r="E152" t="s">
        <v>349</v>
      </c>
      <c r="F152" s="15">
        <v>43772.38</v>
      </c>
    </row>
    <row r="153" spans="1:6">
      <c r="A153" s="21" t="s">
        <v>229</v>
      </c>
      <c r="B153" s="21">
        <v>10</v>
      </c>
      <c r="C153" s="21">
        <v>7</v>
      </c>
      <c r="D153" s="21"/>
      <c r="E153" t="s">
        <v>456</v>
      </c>
      <c r="F153" s="15">
        <v>297221.13</v>
      </c>
    </row>
    <row r="154" spans="1:6">
      <c r="A154" s="21" t="s">
        <v>229</v>
      </c>
      <c r="B154" s="21">
        <v>23</v>
      </c>
      <c r="C154" s="21">
        <v>61</v>
      </c>
      <c r="D154" s="21"/>
      <c r="E154" t="s">
        <v>426</v>
      </c>
      <c r="F154" s="15">
        <v>421061.98</v>
      </c>
    </row>
    <row r="155" spans="1:6">
      <c r="A155" s="21" t="s">
        <v>229</v>
      </c>
      <c r="B155" s="21">
        <v>25</v>
      </c>
      <c r="C155" s="21">
        <v>1</v>
      </c>
      <c r="D155" s="21"/>
      <c r="E155" t="s">
        <v>474</v>
      </c>
      <c r="F155" s="15">
        <v>13466.38</v>
      </c>
    </row>
    <row r="156" spans="1:6">
      <c r="A156" s="21" t="s">
        <v>229</v>
      </c>
      <c r="B156" s="21">
        <v>25</v>
      </c>
      <c r="C156" s="21">
        <v>50</v>
      </c>
      <c r="D156" s="21"/>
      <c r="E156" t="s">
        <v>427</v>
      </c>
      <c r="F156" s="15">
        <v>501.7</v>
      </c>
    </row>
    <row r="157" spans="1:6">
      <c r="A157" s="21" t="s">
        <v>229</v>
      </c>
      <c r="B157" s="21">
        <v>25</v>
      </c>
      <c r="C157" s="21">
        <v>7</v>
      </c>
      <c r="D157" s="21"/>
      <c r="E157" t="s">
        <v>428</v>
      </c>
      <c r="F157" s="15">
        <v>47808.29</v>
      </c>
    </row>
    <row r="158" spans="1:6">
      <c r="A158" s="21" t="s">
        <v>229</v>
      </c>
      <c r="B158" s="21">
        <v>25</v>
      </c>
      <c r="C158" s="21">
        <v>72</v>
      </c>
      <c r="D158" s="21"/>
      <c r="E158" t="s">
        <v>379</v>
      </c>
      <c r="F158" s="15">
        <v>51218.06</v>
      </c>
    </row>
    <row r="159" spans="1:6">
      <c r="A159" s="21" t="s">
        <v>229</v>
      </c>
      <c r="B159" s="21">
        <v>35</v>
      </c>
      <c r="C159" s="21">
        <v>11</v>
      </c>
      <c r="D159" s="21"/>
      <c r="E159" t="s">
        <v>12</v>
      </c>
      <c r="F159" s="15">
        <v>949.43</v>
      </c>
    </row>
    <row r="160" spans="1:6">
      <c r="A160" s="21" t="s">
        <v>229</v>
      </c>
      <c r="B160" s="21">
        <v>45</v>
      </c>
      <c r="C160" s="21">
        <v>20</v>
      </c>
      <c r="D160" s="21"/>
      <c r="E160" t="s">
        <v>365</v>
      </c>
      <c r="F160" s="15">
        <v>31220.81</v>
      </c>
    </row>
    <row r="161" spans="1:6">
      <c r="A161" s="21" t="s">
        <v>229</v>
      </c>
      <c r="B161" s="21">
        <v>46</v>
      </c>
      <c r="C161" s="21">
        <v>1</v>
      </c>
      <c r="D161" s="21"/>
      <c r="E161" t="s">
        <v>468</v>
      </c>
      <c r="F161" s="15">
        <v>76948.19</v>
      </c>
    </row>
    <row r="162" spans="1:6">
      <c r="A162" s="21" t="s">
        <v>229</v>
      </c>
      <c r="B162" s="21">
        <v>52</v>
      </c>
      <c r="C162" s="21">
        <v>21</v>
      </c>
      <c r="D162" s="21"/>
      <c r="E162" t="s">
        <v>487</v>
      </c>
      <c r="F162" s="15">
        <v>125666.35</v>
      </c>
    </row>
    <row r="163" spans="1:6">
      <c r="A163" s="21" t="s">
        <v>229</v>
      </c>
      <c r="B163" s="21">
        <v>56</v>
      </c>
      <c r="C163" s="21">
        <v>29</v>
      </c>
      <c r="D163" s="21">
        <v>2</v>
      </c>
      <c r="E163" t="s">
        <v>395</v>
      </c>
      <c r="F163" s="15">
        <v>3085.98</v>
      </c>
    </row>
    <row r="164" spans="1:6">
      <c r="A164" s="21" t="s">
        <v>229</v>
      </c>
      <c r="B164" s="21">
        <v>68</v>
      </c>
      <c r="C164" s="21">
        <v>31</v>
      </c>
      <c r="D164" s="21"/>
      <c r="E164" t="s">
        <v>476</v>
      </c>
      <c r="F164" s="15">
        <v>49261.329999999994</v>
      </c>
    </row>
    <row r="165" spans="1:6">
      <c r="A165" s="21" t="s">
        <v>229</v>
      </c>
      <c r="B165" s="21">
        <v>71</v>
      </c>
      <c r="C165" s="21">
        <v>11</v>
      </c>
      <c r="D165" s="21"/>
      <c r="E165" t="s">
        <v>431</v>
      </c>
      <c r="F165" s="15">
        <v>20713.599999999999</v>
      </c>
    </row>
    <row r="166" spans="1:6">
      <c r="A166" s="21" t="s">
        <v>229</v>
      </c>
      <c r="B166" s="21">
        <v>84</v>
      </c>
      <c r="C166" s="21">
        <v>11</v>
      </c>
      <c r="D166" s="21"/>
      <c r="E166" t="s">
        <v>325</v>
      </c>
      <c r="F166" s="15">
        <v>72918.709999999992</v>
      </c>
    </row>
    <row r="167" spans="1:6">
      <c r="A167" s="31" t="s">
        <v>229</v>
      </c>
      <c r="B167" s="21">
        <v>95</v>
      </c>
      <c r="C167" s="21">
        <v>11</v>
      </c>
      <c r="D167" s="21"/>
      <c r="E167" t="s">
        <v>432</v>
      </c>
      <c r="F167" s="15">
        <v>45491.73</v>
      </c>
    </row>
    <row r="168" spans="1:6">
      <c r="A168" s="32" t="s">
        <v>433</v>
      </c>
      <c r="B168" s="32"/>
      <c r="C168" s="32"/>
      <c r="D168" s="32"/>
      <c r="E168" s="32"/>
      <c r="F168" s="33">
        <v>4877928.7399999993</v>
      </c>
    </row>
    <row r="169" spans="1:6">
      <c r="A169" s="21" t="s">
        <v>231</v>
      </c>
      <c r="B169" s="21" t="s">
        <v>319</v>
      </c>
      <c r="C169" s="21"/>
      <c r="D169" s="21"/>
      <c r="E169" t="s">
        <v>320</v>
      </c>
      <c r="F169" s="15">
        <v>166186.22</v>
      </c>
    </row>
    <row r="170" spans="1:6">
      <c r="A170" s="21" t="s">
        <v>231</v>
      </c>
      <c r="B170" s="21">
        <v>25</v>
      </c>
      <c r="C170" s="21">
        <v>11</v>
      </c>
      <c r="D170" s="21"/>
      <c r="E170" t="s">
        <v>477</v>
      </c>
      <c r="F170" s="15">
        <v>23245.56</v>
      </c>
    </row>
    <row r="171" spans="1:6">
      <c r="A171" s="31" t="s">
        <v>231</v>
      </c>
      <c r="B171" s="21">
        <v>84</v>
      </c>
      <c r="C171" s="21">
        <v>11</v>
      </c>
      <c r="D171" s="21"/>
      <c r="E171" t="s">
        <v>325</v>
      </c>
      <c r="F171" s="15">
        <v>7630.99</v>
      </c>
    </row>
    <row r="172" spans="1:6">
      <c r="A172" s="32" t="s">
        <v>434</v>
      </c>
      <c r="B172" s="32"/>
      <c r="C172" s="32"/>
      <c r="D172" s="32"/>
      <c r="E172" s="32"/>
      <c r="F172" s="33">
        <v>197062.77</v>
      </c>
    </row>
    <row r="173" spans="1:6">
      <c r="A173" s="21" t="s">
        <v>230</v>
      </c>
      <c r="B173" s="21" t="s">
        <v>319</v>
      </c>
      <c r="C173" s="21"/>
      <c r="D173" s="21"/>
      <c r="E173" t="s">
        <v>320</v>
      </c>
      <c r="F173" s="15">
        <v>301957.33999999997</v>
      </c>
    </row>
    <row r="174" spans="1:6">
      <c r="A174" s="31" t="s">
        <v>230</v>
      </c>
      <c r="B174" s="21">
        <v>84</v>
      </c>
      <c r="C174" s="21">
        <v>11</v>
      </c>
      <c r="D174" s="21"/>
      <c r="E174" t="s">
        <v>325</v>
      </c>
      <c r="F174" s="15">
        <v>8354.2000000000007</v>
      </c>
    </row>
    <row r="175" spans="1:6">
      <c r="A175" s="32" t="s">
        <v>435</v>
      </c>
      <c r="B175" s="32"/>
      <c r="C175" s="32"/>
      <c r="D175" s="32"/>
      <c r="E175" s="32"/>
      <c r="F175" s="33">
        <v>310311.53999999998</v>
      </c>
    </row>
    <row r="176" spans="1:6">
      <c r="A176" s="21" t="s">
        <v>233</v>
      </c>
      <c r="B176" s="21" t="s">
        <v>319</v>
      </c>
      <c r="C176" s="21"/>
      <c r="D176" s="21"/>
      <c r="E176" t="s">
        <v>320</v>
      </c>
      <c r="F176" s="15">
        <v>480047.68000000005</v>
      </c>
    </row>
    <row r="177" spans="1:6">
      <c r="A177" s="21" t="s">
        <v>233</v>
      </c>
      <c r="B177" s="21">
        <v>56</v>
      </c>
      <c r="C177" s="21">
        <v>10</v>
      </c>
      <c r="D177" s="21"/>
      <c r="E177" t="s">
        <v>352</v>
      </c>
      <c r="F177" s="15">
        <v>33085.47</v>
      </c>
    </row>
    <row r="178" spans="1:6">
      <c r="A178" s="31" t="s">
        <v>233</v>
      </c>
      <c r="B178" s="21">
        <v>84</v>
      </c>
      <c r="C178" s="21">
        <v>11</v>
      </c>
      <c r="D178" s="21"/>
      <c r="E178" t="s">
        <v>325</v>
      </c>
      <c r="F178" s="15">
        <v>16744.72</v>
      </c>
    </row>
    <row r="179" spans="1:6">
      <c r="A179" s="32" t="s">
        <v>436</v>
      </c>
      <c r="B179" s="32"/>
      <c r="C179" s="32"/>
      <c r="D179" s="32"/>
      <c r="E179" s="32"/>
      <c r="F179" s="33">
        <v>529877.87</v>
      </c>
    </row>
    <row r="180" spans="1:6">
      <c r="A180" s="21" t="s">
        <v>232</v>
      </c>
      <c r="B180" s="21" t="s">
        <v>319</v>
      </c>
      <c r="C180" s="21"/>
      <c r="D180" s="21"/>
      <c r="E180" t="s">
        <v>320</v>
      </c>
      <c r="F180" s="15">
        <v>410774.02999999997</v>
      </c>
    </row>
    <row r="181" spans="1:6">
      <c r="A181" s="21" t="s">
        <v>232</v>
      </c>
      <c r="B181" s="21">
        <v>1</v>
      </c>
      <c r="C181" s="21"/>
      <c r="D181" s="21"/>
      <c r="E181" t="s">
        <v>411</v>
      </c>
      <c r="F181" s="15">
        <v>11343.01</v>
      </c>
    </row>
    <row r="182" spans="1:6">
      <c r="A182" s="21" t="s">
        <v>232</v>
      </c>
      <c r="B182" s="21">
        <v>1</v>
      </c>
      <c r="C182" s="21">
        <v>70</v>
      </c>
      <c r="D182" s="21"/>
      <c r="E182" t="s">
        <v>369</v>
      </c>
      <c r="F182" s="15">
        <v>8025.42</v>
      </c>
    </row>
    <row r="183" spans="1:6">
      <c r="A183" s="21" t="s">
        <v>232</v>
      </c>
      <c r="B183" s="21">
        <v>45</v>
      </c>
      <c r="C183" s="21">
        <v>20</v>
      </c>
      <c r="D183" s="21"/>
      <c r="E183" t="s">
        <v>365</v>
      </c>
      <c r="F183" s="15">
        <v>8330.0499999999993</v>
      </c>
    </row>
    <row r="184" spans="1:6">
      <c r="A184" s="31" t="s">
        <v>232</v>
      </c>
      <c r="B184" s="21">
        <v>84</v>
      </c>
      <c r="C184" s="21">
        <v>11</v>
      </c>
      <c r="D184" s="21"/>
      <c r="E184" t="s">
        <v>325</v>
      </c>
      <c r="F184" s="15">
        <v>39186.86</v>
      </c>
    </row>
    <row r="185" spans="1:6">
      <c r="A185" s="32" t="s">
        <v>437</v>
      </c>
      <c r="B185" s="32"/>
      <c r="C185" s="32"/>
      <c r="D185" s="32"/>
      <c r="E185" s="32"/>
      <c r="F185" s="33">
        <v>477659.36999999994</v>
      </c>
    </row>
    <row r="186" spans="1:6">
      <c r="A186" s="21" t="s">
        <v>234</v>
      </c>
      <c r="B186" s="21" t="s">
        <v>319</v>
      </c>
      <c r="C186" s="21"/>
      <c r="D186" s="21"/>
      <c r="E186" t="s">
        <v>320</v>
      </c>
      <c r="F186" s="15">
        <v>827614.07000000007</v>
      </c>
    </row>
    <row r="187" spans="1:6">
      <c r="A187" s="21" t="s">
        <v>234</v>
      </c>
      <c r="B187" s="21">
        <v>1</v>
      </c>
      <c r="C187" s="21">
        <v>1</v>
      </c>
      <c r="D187" s="21"/>
      <c r="E187" t="s">
        <v>398</v>
      </c>
      <c r="F187" s="15">
        <v>13399.52</v>
      </c>
    </row>
    <row r="188" spans="1:6">
      <c r="A188" s="21" t="s">
        <v>234</v>
      </c>
      <c r="B188" s="21">
        <v>10</v>
      </c>
      <c r="C188" s="21">
        <v>1</v>
      </c>
      <c r="D188" s="21"/>
      <c r="E188" t="s">
        <v>349</v>
      </c>
      <c r="F188" s="15">
        <v>43300.82</v>
      </c>
    </row>
    <row r="189" spans="1:6">
      <c r="A189" s="31" t="s">
        <v>234</v>
      </c>
      <c r="B189" s="21">
        <v>84</v>
      </c>
      <c r="C189" s="21">
        <v>11</v>
      </c>
      <c r="D189" s="21"/>
      <c r="E189" t="s">
        <v>325</v>
      </c>
      <c r="F189" s="15">
        <v>36971.5</v>
      </c>
    </row>
    <row r="190" spans="1:6">
      <c r="A190" s="32" t="s">
        <v>438</v>
      </c>
      <c r="B190" s="32"/>
      <c r="C190" s="32"/>
      <c r="D190" s="32"/>
      <c r="E190" s="32"/>
      <c r="F190" s="33">
        <v>921285.91</v>
      </c>
    </row>
    <row r="191" spans="1:6">
      <c r="A191" s="21" t="s">
        <v>235</v>
      </c>
      <c r="B191" s="21" t="s">
        <v>319</v>
      </c>
      <c r="C191" s="21"/>
      <c r="D191" s="21"/>
      <c r="E191" t="s">
        <v>320</v>
      </c>
      <c r="F191" s="15">
        <v>2392393.15</v>
      </c>
    </row>
    <row r="192" spans="1:6">
      <c r="A192" s="21" t="s">
        <v>235</v>
      </c>
      <c r="B192" s="21">
        <v>1</v>
      </c>
      <c r="C192" s="21">
        <v>1</v>
      </c>
      <c r="D192" s="21"/>
      <c r="E192" t="s">
        <v>398</v>
      </c>
      <c r="F192" s="15">
        <v>324200.73</v>
      </c>
    </row>
    <row r="193" spans="1:6">
      <c r="A193" s="21" t="s">
        <v>235</v>
      </c>
      <c r="B193" s="21">
        <v>1</v>
      </c>
      <c r="C193" s="21">
        <v>47</v>
      </c>
      <c r="D193" s="21"/>
      <c r="E193" t="s">
        <v>346</v>
      </c>
      <c r="F193" s="15">
        <v>915.75</v>
      </c>
    </row>
    <row r="194" spans="1:6">
      <c r="A194" s="21" t="s">
        <v>235</v>
      </c>
      <c r="B194" s="21">
        <v>10</v>
      </c>
      <c r="C194" s="21">
        <v>1</v>
      </c>
      <c r="D194" s="21"/>
      <c r="E194" t="s">
        <v>349</v>
      </c>
      <c r="F194" s="15">
        <v>9630.1</v>
      </c>
    </row>
    <row r="195" spans="1:6">
      <c r="A195" s="21" t="s">
        <v>235</v>
      </c>
      <c r="B195" s="21">
        <v>32</v>
      </c>
      <c r="C195" s="21">
        <v>40</v>
      </c>
      <c r="D195" s="21"/>
      <c r="E195" t="s">
        <v>321</v>
      </c>
      <c r="F195" s="15">
        <v>29074.94</v>
      </c>
    </row>
    <row r="196" spans="1:6">
      <c r="A196" s="21" t="s">
        <v>235</v>
      </c>
      <c r="B196" s="21">
        <v>33</v>
      </c>
      <c r="C196" s="21">
        <v>16</v>
      </c>
      <c r="D196" s="21"/>
      <c r="E196" t="s">
        <v>440</v>
      </c>
      <c r="F196" s="15">
        <v>37561.289999999994</v>
      </c>
    </row>
    <row r="197" spans="1:6">
      <c r="A197" s="21" t="s">
        <v>235</v>
      </c>
      <c r="B197" s="21">
        <v>41</v>
      </c>
      <c r="C197" s="21">
        <v>20</v>
      </c>
      <c r="D197" s="21"/>
      <c r="E197" t="s">
        <v>393</v>
      </c>
      <c r="F197" s="15">
        <v>40242.1</v>
      </c>
    </row>
    <row r="198" spans="1:6">
      <c r="A198" s="21" t="s">
        <v>235</v>
      </c>
      <c r="B198" s="21">
        <v>46</v>
      </c>
      <c r="C198" s="21">
        <v>1</v>
      </c>
      <c r="D198" s="21"/>
      <c r="E198" t="s">
        <v>468</v>
      </c>
      <c r="F198" s="15">
        <v>38331.32</v>
      </c>
    </row>
    <row r="199" spans="1:6">
      <c r="A199" s="31" t="s">
        <v>235</v>
      </c>
      <c r="B199" s="21">
        <v>84</v>
      </c>
      <c r="C199" s="21">
        <v>11</v>
      </c>
      <c r="D199" s="21"/>
      <c r="E199" t="s">
        <v>325</v>
      </c>
      <c r="F199" s="15">
        <v>23821.99</v>
      </c>
    </row>
    <row r="200" spans="1:6">
      <c r="A200" s="32" t="s">
        <v>441</v>
      </c>
      <c r="B200" s="32"/>
      <c r="C200" s="32"/>
      <c r="D200" s="32"/>
      <c r="E200" s="32"/>
      <c r="F200" s="33">
        <v>2896171.37</v>
      </c>
    </row>
    <row r="201" spans="1:6">
      <c r="A201" s="31" t="s">
        <v>236</v>
      </c>
      <c r="B201" s="21">
        <v>1</v>
      </c>
      <c r="C201" s="21">
        <v>50</v>
      </c>
      <c r="D201" s="21"/>
      <c r="E201" t="s">
        <v>361</v>
      </c>
      <c r="F201" s="15">
        <v>30669.99</v>
      </c>
    </row>
    <row r="202" spans="1:6">
      <c r="A202" s="32" t="s">
        <v>442</v>
      </c>
      <c r="B202" s="32"/>
      <c r="C202" s="32"/>
      <c r="D202" s="32"/>
      <c r="E202" s="32"/>
      <c r="F202" s="33">
        <v>30669.99</v>
      </c>
    </row>
    <row r="203" spans="1:6">
      <c r="A203" s="21" t="s">
        <v>238</v>
      </c>
      <c r="B203" s="21" t="s">
        <v>319</v>
      </c>
      <c r="C203" s="21"/>
      <c r="D203" s="21"/>
      <c r="E203" t="s">
        <v>320</v>
      </c>
      <c r="F203" s="15">
        <v>7461049.7350000003</v>
      </c>
    </row>
    <row r="204" spans="1:6">
      <c r="A204" s="21" t="s">
        <v>238</v>
      </c>
      <c r="B204" s="21">
        <v>1</v>
      </c>
      <c r="C204" s="21">
        <v>11</v>
      </c>
      <c r="D204" s="21"/>
      <c r="E204" t="s">
        <v>423</v>
      </c>
      <c r="F204" s="15">
        <v>62873.02</v>
      </c>
    </row>
    <row r="205" spans="1:6">
      <c r="A205" s="21" t="s">
        <v>238</v>
      </c>
      <c r="B205" s="21">
        <v>11</v>
      </c>
      <c r="C205" s="21">
        <v>1</v>
      </c>
      <c r="D205" s="21"/>
      <c r="E205" t="s">
        <v>406</v>
      </c>
      <c r="F205" s="15">
        <v>189584.07</v>
      </c>
    </row>
    <row r="206" spans="1:6">
      <c r="A206" s="21" t="s">
        <v>238</v>
      </c>
      <c r="B206" s="21">
        <v>14</v>
      </c>
      <c r="C206" s="21"/>
      <c r="D206" s="21"/>
      <c r="E206" t="s">
        <v>444</v>
      </c>
      <c r="F206" s="15">
        <v>32746.21</v>
      </c>
    </row>
    <row r="207" spans="1:6">
      <c r="A207" s="21" t="s">
        <v>238</v>
      </c>
      <c r="B207" s="21">
        <v>25</v>
      </c>
      <c r="C207" s="21">
        <v>7</v>
      </c>
      <c r="D207" s="21"/>
      <c r="E207" t="s">
        <v>428</v>
      </c>
      <c r="F207" s="15">
        <v>4787.18</v>
      </c>
    </row>
    <row r="208" spans="1:6">
      <c r="A208" s="21" t="s">
        <v>238</v>
      </c>
      <c r="B208" s="21">
        <v>46</v>
      </c>
      <c r="C208" s="21">
        <v>1</v>
      </c>
      <c r="D208" s="21"/>
      <c r="E208" t="s">
        <v>468</v>
      </c>
      <c r="F208" s="15">
        <v>24515.71</v>
      </c>
    </row>
    <row r="209" spans="1:6">
      <c r="A209" s="21" t="s">
        <v>238</v>
      </c>
      <c r="B209" s="21">
        <v>47</v>
      </c>
      <c r="C209" s="21">
        <v>25</v>
      </c>
      <c r="D209" s="21"/>
      <c r="E209" t="s">
        <v>488</v>
      </c>
      <c r="F209" s="15">
        <v>1372.19</v>
      </c>
    </row>
    <row r="210" spans="1:6">
      <c r="A210" s="21" t="s">
        <v>238</v>
      </c>
      <c r="B210" s="21">
        <v>68</v>
      </c>
      <c r="C210" s="21">
        <v>20</v>
      </c>
      <c r="D210" s="21"/>
      <c r="E210" t="s">
        <v>367</v>
      </c>
      <c r="F210" s="15">
        <v>944625.69</v>
      </c>
    </row>
    <row r="211" spans="1:6">
      <c r="A211" s="21" t="s">
        <v>238</v>
      </c>
      <c r="B211" s="21">
        <v>68</v>
      </c>
      <c r="C211" s="21">
        <v>31</v>
      </c>
      <c r="D211" s="21"/>
      <c r="E211" t="s">
        <v>476</v>
      </c>
      <c r="F211" s="15">
        <v>319.08300000000003</v>
      </c>
    </row>
    <row r="212" spans="1:6">
      <c r="A212" s="21" t="s">
        <v>238</v>
      </c>
      <c r="B212" s="21">
        <v>74</v>
      </c>
      <c r="C212" s="21"/>
      <c r="D212" s="21"/>
      <c r="E212" t="s">
        <v>484</v>
      </c>
      <c r="F212" s="15">
        <v>16017.02</v>
      </c>
    </row>
    <row r="213" spans="1:6">
      <c r="A213" s="21" t="s">
        <v>238</v>
      </c>
      <c r="B213" s="21">
        <v>84</v>
      </c>
      <c r="C213" s="21">
        <v>11</v>
      </c>
      <c r="D213" s="21"/>
      <c r="E213" t="s">
        <v>325</v>
      </c>
      <c r="F213" s="15">
        <v>293081.52</v>
      </c>
    </row>
    <row r="214" spans="1:6">
      <c r="A214" s="21" t="s">
        <v>238</v>
      </c>
      <c r="B214" s="21">
        <v>85</v>
      </c>
      <c r="C214" s="21">
        <v>20</v>
      </c>
      <c r="D214" s="21"/>
      <c r="E214" t="s">
        <v>446</v>
      </c>
      <c r="F214" s="15">
        <v>125644.1</v>
      </c>
    </row>
    <row r="215" spans="1:6">
      <c r="A215" s="21" t="s">
        <v>238</v>
      </c>
      <c r="B215" s="21">
        <v>91</v>
      </c>
      <c r="C215" s="21">
        <v>2</v>
      </c>
      <c r="D215" s="21"/>
      <c r="E215" t="s">
        <v>489</v>
      </c>
      <c r="F215" s="15">
        <v>236879.66</v>
      </c>
    </row>
    <row r="216" spans="1:6">
      <c r="A216" s="31" t="s">
        <v>238</v>
      </c>
      <c r="B216" s="21">
        <v>93</v>
      </c>
      <c r="C216" s="21">
        <v>11</v>
      </c>
      <c r="D216" s="21"/>
      <c r="E216" t="s">
        <v>382</v>
      </c>
      <c r="F216" s="15">
        <v>85216.13</v>
      </c>
    </row>
    <row r="217" spans="1:6">
      <c r="A217" s="32" t="s">
        <v>448</v>
      </c>
      <c r="B217" s="32"/>
      <c r="C217" s="32"/>
      <c r="D217" s="32"/>
      <c r="E217" s="32"/>
      <c r="F217" s="33">
        <v>9478711.318</v>
      </c>
    </row>
    <row r="218" spans="1:6">
      <c r="A218" s="21" t="s">
        <v>237</v>
      </c>
      <c r="B218" s="21" t="s">
        <v>319</v>
      </c>
      <c r="C218" s="21"/>
      <c r="D218" s="21"/>
      <c r="E218" t="s">
        <v>320</v>
      </c>
      <c r="F218" s="15">
        <v>1317548.1300000001</v>
      </c>
    </row>
    <row r="219" spans="1:6">
      <c r="A219" s="21" t="s">
        <v>237</v>
      </c>
      <c r="B219" s="21">
        <v>1</v>
      </c>
      <c r="C219" s="21">
        <v>13</v>
      </c>
      <c r="D219" s="21"/>
      <c r="E219" t="s">
        <v>479</v>
      </c>
      <c r="F219" s="15">
        <v>12392.23</v>
      </c>
    </row>
    <row r="220" spans="1:6">
      <c r="A220" s="21" t="s">
        <v>237</v>
      </c>
      <c r="B220" s="21">
        <v>45</v>
      </c>
      <c r="C220" s="21">
        <v>20</v>
      </c>
      <c r="D220" s="21"/>
      <c r="E220" t="s">
        <v>365</v>
      </c>
      <c r="F220" s="15">
        <v>380.65</v>
      </c>
    </row>
    <row r="221" spans="1:6">
      <c r="A221" s="21" t="s">
        <v>237</v>
      </c>
      <c r="B221" s="21">
        <v>47</v>
      </c>
      <c r="C221" s="21">
        <v>79</v>
      </c>
      <c r="D221" s="21"/>
      <c r="E221" t="s">
        <v>374</v>
      </c>
      <c r="F221" s="15">
        <v>121533.63</v>
      </c>
    </row>
    <row r="222" spans="1:6">
      <c r="A222" s="21" t="s">
        <v>237</v>
      </c>
      <c r="B222" s="21">
        <v>53</v>
      </c>
      <c r="C222" s="21">
        <v>10</v>
      </c>
      <c r="D222" s="21"/>
      <c r="E222" t="s">
        <v>381</v>
      </c>
      <c r="F222" s="15">
        <v>6015.24</v>
      </c>
    </row>
    <row r="223" spans="1:6">
      <c r="A223" s="21" t="s">
        <v>237</v>
      </c>
      <c r="B223" s="21">
        <v>71</v>
      </c>
      <c r="C223" s="21">
        <v>1</v>
      </c>
      <c r="D223" s="21"/>
      <c r="E223" t="s">
        <v>480</v>
      </c>
      <c r="F223" s="15">
        <v>22341.58</v>
      </c>
    </row>
    <row r="224" spans="1:6">
      <c r="A224" s="21" t="s">
        <v>237</v>
      </c>
      <c r="B224" s="21">
        <v>84</v>
      </c>
      <c r="C224" s="21">
        <v>11</v>
      </c>
      <c r="D224" s="21"/>
      <c r="E224" t="s">
        <v>325</v>
      </c>
      <c r="F224" s="15">
        <v>46878.28</v>
      </c>
    </row>
    <row r="225" spans="1:6">
      <c r="A225" s="31" t="s">
        <v>237</v>
      </c>
      <c r="B225" s="21">
        <v>94</v>
      </c>
      <c r="C225" s="21">
        <v>91</v>
      </c>
      <c r="D225" s="21"/>
      <c r="E225" t="s">
        <v>449</v>
      </c>
      <c r="F225" s="15">
        <v>1270.72</v>
      </c>
    </row>
    <row r="226" spans="1:6">
      <c r="A226" s="32" t="s">
        <v>450</v>
      </c>
      <c r="B226" s="32"/>
      <c r="C226" s="32"/>
      <c r="D226" s="32"/>
      <c r="E226" s="32"/>
      <c r="F226" s="33">
        <v>1528360.4600000002</v>
      </c>
    </row>
    <row r="227" spans="1:6">
      <c r="A227" s="21" t="s">
        <v>239</v>
      </c>
      <c r="B227" s="21" t="s">
        <v>319</v>
      </c>
      <c r="C227" s="21"/>
      <c r="D227" s="21"/>
      <c r="E227" t="s">
        <v>320</v>
      </c>
      <c r="F227" s="15">
        <v>1568389.0399999998</v>
      </c>
    </row>
    <row r="228" spans="1:6">
      <c r="A228" s="21" t="s">
        <v>239</v>
      </c>
      <c r="B228" s="21">
        <v>1</v>
      </c>
      <c r="C228" s="21">
        <v>24</v>
      </c>
      <c r="D228" s="21"/>
      <c r="E228" t="s">
        <v>451</v>
      </c>
      <c r="F228" s="15">
        <v>29183.88</v>
      </c>
    </row>
    <row r="229" spans="1:6">
      <c r="A229" s="21" t="s">
        <v>239</v>
      </c>
      <c r="B229" s="21">
        <v>10</v>
      </c>
      <c r="C229" s="21">
        <v>72</v>
      </c>
      <c r="D229" s="21"/>
      <c r="E229" t="s">
        <v>363</v>
      </c>
      <c r="F229" s="15">
        <v>1344565.03</v>
      </c>
    </row>
    <row r="230" spans="1:6">
      <c r="A230" s="21" t="s">
        <v>239</v>
      </c>
      <c r="B230" s="21">
        <v>49</v>
      </c>
      <c r="C230" s="21">
        <v>41</v>
      </c>
      <c r="D230" s="21"/>
      <c r="E230" t="s">
        <v>336</v>
      </c>
      <c r="F230" s="15">
        <v>13585.29</v>
      </c>
    </row>
    <row r="231" spans="1:6">
      <c r="A231" s="21" t="s">
        <v>239</v>
      </c>
      <c r="B231" s="21">
        <v>84</v>
      </c>
      <c r="C231" s="21">
        <v>11</v>
      </c>
      <c r="D231" s="21"/>
      <c r="E231" t="s">
        <v>325</v>
      </c>
      <c r="F231" s="15">
        <v>26242.67</v>
      </c>
    </row>
    <row r="232" spans="1:6">
      <c r="A232" s="31" t="s">
        <v>239</v>
      </c>
      <c r="B232" s="21">
        <v>85</v>
      </c>
      <c r="C232" s="21">
        <v>10</v>
      </c>
      <c r="D232" s="21"/>
      <c r="E232" t="s">
        <v>375</v>
      </c>
      <c r="F232" s="15">
        <v>33903.040000000001</v>
      </c>
    </row>
    <row r="233" spans="1:6">
      <c r="A233" s="32" t="s">
        <v>452</v>
      </c>
      <c r="B233" s="32"/>
      <c r="C233" s="32"/>
      <c r="D233" s="32"/>
      <c r="E233" s="32"/>
      <c r="F233" s="33">
        <v>3015868.9499999997</v>
      </c>
    </row>
    <row r="234" spans="1:6">
      <c r="A234" s="21" t="s">
        <v>240</v>
      </c>
      <c r="B234" s="21" t="s">
        <v>319</v>
      </c>
      <c r="C234" s="21"/>
      <c r="D234" s="21"/>
      <c r="E234" t="s">
        <v>320</v>
      </c>
      <c r="F234" s="15">
        <v>895913.37</v>
      </c>
    </row>
    <row r="235" spans="1:6">
      <c r="A235" s="21" t="s">
        <v>240</v>
      </c>
      <c r="B235" s="21">
        <v>10</v>
      </c>
      <c r="C235" s="21">
        <v>1</v>
      </c>
      <c r="D235" s="21"/>
      <c r="E235" t="s">
        <v>349</v>
      </c>
      <c r="F235" s="15">
        <v>18421.11</v>
      </c>
    </row>
    <row r="236" spans="1:6">
      <c r="A236" s="21" t="s">
        <v>240</v>
      </c>
      <c r="B236" s="21">
        <v>84</v>
      </c>
      <c r="C236" s="21">
        <v>11</v>
      </c>
      <c r="D236" s="21"/>
      <c r="E236" t="s">
        <v>325</v>
      </c>
      <c r="F236" s="15">
        <v>33264.130000000005</v>
      </c>
    </row>
    <row r="237" spans="1:6">
      <c r="A237" s="21" t="s">
        <v>240</v>
      </c>
      <c r="B237" s="21">
        <v>85</v>
      </c>
      <c r="C237" s="21">
        <v>10</v>
      </c>
      <c r="D237" s="21"/>
      <c r="E237" t="s">
        <v>375</v>
      </c>
      <c r="F237" s="15">
        <v>46467.71</v>
      </c>
    </row>
    <row r="238" spans="1:6">
      <c r="A238" s="31" t="s">
        <v>240</v>
      </c>
      <c r="B238" s="21">
        <v>91</v>
      </c>
      <c r="C238" s="21">
        <v>1</v>
      </c>
      <c r="D238" s="21"/>
      <c r="E238" t="s">
        <v>453</v>
      </c>
      <c r="F238" s="15">
        <v>92646.04</v>
      </c>
    </row>
    <row r="239" spans="1:6">
      <c r="A239" s="32" t="s">
        <v>454</v>
      </c>
      <c r="B239" s="32"/>
      <c r="C239" s="32"/>
      <c r="D239" s="32"/>
      <c r="E239" s="32"/>
      <c r="F239" s="33">
        <v>1086712.3599999999</v>
      </c>
    </row>
    <row r="240" spans="1:6">
      <c r="A240" s="21" t="s">
        <v>241</v>
      </c>
      <c r="B240" s="21" t="s">
        <v>319</v>
      </c>
      <c r="C240" s="21"/>
      <c r="D240" s="21"/>
      <c r="E240" t="s">
        <v>320</v>
      </c>
      <c r="F240" s="15">
        <v>703126.38</v>
      </c>
    </row>
    <row r="241" spans="1:6">
      <c r="A241" s="21" t="s">
        <v>241</v>
      </c>
      <c r="B241" s="21">
        <v>25</v>
      </c>
      <c r="C241" s="21">
        <v>6</v>
      </c>
      <c r="D241" s="21"/>
      <c r="E241" t="s">
        <v>481</v>
      </c>
      <c r="F241" s="15">
        <v>83808.05</v>
      </c>
    </row>
    <row r="242" spans="1:6">
      <c r="A242" s="31" t="s">
        <v>241</v>
      </c>
      <c r="B242" s="21">
        <v>84</v>
      </c>
      <c r="C242" s="21">
        <v>11</v>
      </c>
      <c r="D242" s="21"/>
      <c r="E242" t="s">
        <v>325</v>
      </c>
      <c r="F242" s="15">
        <v>24874.959999999999</v>
      </c>
    </row>
    <row r="243" spans="1:6">
      <c r="A243" s="32" t="s">
        <v>455</v>
      </c>
      <c r="B243" s="32"/>
      <c r="C243" s="32"/>
      <c r="D243" s="32"/>
      <c r="E243" s="32"/>
      <c r="F243" s="33">
        <v>811809.39</v>
      </c>
    </row>
    <row r="244" spans="1:6">
      <c r="A244" s="21" t="s">
        <v>242</v>
      </c>
      <c r="B244" s="21" t="s">
        <v>319</v>
      </c>
      <c r="C244" s="21"/>
      <c r="D244" s="21"/>
      <c r="E244" t="s">
        <v>320</v>
      </c>
      <c r="F244" s="15">
        <v>3091801.77</v>
      </c>
    </row>
    <row r="245" spans="1:6">
      <c r="A245" s="21" t="s">
        <v>242</v>
      </c>
      <c r="B245" s="21">
        <v>1</v>
      </c>
      <c r="C245" s="21"/>
      <c r="D245" s="21"/>
      <c r="E245" t="s">
        <v>411</v>
      </c>
      <c r="F245" s="15">
        <v>7181.57</v>
      </c>
    </row>
    <row r="246" spans="1:6">
      <c r="A246" s="21" t="s">
        <v>242</v>
      </c>
      <c r="B246" s="21">
        <v>1</v>
      </c>
      <c r="C246" s="21">
        <v>11</v>
      </c>
      <c r="D246" s="21"/>
      <c r="E246" t="s">
        <v>423</v>
      </c>
      <c r="F246" s="15">
        <v>4368152.32</v>
      </c>
    </row>
    <row r="247" spans="1:6">
      <c r="A247" s="21" t="s">
        <v>242</v>
      </c>
      <c r="B247" s="21">
        <v>10</v>
      </c>
      <c r="C247" s="21">
        <v>7</v>
      </c>
      <c r="D247" s="21"/>
      <c r="E247" t="s">
        <v>456</v>
      </c>
      <c r="F247" s="15">
        <v>8593.6299999999992</v>
      </c>
    </row>
    <row r="248" spans="1:6">
      <c r="A248" s="21" t="s">
        <v>242</v>
      </c>
      <c r="B248" s="21">
        <v>25</v>
      </c>
      <c r="C248" s="21">
        <v>1</v>
      </c>
      <c r="D248" s="21"/>
      <c r="E248" t="s">
        <v>474</v>
      </c>
      <c r="F248" s="15">
        <v>50302.64</v>
      </c>
    </row>
    <row r="249" spans="1:6">
      <c r="A249" s="21" t="s">
        <v>242</v>
      </c>
      <c r="B249" s="21">
        <v>25</v>
      </c>
      <c r="C249" s="21">
        <v>99</v>
      </c>
      <c r="D249" s="21"/>
      <c r="E249" t="s">
        <v>490</v>
      </c>
      <c r="F249" s="15">
        <v>35099.379999999997</v>
      </c>
    </row>
    <row r="250" spans="1:6">
      <c r="A250" s="21" t="s">
        <v>242</v>
      </c>
      <c r="B250" s="21">
        <v>29</v>
      </c>
      <c r="C250" s="21">
        <v>32</v>
      </c>
      <c r="D250" s="21"/>
      <c r="E250" t="s">
        <v>459</v>
      </c>
      <c r="F250" s="15">
        <v>161018.46999999997</v>
      </c>
    </row>
    <row r="251" spans="1:6">
      <c r="A251" s="21" t="s">
        <v>242</v>
      </c>
      <c r="B251" s="21">
        <v>31</v>
      </c>
      <c r="C251" s="21">
        <v>9</v>
      </c>
      <c r="D251" s="21"/>
      <c r="E251" t="s">
        <v>388</v>
      </c>
      <c r="F251" s="15">
        <v>11277.34</v>
      </c>
    </row>
    <row r="252" spans="1:6">
      <c r="A252" s="21" t="s">
        <v>242</v>
      </c>
      <c r="B252" s="21">
        <v>53</v>
      </c>
      <c r="C252" s="21">
        <v>10</v>
      </c>
      <c r="D252" s="21"/>
      <c r="E252" t="s">
        <v>381</v>
      </c>
      <c r="F252" s="15">
        <v>5866.37</v>
      </c>
    </row>
    <row r="253" spans="1:6">
      <c r="A253" s="21" t="s">
        <v>242</v>
      </c>
      <c r="B253" s="21">
        <v>84</v>
      </c>
      <c r="C253" s="21">
        <v>11</v>
      </c>
      <c r="D253" s="21"/>
      <c r="E253" t="s">
        <v>325</v>
      </c>
      <c r="F253" s="15">
        <v>156393.35999999999</v>
      </c>
    </row>
    <row r="254" spans="1:6">
      <c r="A254" s="21" t="s">
        <v>242</v>
      </c>
      <c r="B254" s="21">
        <v>85</v>
      </c>
      <c r="C254" s="21">
        <v>31</v>
      </c>
      <c r="D254" s="21">
        <v>1</v>
      </c>
      <c r="E254" t="s">
        <v>357</v>
      </c>
      <c r="F254" s="15">
        <v>101885.35999999999</v>
      </c>
    </row>
    <row r="255" spans="1:6">
      <c r="A255" s="31" t="s">
        <v>242</v>
      </c>
      <c r="B255" s="21">
        <v>96</v>
      </c>
      <c r="C255" s="21">
        <v>4</v>
      </c>
      <c r="D255" s="21"/>
      <c r="E255" t="s">
        <v>482</v>
      </c>
      <c r="F255" s="15">
        <v>10554.44</v>
      </c>
    </row>
    <row r="256" spans="1:6">
      <c r="A256" s="32" t="s">
        <v>461</v>
      </c>
      <c r="B256" s="32"/>
      <c r="C256" s="32"/>
      <c r="D256" s="32"/>
      <c r="E256" s="32"/>
      <c r="F256" s="33">
        <v>8008126.6500000004</v>
      </c>
    </row>
    <row r="257" spans="1:6">
      <c r="A257" s="21" t="s">
        <v>243</v>
      </c>
      <c r="B257" s="21" t="s">
        <v>319</v>
      </c>
      <c r="C257" s="21"/>
      <c r="D257" s="21"/>
      <c r="E257" t="s">
        <v>320</v>
      </c>
      <c r="F257" s="15">
        <v>439438.11999999994</v>
      </c>
    </row>
    <row r="258" spans="1:6">
      <c r="A258" s="21" t="s">
        <v>243</v>
      </c>
      <c r="B258" s="21">
        <v>1</v>
      </c>
      <c r="C258" s="21">
        <v>70</v>
      </c>
      <c r="D258" s="21"/>
      <c r="E258" t="s">
        <v>369</v>
      </c>
      <c r="F258" s="15">
        <v>26206.13</v>
      </c>
    </row>
    <row r="259" spans="1:6">
      <c r="A259" s="31" t="s">
        <v>243</v>
      </c>
      <c r="B259" s="21">
        <v>84</v>
      </c>
      <c r="C259" s="21">
        <v>11</v>
      </c>
      <c r="D259" s="21"/>
      <c r="E259" t="s">
        <v>325</v>
      </c>
      <c r="F259" s="15">
        <v>29498.78</v>
      </c>
    </row>
    <row r="260" spans="1:6">
      <c r="A260" s="32" t="s">
        <v>463</v>
      </c>
      <c r="B260" s="32"/>
      <c r="C260" s="32"/>
      <c r="D260" s="32"/>
      <c r="E260" s="32"/>
      <c r="F260" s="33">
        <v>495143.02999999991</v>
      </c>
    </row>
    <row r="261" spans="1:6">
      <c r="A261" s="35" t="s">
        <v>464</v>
      </c>
      <c r="B261" s="35"/>
      <c r="C261" s="35"/>
      <c r="D261" s="35"/>
      <c r="E261" s="35"/>
      <c r="F261" s="36">
        <v>92325311.837999955</v>
      </c>
    </row>
  </sheetData>
  <conditionalFormatting sqref="AV1:AV1048576">
    <cfRule type="cellIs" dxfId="4" priority="1" operator="greaterThan">
      <formula>500000</formula>
    </cfRule>
  </conditionalFormatting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W261"/>
  <sheetViews>
    <sheetView topLeftCell="A76" zoomScale="80" zoomScaleNormal="80" workbookViewId="0">
      <selection activeCell="AG33" sqref="AG33"/>
    </sheetView>
  </sheetViews>
  <sheetFormatPr defaultRowHeight="15"/>
  <cols>
    <col min="1" max="1" width="24.28515625" bestFit="1" customWidth="1"/>
    <col min="2" max="2" width="9.140625" bestFit="1" customWidth="1"/>
    <col min="3" max="4" width="9.140625" customWidth="1"/>
    <col min="5" max="5" width="54.85546875" bestFit="1" customWidth="1"/>
    <col min="6" max="6" width="14.28515625" bestFit="1" customWidth="1"/>
    <col min="9" max="9" width="13.140625" bestFit="1" customWidth="1"/>
    <col min="10" max="10" width="12" style="16" bestFit="1" customWidth="1"/>
    <col min="11" max="13" width="13" style="16" bestFit="1" customWidth="1"/>
    <col min="14" max="16" width="12" style="16" bestFit="1" customWidth="1"/>
    <col min="17" max="17" width="13" style="16" bestFit="1" customWidth="1"/>
    <col min="18" max="19" width="12" style="16" bestFit="1" customWidth="1"/>
    <col min="20" max="20" width="13" style="16" bestFit="1" customWidth="1"/>
    <col min="21" max="22" width="12" style="16" bestFit="1" customWidth="1"/>
    <col min="23" max="23" width="18.85546875" style="16" bestFit="1" customWidth="1"/>
    <col min="24" max="24" width="8.140625" style="16" bestFit="1" customWidth="1"/>
    <col min="25" max="25" width="8.42578125" style="16" bestFit="1" customWidth="1"/>
    <col min="26" max="28" width="13" style="16" bestFit="1" customWidth="1"/>
    <col min="29" max="29" width="12" style="16" bestFit="1" customWidth="1"/>
    <col min="30" max="31" width="13" style="16" bestFit="1" customWidth="1"/>
    <col min="32" max="32" width="12" style="16" bestFit="1" customWidth="1"/>
    <col min="33" max="33" width="13" style="16" bestFit="1" customWidth="1"/>
    <col min="34" max="36" width="12" style="16" bestFit="1" customWidth="1"/>
    <col min="37" max="37" width="20.85546875" style="16" bestFit="1" customWidth="1"/>
    <col min="38" max="38" width="12" style="16" bestFit="1" customWidth="1"/>
    <col min="39" max="39" width="13" style="16" bestFit="1" customWidth="1"/>
    <col min="40" max="40" width="9.85546875" style="16" bestFit="1" customWidth="1"/>
    <col min="41" max="41" width="13" style="16" bestFit="1" customWidth="1"/>
    <col min="42" max="42" width="12" style="16" bestFit="1" customWidth="1"/>
    <col min="43" max="43" width="13" style="16" bestFit="1" customWidth="1"/>
    <col min="44" max="45" width="12" style="16" bestFit="1" customWidth="1"/>
    <col min="46" max="46" width="13" style="16" bestFit="1" customWidth="1"/>
    <col min="47" max="47" width="12" style="16" bestFit="1" customWidth="1"/>
    <col min="48" max="48" width="12.140625" style="15" customWidth="1"/>
    <col min="49" max="49" width="12.85546875" customWidth="1"/>
  </cols>
  <sheetData>
    <row r="1" spans="1:49">
      <c r="J1" s="16" t="s">
        <v>174</v>
      </c>
      <c r="K1" s="16" t="s">
        <v>175</v>
      </c>
      <c r="L1" s="16" t="s">
        <v>177</v>
      </c>
      <c r="M1" s="16" t="s">
        <v>179</v>
      </c>
      <c r="N1" s="16" t="s">
        <v>181</v>
      </c>
      <c r="O1" s="16" t="s">
        <v>189</v>
      </c>
      <c r="P1" s="16" t="s">
        <v>2</v>
      </c>
      <c r="Q1" s="16" t="s">
        <v>200</v>
      </c>
      <c r="R1" s="16" t="s">
        <v>202</v>
      </c>
      <c r="S1" s="16" t="s">
        <v>209</v>
      </c>
      <c r="T1" s="16" t="s">
        <v>215</v>
      </c>
      <c r="U1" s="16" t="s">
        <v>216</v>
      </c>
      <c r="V1" s="16" t="s">
        <v>217</v>
      </c>
      <c r="W1" s="16" t="s">
        <v>218</v>
      </c>
      <c r="X1" s="16" t="s">
        <v>219</v>
      </c>
      <c r="Y1" s="16" t="s">
        <v>221</v>
      </c>
      <c r="Z1" s="16" t="s">
        <v>222</v>
      </c>
      <c r="AA1" s="16" t="s">
        <v>223</v>
      </c>
      <c r="AB1" s="16" t="s">
        <v>224</v>
      </c>
      <c r="AC1" s="16" t="s">
        <v>225</v>
      </c>
      <c r="AD1" s="16" t="s">
        <v>226</v>
      </c>
      <c r="AE1" s="16" t="s">
        <v>227</v>
      </c>
      <c r="AF1" s="16" t="s">
        <v>228</v>
      </c>
      <c r="AG1" s="16" t="s">
        <v>229</v>
      </c>
      <c r="AH1" s="16" t="s">
        <v>230</v>
      </c>
      <c r="AI1" s="16" t="s">
        <v>231</v>
      </c>
      <c r="AJ1" s="16" t="s">
        <v>232</v>
      </c>
      <c r="AK1" s="16" t="s">
        <v>233</v>
      </c>
      <c r="AL1" s="16" t="s">
        <v>234</v>
      </c>
      <c r="AM1" s="16" t="s">
        <v>235</v>
      </c>
      <c r="AN1" s="16" t="s">
        <v>236</v>
      </c>
      <c r="AO1" s="16" t="s">
        <v>237</v>
      </c>
      <c r="AP1" s="16" t="s">
        <v>238</v>
      </c>
      <c r="AQ1" s="16" t="s">
        <v>239</v>
      </c>
      <c r="AR1" s="16" t="s">
        <v>240</v>
      </c>
      <c r="AS1" s="16" t="s">
        <v>241</v>
      </c>
      <c r="AT1" s="16" t="s">
        <v>242</v>
      </c>
      <c r="AU1" s="16" t="s">
        <v>243</v>
      </c>
      <c r="AV1" s="29" t="s">
        <v>144</v>
      </c>
      <c r="AW1" s="16" t="s">
        <v>314</v>
      </c>
    </row>
    <row r="2" spans="1:49">
      <c r="A2" s="30" t="s">
        <v>315</v>
      </c>
      <c r="B2" s="30" t="s">
        <v>316</v>
      </c>
      <c r="C2" s="30"/>
      <c r="D2" s="30"/>
      <c r="E2" s="30" t="s">
        <v>465</v>
      </c>
      <c r="F2" s="30" t="s">
        <v>318</v>
      </c>
      <c r="I2">
        <v>0</v>
      </c>
      <c r="J2" s="16">
        <f>SUMIFS($F$3:$F$261,$A$3:$A$261,J$1,$B$3:$B$261,$I2)</f>
        <v>0</v>
      </c>
      <c r="K2" s="16">
        <f t="shared" ref="K2:AQ10" si="0">SUMIFS($F$3:$F$261,$A$3:$A$261,K$1,$B$3:$B$261,$I2)</f>
        <v>0</v>
      </c>
      <c r="L2" s="16">
        <f t="shared" si="0"/>
        <v>0</v>
      </c>
      <c r="M2" s="16">
        <f t="shared" si="0"/>
        <v>0</v>
      </c>
      <c r="N2" s="16">
        <f t="shared" si="0"/>
        <v>0</v>
      </c>
      <c r="O2" s="16">
        <f t="shared" si="0"/>
        <v>0</v>
      </c>
      <c r="P2" s="16">
        <f t="shared" si="0"/>
        <v>0</v>
      </c>
      <c r="Q2" s="16">
        <f t="shared" si="0"/>
        <v>0</v>
      </c>
      <c r="R2" s="16">
        <f t="shared" si="0"/>
        <v>0</v>
      </c>
      <c r="S2" s="16">
        <f t="shared" si="0"/>
        <v>0</v>
      </c>
      <c r="T2" s="16">
        <f t="shared" si="0"/>
        <v>0</v>
      </c>
      <c r="U2" s="16">
        <f t="shared" si="0"/>
        <v>0</v>
      </c>
      <c r="V2" s="16">
        <f t="shared" si="0"/>
        <v>0</v>
      </c>
      <c r="W2" s="16">
        <f t="shared" si="0"/>
        <v>0</v>
      </c>
      <c r="X2" s="16">
        <f t="shared" si="0"/>
        <v>0</v>
      </c>
      <c r="Y2" s="16">
        <f t="shared" si="0"/>
        <v>0</v>
      </c>
      <c r="Z2" s="16">
        <f t="shared" si="0"/>
        <v>0</v>
      </c>
      <c r="AA2" s="16">
        <f t="shared" si="0"/>
        <v>0</v>
      </c>
      <c r="AB2" s="16">
        <f t="shared" si="0"/>
        <v>0</v>
      </c>
      <c r="AC2" s="16">
        <f t="shared" si="0"/>
        <v>0</v>
      </c>
      <c r="AD2" s="16">
        <f t="shared" si="0"/>
        <v>0</v>
      </c>
      <c r="AE2" s="16">
        <f t="shared" si="0"/>
        <v>0</v>
      </c>
      <c r="AF2" s="16">
        <f t="shared" si="0"/>
        <v>0</v>
      </c>
      <c r="AG2" s="16">
        <f t="shared" si="0"/>
        <v>0</v>
      </c>
      <c r="AH2" s="16">
        <f t="shared" si="0"/>
        <v>0</v>
      </c>
      <c r="AI2" s="16">
        <f t="shared" si="0"/>
        <v>0</v>
      </c>
      <c r="AJ2" s="16">
        <f t="shared" si="0"/>
        <v>0</v>
      </c>
      <c r="AK2" s="16">
        <f t="shared" si="0"/>
        <v>0</v>
      </c>
      <c r="AL2" s="16">
        <f t="shared" si="0"/>
        <v>0</v>
      </c>
      <c r="AM2" s="16">
        <f t="shared" si="0"/>
        <v>0</v>
      </c>
      <c r="AN2" s="16">
        <f t="shared" si="0"/>
        <v>0</v>
      </c>
      <c r="AO2" s="16">
        <f t="shared" si="0"/>
        <v>0</v>
      </c>
      <c r="AP2" s="16">
        <f t="shared" si="0"/>
        <v>0</v>
      </c>
      <c r="AQ2" s="16">
        <f t="shared" si="0"/>
        <v>0</v>
      </c>
      <c r="AR2" s="16">
        <f>SUMIFS($F$3:$F$261,$A$3:$A$261,AR$1,$B$3:$B$261,$I2)</f>
        <v>0</v>
      </c>
      <c r="AS2" s="16">
        <f t="shared" ref="AS2:AU17" si="1">SUMIFS($F$3:$F$261,$A$3:$A$261,AS$1,$B$3:$B$261,$I2)</f>
        <v>0</v>
      </c>
      <c r="AT2" s="16">
        <f t="shared" si="1"/>
        <v>0</v>
      </c>
      <c r="AU2" s="16">
        <f t="shared" si="1"/>
        <v>0</v>
      </c>
      <c r="AV2" s="29">
        <f>SUM(J2:AU2)</f>
        <v>0</v>
      </c>
      <c r="AW2" s="16">
        <f>I2</f>
        <v>0</v>
      </c>
    </row>
    <row r="3" spans="1:49">
      <c r="A3" s="21" t="s">
        <v>174</v>
      </c>
      <c r="B3" s="21" t="s">
        <v>319</v>
      </c>
      <c r="C3" s="21"/>
      <c r="D3" s="21"/>
      <c r="E3" t="s">
        <v>320</v>
      </c>
      <c r="F3" s="15">
        <v>304887.23</v>
      </c>
      <c r="I3">
        <v>1</v>
      </c>
      <c r="J3" s="16">
        <f t="shared" ref="J3:Y25" si="2">SUMIFS($F$3:$F$261,$A$3:$A$261,J$1,$B$3:$B$261,$I3)</f>
        <v>0</v>
      </c>
      <c r="K3" s="16">
        <f t="shared" si="2"/>
        <v>0</v>
      </c>
      <c r="L3" s="16">
        <f t="shared" si="2"/>
        <v>214461.98</v>
      </c>
      <c r="M3" s="16">
        <f t="shared" si="2"/>
        <v>1362285.54</v>
      </c>
      <c r="N3" s="16">
        <f t="shared" si="2"/>
        <v>7015.37</v>
      </c>
      <c r="O3" s="16">
        <f t="shared" si="2"/>
        <v>0</v>
      </c>
      <c r="P3" s="16">
        <f t="shared" si="2"/>
        <v>0</v>
      </c>
      <c r="Q3" s="16">
        <f t="shared" si="2"/>
        <v>0</v>
      </c>
      <c r="R3" s="16">
        <f t="shared" si="2"/>
        <v>0</v>
      </c>
      <c r="S3" s="16">
        <f t="shared" si="2"/>
        <v>0</v>
      </c>
      <c r="T3" s="16">
        <f t="shared" si="2"/>
        <v>0</v>
      </c>
      <c r="U3" s="16">
        <f t="shared" si="2"/>
        <v>0</v>
      </c>
      <c r="V3" s="16">
        <f t="shared" si="2"/>
        <v>0</v>
      </c>
      <c r="W3" s="16">
        <f t="shared" si="2"/>
        <v>267515.86</v>
      </c>
      <c r="X3" s="16">
        <f t="shared" si="2"/>
        <v>0</v>
      </c>
      <c r="Y3" s="16">
        <f t="shared" si="2"/>
        <v>0</v>
      </c>
      <c r="Z3" s="16">
        <f t="shared" si="0"/>
        <v>9763.0600000000013</v>
      </c>
      <c r="AA3" s="16">
        <f t="shared" si="0"/>
        <v>0</v>
      </c>
      <c r="AB3" s="16">
        <f t="shared" si="0"/>
        <v>233518.71</v>
      </c>
      <c r="AC3" s="16">
        <f t="shared" si="0"/>
        <v>142275.75</v>
      </c>
      <c r="AD3" s="16">
        <f t="shared" si="0"/>
        <v>0</v>
      </c>
      <c r="AE3" s="16">
        <f t="shared" si="0"/>
        <v>0</v>
      </c>
      <c r="AF3" s="16">
        <f t="shared" si="0"/>
        <v>0</v>
      </c>
      <c r="AG3" s="16">
        <f t="shared" si="0"/>
        <v>94024.27</v>
      </c>
      <c r="AH3" s="16">
        <f t="shared" si="0"/>
        <v>0</v>
      </c>
      <c r="AI3" s="16">
        <f t="shared" si="0"/>
        <v>0</v>
      </c>
      <c r="AJ3" s="16">
        <f t="shared" si="0"/>
        <v>20566.07</v>
      </c>
      <c r="AK3" s="16">
        <f t="shared" si="0"/>
        <v>0</v>
      </c>
      <c r="AL3" s="16">
        <f t="shared" si="0"/>
        <v>13922.69</v>
      </c>
      <c r="AM3" s="16">
        <f t="shared" si="0"/>
        <v>282659.29000000004</v>
      </c>
      <c r="AN3" s="16">
        <f t="shared" si="0"/>
        <v>26476.77</v>
      </c>
      <c r="AO3" s="16">
        <f t="shared" si="0"/>
        <v>11470.2</v>
      </c>
      <c r="AP3" s="16">
        <f t="shared" si="0"/>
        <v>77128.03</v>
      </c>
      <c r="AQ3" s="16">
        <f t="shared" si="0"/>
        <v>31054.13</v>
      </c>
      <c r="AR3" s="16">
        <f t="shared" ref="AR3:AU66" si="3">SUMIFS($F$3:$F$261,$A$3:$A$261,AR$1,$B$3:$B$261,$I3)</f>
        <v>0</v>
      </c>
      <c r="AS3" s="16">
        <f t="shared" si="3"/>
        <v>0</v>
      </c>
      <c r="AT3" s="16">
        <f t="shared" si="3"/>
        <v>3424711.3099999996</v>
      </c>
      <c r="AU3" s="16">
        <f t="shared" si="3"/>
        <v>27815.32</v>
      </c>
      <c r="AV3" s="29">
        <f t="shared" ref="AV3:AV66" si="4">SUM(J3:AU3)</f>
        <v>6246664.3499999996</v>
      </c>
      <c r="AW3" s="16">
        <f t="shared" ref="AW3:AW66" si="5">I3</f>
        <v>1</v>
      </c>
    </row>
    <row r="4" spans="1:49">
      <c r="A4" s="21" t="s">
        <v>174</v>
      </c>
      <c r="B4" s="21">
        <v>32</v>
      </c>
      <c r="C4" s="21">
        <v>40</v>
      </c>
      <c r="D4" s="21"/>
      <c r="E4" t="s">
        <v>321</v>
      </c>
      <c r="F4" s="15">
        <v>589.46</v>
      </c>
      <c r="I4">
        <v>2</v>
      </c>
      <c r="J4" s="16">
        <f t="shared" si="2"/>
        <v>0</v>
      </c>
      <c r="K4" s="16">
        <f t="shared" si="0"/>
        <v>0</v>
      </c>
      <c r="L4" s="16">
        <f t="shared" si="0"/>
        <v>0</v>
      </c>
      <c r="M4" s="16">
        <f t="shared" si="0"/>
        <v>0</v>
      </c>
      <c r="N4" s="16">
        <f t="shared" si="0"/>
        <v>0</v>
      </c>
      <c r="O4" s="16">
        <f t="shared" si="0"/>
        <v>0</v>
      </c>
      <c r="P4" s="16">
        <f t="shared" si="0"/>
        <v>0</v>
      </c>
      <c r="Q4" s="16">
        <f t="shared" si="0"/>
        <v>0</v>
      </c>
      <c r="R4" s="16">
        <f t="shared" si="0"/>
        <v>0</v>
      </c>
      <c r="S4" s="16">
        <f t="shared" si="0"/>
        <v>0</v>
      </c>
      <c r="T4" s="16">
        <f t="shared" si="0"/>
        <v>0</v>
      </c>
      <c r="U4" s="16">
        <f t="shared" si="0"/>
        <v>0</v>
      </c>
      <c r="V4" s="16">
        <f t="shared" si="0"/>
        <v>0</v>
      </c>
      <c r="W4" s="16">
        <f t="shared" si="0"/>
        <v>0</v>
      </c>
      <c r="X4" s="16">
        <f t="shared" si="0"/>
        <v>0</v>
      </c>
      <c r="Y4" s="16">
        <f t="shared" si="0"/>
        <v>0</v>
      </c>
      <c r="Z4" s="16">
        <f t="shared" si="0"/>
        <v>0</v>
      </c>
      <c r="AA4" s="16">
        <f t="shared" si="0"/>
        <v>0</v>
      </c>
      <c r="AB4" s="16">
        <f t="shared" si="0"/>
        <v>0</v>
      </c>
      <c r="AC4" s="16">
        <f t="shared" si="0"/>
        <v>0</v>
      </c>
      <c r="AD4" s="16">
        <f t="shared" si="0"/>
        <v>0</v>
      </c>
      <c r="AE4" s="16">
        <f t="shared" si="0"/>
        <v>0</v>
      </c>
      <c r="AF4" s="16">
        <f t="shared" si="0"/>
        <v>0</v>
      </c>
      <c r="AG4" s="16">
        <f t="shared" si="0"/>
        <v>0</v>
      </c>
      <c r="AH4" s="16">
        <f t="shared" si="0"/>
        <v>0</v>
      </c>
      <c r="AI4" s="16">
        <f t="shared" si="0"/>
        <v>0</v>
      </c>
      <c r="AJ4" s="16">
        <f t="shared" si="0"/>
        <v>0</v>
      </c>
      <c r="AK4" s="16">
        <f t="shared" si="0"/>
        <v>0</v>
      </c>
      <c r="AL4" s="16">
        <f t="shared" si="0"/>
        <v>0</v>
      </c>
      <c r="AM4" s="16">
        <f t="shared" si="0"/>
        <v>0</v>
      </c>
      <c r="AN4" s="16">
        <f t="shared" si="0"/>
        <v>0</v>
      </c>
      <c r="AO4" s="16">
        <f t="shared" si="0"/>
        <v>0</v>
      </c>
      <c r="AP4" s="16">
        <f t="shared" si="0"/>
        <v>0</v>
      </c>
      <c r="AQ4" s="16">
        <f t="shared" si="0"/>
        <v>0</v>
      </c>
      <c r="AR4" s="16">
        <f t="shared" si="3"/>
        <v>0</v>
      </c>
      <c r="AS4" s="16">
        <f t="shared" si="1"/>
        <v>0</v>
      </c>
      <c r="AT4" s="16">
        <f t="shared" si="1"/>
        <v>0</v>
      </c>
      <c r="AU4" s="16">
        <f t="shared" si="1"/>
        <v>0</v>
      </c>
      <c r="AV4" s="29">
        <f t="shared" si="4"/>
        <v>0</v>
      </c>
      <c r="AW4" s="16">
        <f t="shared" si="5"/>
        <v>2</v>
      </c>
    </row>
    <row r="5" spans="1:49">
      <c r="A5" s="31" t="s">
        <v>174</v>
      </c>
      <c r="B5" s="21">
        <v>84</v>
      </c>
      <c r="C5" s="21">
        <v>11</v>
      </c>
      <c r="D5" s="21"/>
      <c r="E5" t="s">
        <v>325</v>
      </c>
      <c r="F5" s="15">
        <v>15964.24</v>
      </c>
      <c r="I5">
        <v>3</v>
      </c>
      <c r="J5" s="16">
        <f t="shared" si="2"/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 t="shared" si="0"/>
        <v>0</v>
      </c>
      <c r="Q5" s="16">
        <f t="shared" si="0"/>
        <v>0</v>
      </c>
      <c r="R5" s="16">
        <f t="shared" si="0"/>
        <v>0</v>
      </c>
      <c r="S5" s="16">
        <f t="shared" si="0"/>
        <v>0</v>
      </c>
      <c r="T5" s="16">
        <f t="shared" si="0"/>
        <v>6161.56</v>
      </c>
      <c r="U5" s="16">
        <f t="shared" si="0"/>
        <v>0</v>
      </c>
      <c r="V5" s="16">
        <f t="shared" si="0"/>
        <v>0</v>
      </c>
      <c r="W5" s="16">
        <f t="shared" si="0"/>
        <v>0</v>
      </c>
      <c r="X5" s="16">
        <f t="shared" si="0"/>
        <v>0</v>
      </c>
      <c r="Y5" s="16">
        <f t="shared" si="0"/>
        <v>0</v>
      </c>
      <c r="Z5" s="16">
        <f t="shared" si="0"/>
        <v>0</v>
      </c>
      <c r="AA5" s="16">
        <f t="shared" si="0"/>
        <v>0</v>
      </c>
      <c r="AB5" s="16">
        <f t="shared" si="0"/>
        <v>0</v>
      </c>
      <c r="AC5" s="16">
        <f t="shared" si="0"/>
        <v>0</v>
      </c>
      <c r="AD5" s="16">
        <f t="shared" si="0"/>
        <v>0</v>
      </c>
      <c r="AE5" s="16">
        <f t="shared" si="0"/>
        <v>0</v>
      </c>
      <c r="AF5" s="16">
        <f t="shared" si="0"/>
        <v>0</v>
      </c>
      <c r="AG5" s="16">
        <f t="shared" si="0"/>
        <v>0</v>
      </c>
      <c r="AH5" s="16">
        <f t="shared" si="0"/>
        <v>0</v>
      </c>
      <c r="AI5" s="16">
        <f t="shared" si="0"/>
        <v>0</v>
      </c>
      <c r="AJ5" s="16">
        <f t="shared" si="0"/>
        <v>0</v>
      </c>
      <c r="AK5" s="16">
        <f t="shared" si="0"/>
        <v>0</v>
      </c>
      <c r="AL5" s="16">
        <f t="shared" si="0"/>
        <v>0</v>
      </c>
      <c r="AM5" s="16">
        <f t="shared" si="0"/>
        <v>0</v>
      </c>
      <c r="AN5" s="16">
        <f t="shared" si="0"/>
        <v>0</v>
      </c>
      <c r="AO5" s="16">
        <f t="shared" si="0"/>
        <v>0</v>
      </c>
      <c r="AP5" s="16">
        <f t="shared" si="0"/>
        <v>0</v>
      </c>
      <c r="AQ5" s="16">
        <f t="shared" si="0"/>
        <v>0</v>
      </c>
      <c r="AR5" s="16">
        <f t="shared" si="3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29">
        <f t="shared" si="4"/>
        <v>6161.56</v>
      </c>
      <c r="AW5" s="16">
        <f t="shared" si="5"/>
        <v>3</v>
      </c>
    </row>
    <row r="6" spans="1:49">
      <c r="A6" s="32" t="s">
        <v>328</v>
      </c>
      <c r="B6" s="32"/>
      <c r="C6" s="32"/>
      <c r="D6" s="32"/>
      <c r="E6" s="32"/>
      <c r="F6" s="33">
        <v>321440.93</v>
      </c>
      <c r="I6">
        <v>4</v>
      </c>
      <c r="J6" s="16">
        <f t="shared" si="2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16">
        <f t="shared" si="0"/>
        <v>0</v>
      </c>
      <c r="V6" s="16">
        <f t="shared" si="0"/>
        <v>0</v>
      </c>
      <c r="W6" s="16">
        <f t="shared" si="0"/>
        <v>0</v>
      </c>
      <c r="X6" s="16">
        <f t="shared" si="0"/>
        <v>0</v>
      </c>
      <c r="Y6" s="16">
        <f t="shared" si="0"/>
        <v>0</v>
      </c>
      <c r="Z6" s="16">
        <f t="shared" si="0"/>
        <v>0</v>
      </c>
      <c r="AA6" s="16">
        <f t="shared" si="0"/>
        <v>0</v>
      </c>
      <c r="AB6" s="16">
        <f t="shared" si="0"/>
        <v>0</v>
      </c>
      <c r="AC6" s="16">
        <f t="shared" si="0"/>
        <v>0</v>
      </c>
      <c r="AD6" s="16">
        <f t="shared" si="0"/>
        <v>0</v>
      </c>
      <c r="AE6" s="16">
        <f t="shared" si="0"/>
        <v>0</v>
      </c>
      <c r="AF6" s="16">
        <f t="shared" si="0"/>
        <v>0</v>
      </c>
      <c r="AG6" s="16">
        <f t="shared" si="0"/>
        <v>0</v>
      </c>
      <c r="AH6" s="16">
        <f t="shared" si="0"/>
        <v>0</v>
      </c>
      <c r="AI6" s="16">
        <f t="shared" si="0"/>
        <v>0</v>
      </c>
      <c r="AJ6" s="16">
        <f t="shared" si="0"/>
        <v>0</v>
      </c>
      <c r="AK6" s="16">
        <f t="shared" si="0"/>
        <v>0</v>
      </c>
      <c r="AL6" s="16">
        <f t="shared" si="0"/>
        <v>0</v>
      </c>
      <c r="AM6" s="16">
        <f t="shared" si="0"/>
        <v>0</v>
      </c>
      <c r="AN6" s="16">
        <f t="shared" si="0"/>
        <v>0</v>
      </c>
      <c r="AO6" s="16">
        <f t="shared" si="0"/>
        <v>0</v>
      </c>
      <c r="AP6" s="16">
        <f t="shared" si="0"/>
        <v>0</v>
      </c>
      <c r="AQ6" s="16">
        <f t="shared" si="0"/>
        <v>0</v>
      </c>
      <c r="AR6" s="16">
        <f t="shared" si="3"/>
        <v>0</v>
      </c>
      <c r="AS6" s="16">
        <f t="shared" si="1"/>
        <v>0</v>
      </c>
      <c r="AT6" s="16">
        <f t="shared" si="1"/>
        <v>0</v>
      </c>
      <c r="AU6" s="16">
        <f t="shared" si="1"/>
        <v>0</v>
      </c>
      <c r="AV6" s="29">
        <f t="shared" si="4"/>
        <v>0</v>
      </c>
      <c r="AW6" s="16">
        <f t="shared" si="5"/>
        <v>4</v>
      </c>
    </row>
    <row r="7" spans="1:49">
      <c r="A7" s="21" t="s">
        <v>175</v>
      </c>
      <c r="B7" s="21" t="s">
        <v>319</v>
      </c>
      <c r="C7" s="21"/>
      <c r="D7" s="21"/>
      <c r="E7" t="s">
        <v>320</v>
      </c>
      <c r="F7" s="15">
        <v>1190804.8399999999</v>
      </c>
      <c r="I7">
        <v>5</v>
      </c>
      <c r="J7" s="16">
        <f t="shared" si="2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6">
        <f t="shared" si="0"/>
        <v>0</v>
      </c>
      <c r="V7" s="16">
        <f t="shared" si="0"/>
        <v>0</v>
      </c>
      <c r="W7" s="16">
        <f t="shared" si="0"/>
        <v>0</v>
      </c>
      <c r="X7" s="16">
        <f t="shared" si="0"/>
        <v>0</v>
      </c>
      <c r="Y7" s="16">
        <f t="shared" si="0"/>
        <v>0</v>
      </c>
      <c r="Z7" s="16">
        <f t="shared" si="0"/>
        <v>0</v>
      </c>
      <c r="AA7" s="16">
        <f t="shared" si="0"/>
        <v>0</v>
      </c>
      <c r="AB7" s="16">
        <f t="shared" si="0"/>
        <v>0</v>
      </c>
      <c r="AC7" s="16">
        <f t="shared" si="0"/>
        <v>0</v>
      </c>
      <c r="AD7" s="16">
        <f t="shared" si="0"/>
        <v>0</v>
      </c>
      <c r="AE7" s="16">
        <f t="shared" si="0"/>
        <v>0</v>
      </c>
      <c r="AF7" s="16">
        <f t="shared" si="0"/>
        <v>0</v>
      </c>
      <c r="AG7" s="16">
        <f t="shared" si="0"/>
        <v>0</v>
      </c>
      <c r="AH7" s="16">
        <f t="shared" si="0"/>
        <v>0</v>
      </c>
      <c r="AI7" s="16">
        <f t="shared" si="0"/>
        <v>0</v>
      </c>
      <c r="AJ7" s="16">
        <f t="shared" si="0"/>
        <v>0</v>
      </c>
      <c r="AK7" s="16">
        <f t="shared" si="0"/>
        <v>0</v>
      </c>
      <c r="AL7" s="16">
        <f t="shared" si="0"/>
        <v>0</v>
      </c>
      <c r="AM7" s="16">
        <f t="shared" si="0"/>
        <v>0</v>
      </c>
      <c r="AN7" s="16">
        <f t="shared" si="0"/>
        <v>0</v>
      </c>
      <c r="AO7" s="16">
        <f t="shared" si="0"/>
        <v>0</v>
      </c>
      <c r="AP7" s="16">
        <f t="shared" si="0"/>
        <v>0</v>
      </c>
      <c r="AQ7" s="16">
        <f t="shared" si="0"/>
        <v>0</v>
      </c>
      <c r="AR7" s="16">
        <f t="shared" si="3"/>
        <v>0</v>
      </c>
      <c r="AS7" s="16">
        <f t="shared" si="1"/>
        <v>0</v>
      </c>
      <c r="AT7" s="16">
        <f t="shared" si="1"/>
        <v>0</v>
      </c>
      <c r="AU7" s="16">
        <f t="shared" si="1"/>
        <v>0</v>
      </c>
      <c r="AV7" s="29">
        <f t="shared" si="4"/>
        <v>0</v>
      </c>
      <c r="AW7" s="16">
        <f t="shared" si="5"/>
        <v>5</v>
      </c>
    </row>
    <row r="8" spans="1:49">
      <c r="A8" s="21" t="s">
        <v>175</v>
      </c>
      <c r="B8" s="21">
        <v>11</v>
      </c>
      <c r="C8" s="21">
        <v>5</v>
      </c>
      <c r="D8" s="21"/>
      <c r="E8" t="s">
        <v>470</v>
      </c>
      <c r="F8" s="15">
        <v>170003.12</v>
      </c>
      <c r="I8">
        <v>6</v>
      </c>
      <c r="J8" s="16">
        <f t="shared" si="2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16">
        <f t="shared" si="0"/>
        <v>0</v>
      </c>
      <c r="Q8" s="16">
        <f t="shared" si="0"/>
        <v>0</v>
      </c>
      <c r="R8" s="16">
        <f t="shared" si="0"/>
        <v>0</v>
      </c>
      <c r="S8" s="16">
        <f t="shared" si="0"/>
        <v>0</v>
      </c>
      <c r="T8" s="16">
        <f t="shared" si="0"/>
        <v>0</v>
      </c>
      <c r="U8" s="16">
        <f t="shared" si="0"/>
        <v>0</v>
      </c>
      <c r="V8" s="16">
        <f t="shared" si="0"/>
        <v>0</v>
      </c>
      <c r="W8" s="16">
        <f t="shared" si="0"/>
        <v>0</v>
      </c>
      <c r="X8" s="16">
        <f t="shared" si="0"/>
        <v>0</v>
      </c>
      <c r="Y8" s="16">
        <f t="shared" si="0"/>
        <v>0</v>
      </c>
      <c r="Z8" s="16">
        <f t="shared" si="0"/>
        <v>0</v>
      </c>
      <c r="AA8" s="16">
        <f t="shared" si="0"/>
        <v>0</v>
      </c>
      <c r="AB8" s="16">
        <f t="shared" si="0"/>
        <v>0</v>
      </c>
      <c r="AC8" s="16">
        <f t="shared" si="0"/>
        <v>0</v>
      </c>
      <c r="AD8" s="16">
        <f t="shared" si="0"/>
        <v>0</v>
      </c>
      <c r="AE8" s="16">
        <f t="shared" si="0"/>
        <v>0</v>
      </c>
      <c r="AF8" s="16">
        <f t="shared" si="0"/>
        <v>0</v>
      </c>
      <c r="AG8" s="16">
        <f t="shared" si="0"/>
        <v>0</v>
      </c>
      <c r="AH8" s="16">
        <f t="shared" si="0"/>
        <v>0</v>
      </c>
      <c r="AI8" s="16">
        <f t="shared" si="0"/>
        <v>0</v>
      </c>
      <c r="AJ8" s="16">
        <f t="shared" si="0"/>
        <v>0</v>
      </c>
      <c r="AK8" s="16">
        <f t="shared" si="0"/>
        <v>0</v>
      </c>
      <c r="AL8" s="16">
        <f t="shared" si="0"/>
        <v>0</v>
      </c>
      <c r="AM8" s="16">
        <f t="shared" si="0"/>
        <v>0</v>
      </c>
      <c r="AN8" s="16">
        <f t="shared" si="0"/>
        <v>0</v>
      </c>
      <c r="AO8" s="16">
        <f t="shared" si="0"/>
        <v>0</v>
      </c>
      <c r="AP8" s="16">
        <f t="shared" si="0"/>
        <v>0</v>
      </c>
      <c r="AQ8" s="16">
        <f t="shared" si="0"/>
        <v>0</v>
      </c>
      <c r="AR8" s="16">
        <f t="shared" si="3"/>
        <v>0</v>
      </c>
      <c r="AS8" s="16">
        <f t="shared" si="1"/>
        <v>0</v>
      </c>
      <c r="AT8" s="16">
        <f t="shared" si="1"/>
        <v>0</v>
      </c>
      <c r="AU8" s="16">
        <f t="shared" si="1"/>
        <v>0</v>
      </c>
      <c r="AV8" s="29">
        <f t="shared" si="4"/>
        <v>0</v>
      </c>
      <c r="AW8" s="16">
        <f t="shared" si="5"/>
        <v>6</v>
      </c>
    </row>
    <row r="9" spans="1:49">
      <c r="A9" s="21" t="s">
        <v>175</v>
      </c>
      <c r="B9" s="21">
        <v>46</v>
      </c>
      <c r="C9" s="21">
        <v>75</v>
      </c>
      <c r="D9" s="21"/>
      <c r="E9" t="s">
        <v>333</v>
      </c>
      <c r="F9" s="15">
        <v>100672.64</v>
      </c>
      <c r="I9">
        <v>7</v>
      </c>
      <c r="J9" s="16">
        <f t="shared" si="2"/>
        <v>0</v>
      </c>
      <c r="K9" s="16">
        <f t="shared" si="0"/>
        <v>0</v>
      </c>
      <c r="L9" s="16">
        <f t="shared" si="0"/>
        <v>0</v>
      </c>
      <c r="M9" s="16">
        <f t="shared" si="0"/>
        <v>0</v>
      </c>
      <c r="N9" s="16">
        <f t="shared" si="0"/>
        <v>0</v>
      </c>
      <c r="O9" s="16">
        <f t="shared" si="0"/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0</v>
      </c>
      <c r="V9" s="16">
        <f t="shared" si="0"/>
        <v>0</v>
      </c>
      <c r="W9" s="16">
        <f t="shared" si="0"/>
        <v>0</v>
      </c>
      <c r="X9" s="16">
        <f t="shared" si="0"/>
        <v>0</v>
      </c>
      <c r="Y9" s="16">
        <f t="shared" si="0"/>
        <v>0</v>
      </c>
      <c r="Z9" s="16">
        <f t="shared" si="0"/>
        <v>0</v>
      </c>
      <c r="AA9" s="16">
        <f t="shared" si="0"/>
        <v>0</v>
      </c>
      <c r="AB9" s="16">
        <f t="shared" si="0"/>
        <v>0</v>
      </c>
      <c r="AC9" s="16">
        <f t="shared" si="0"/>
        <v>0</v>
      </c>
      <c r="AD9" s="16">
        <f t="shared" si="0"/>
        <v>0</v>
      </c>
      <c r="AE9" s="16">
        <f t="shared" si="0"/>
        <v>0</v>
      </c>
      <c r="AF9" s="16">
        <f t="shared" si="0"/>
        <v>0</v>
      </c>
      <c r="AG9" s="16">
        <f t="shared" si="0"/>
        <v>0</v>
      </c>
      <c r="AH9" s="16">
        <f t="shared" si="0"/>
        <v>0</v>
      </c>
      <c r="AI9" s="16">
        <f t="shared" si="0"/>
        <v>0</v>
      </c>
      <c r="AJ9" s="16">
        <f t="shared" si="0"/>
        <v>0</v>
      </c>
      <c r="AK9" s="16">
        <f t="shared" si="0"/>
        <v>0</v>
      </c>
      <c r="AL9" s="16">
        <f t="shared" si="0"/>
        <v>0</v>
      </c>
      <c r="AM9" s="16">
        <f t="shared" si="0"/>
        <v>0</v>
      </c>
      <c r="AN9" s="16">
        <f t="shared" si="0"/>
        <v>0</v>
      </c>
      <c r="AO9" s="16">
        <f t="shared" si="0"/>
        <v>0</v>
      </c>
      <c r="AP9" s="16">
        <f t="shared" si="0"/>
        <v>0</v>
      </c>
      <c r="AQ9" s="16">
        <f t="shared" si="0"/>
        <v>0</v>
      </c>
      <c r="AR9" s="16">
        <f t="shared" si="3"/>
        <v>0</v>
      </c>
      <c r="AS9" s="16">
        <f t="shared" si="1"/>
        <v>0</v>
      </c>
      <c r="AT9" s="16">
        <f t="shared" si="1"/>
        <v>0</v>
      </c>
      <c r="AU9" s="16">
        <f t="shared" si="1"/>
        <v>0</v>
      </c>
      <c r="AV9" s="29">
        <f t="shared" si="4"/>
        <v>0</v>
      </c>
      <c r="AW9" s="16">
        <f t="shared" si="5"/>
        <v>7</v>
      </c>
    </row>
    <row r="10" spans="1:49">
      <c r="A10" s="31" t="s">
        <v>175</v>
      </c>
      <c r="B10" s="21">
        <v>84</v>
      </c>
      <c r="C10" s="21">
        <v>11</v>
      </c>
      <c r="D10" s="21"/>
      <c r="E10" t="s">
        <v>325</v>
      </c>
      <c r="F10" s="15">
        <v>19444.009999999998</v>
      </c>
      <c r="I10">
        <v>8</v>
      </c>
      <c r="J10" s="16">
        <f t="shared" si="2"/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0</v>
      </c>
      <c r="Q10" s="16">
        <f t="shared" ref="Q10:AQ23" si="6">SUMIFS($F$3:$F$261,$A$3:$A$261,Q$1,$B$3:$B$261,$I10)</f>
        <v>0</v>
      </c>
      <c r="R10" s="16">
        <f t="shared" si="6"/>
        <v>0</v>
      </c>
      <c r="S10" s="16">
        <f t="shared" si="6"/>
        <v>0</v>
      </c>
      <c r="T10" s="16">
        <f t="shared" si="6"/>
        <v>0</v>
      </c>
      <c r="U10" s="16">
        <f t="shared" si="6"/>
        <v>0</v>
      </c>
      <c r="V10" s="16">
        <f t="shared" si="6"/>
        <v>0</v>
      </c>
      <c r="W10" s="16">
        <f t="shared" si="6"/>
        <v>0</v>
      </c>
      <c r="X10" s="16">
        <f t="shared" si="6"/>
        <v>0</v>
      </c>
      <c r="Y10" s="16">
        <f t="shared" si="6"/>
        <v>0</v>
      </c>
      <c r="Z10" s="16">
        <f t="shared" si="6"/>
        <v>0</v>
      </c>
      <c r="AA10" s="16">
        <f t="shared" si="6"/>
        <v>0</v>
      </c>
      <c r="AB10" s="16">
        <f t="shared" si="6"/>
        <v>0</v>
      </c>
      <c r="AC10" s="16">
        <f t="shared" si="6"/>
        <v>0</v>
      </c>
      <c r="AD10" s="16">
        <f t="shared" si="6"/>
        <v>0</v>
      </c>
      <c r="AE10" s="16">
        <f t="shared" si="6"/>
        <v>0</v>
      </c>
      <c r="AF10" s="16">
        <f t="shared" si="6"/>
        <v>0</v>
      </c>
      <c r="AG10" s="16">
        <f t="shared" si="6"/>
        <v>0</v>
      </c>
      <c r="AH10" s="16">
        <f t="shared" si="6"/>
        <v>0</v>
      </c>
      <c r="AI10" s="16">
        <f t="shared" si="6"/>
        <v>0</v>
      </c>
      <c r="AJ10" s="16">
        <f t="shared" si="6"/>
        <v>0</v>
      </c>
      <c r="AK10" s="16">
        <f t="shared" si="6"/>
        <v>0</v>
      </c>
      <c r="AL10" s="16">
        <f t="shared" si="6"/>
        <v>0</v>
      </c>
      <c r="AM10" s="16">
        <f t="shared" si="6"/>
        <v>0</v>
      </c>
      <c r="AN10" s="16">
        <f t="shared" si="6"/>
        <v>0</v>
      </c>
      <c r="AO10" s="16">
        <f t="shared" si="6"/>
        <v>0</v>
      </c>
      <c r="AP10" s="16">
        <f t="shared" si="6"/>
        <v>0</v>
      </c>
      <c r="AQ10" s="16">
        <f t="shared" si="6"/>
        <v>0</v>
      </c>
      <c r="AR10" s="16">
        <f t="shared" si="3"/>
        <v>0</v>
      </c>
      <c r="AS10" s="16">
        <f t="shared" si="1"/>
        <v>0</v>
      </c>
      <c r="AT10" s="16">
        <f t="shared" si="1"/>
        <v>0</v>
      </c>
      <c r="AU10" s="16">
        <f t="shared" si="1"/>
        <v>0</v>
      </c>
      <c r="AV10" s="29">
        <f t="shared" si="4"/>
        <v>0</v>
      </c>
      <c r="AW10" s="16">
        <f t="shared" si="5"/>
        <v>8</v>
      </c>
    </row>
    <row r="11" spans="1:49">
      <c r="A11" s="32" t="s">
        <v>341</v>
      </c>
      <c r="B11" s="32"/>
      <c r="C11" s="32"/>
      <c r="D11" s="32"/>
      <c r="E11" s="32"/>
      <c r="F11" s="33">
        <v>1480924.6099999999</v>
      </c>
      <c r="I11">
        <v>9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16">
        <f t="shared" si="2"/>
        <v>0</v>
      </c>
      <c r="S11" s="16">
        <f t="shared" si="2"/>
        <v>0</v>
      </c>
      <c r="T11" s="16">
        <f t="shared" si="2"/>
        <v>0</v>
      </c>
      <c r="U11" s="16">
        <f t="shared" si="2"/>
        <v>0</v>
      </c>
      <c r="V11" s="16">
        <f t="shared" si="2"/>
        <v>0</v>
      </c>
      <c r="W11" s="16">
        <f t="shared" si="2"/>
        <v>0</v>
      </c>
      <c r="X11" s="16">
        <f t="shared" si="2"/>
        <v>0</v>
      </c>
      <c r="Y11" s="16">
        <f t="shared" si="2"/>
        <v>0</v>
      </c>
      <c r="Z11" s="16">
        <f t="shared" si="6"/>
        <v>0</v>
      </c>
      <c r="AA11" s="16">
        <f t="shared" si="6"/>
        <v>0</v>
      </c>
      <c r="AB11" s="16">
        <f t="shared" si="6"/>
        <v>0</v>
      </c>
      <c r="AC11" s="16">
        <f t="shared" si="6"/>
        <v>0</v>
      </c>
      <c r="AD11" s="16">
        <f t="shared" si="6"/>
        <v>0</v>
      </c>
      <c r="AE11" s="16">
        <f t="shared" si="6"/>
        <v>0</v>
      </c>
      <c r="AF11" s="16">
        <f t="shared" si="6"/>
        <v>0</v>
      </c>
      <c r="AG11" s="16">
        <f t="shared" si="6"/>
        <v>0</v>
      </c>
      <c r="AH11" s="16">
        <f t="shared" si="6"/>
        <v>0</v>
      </c>
      <c r="AI11" s="16">
        <f t="shared" si="6"/>
        <v>0</v>
      </c>
      <c r="AJ11" s="16">
        <f t="shared" si="6"/>
        <v>0</v>
      </c>
      <c r="AK11" s="16">
        <f t="shared" si="6"/>
        <v>0</v>
      </c>
      <c r="AL11" s="16">
        <f t="shared" si="6"/>
        <v>0</v>
      </c>
      <c r="AM11" s="16">
        <f t="shared" si="6"/>
        <v>0</v>
      </c>
      <c r="AN11" s="16">
        <f t="shared" si="6"/>
        <v>0</v>
      </c>
      <c r="AO11" s="16">
        <f t="shared" si="6"/>
        <v>0</v>
      </c>
      <c r="AP11" s="16">
        <f t="shared" si="6"/>
        <v>0</v>
      </c>
      <c r="AQ11" s="16">
        <f t="shared" si="6"/>
        <v>0</v>
      </c>
      <c r="AR11" s="16">
        <f t="shared" si="3"/>
        <v>0</v>
      </c>
      <c r="AS11" s="16">
        <f t="shared" si="1"/>
        <v>0</v>
      </c>
      <c r="AT11" s="16">
        <f t="shared" si="1"/>
        <v>0</v>
      </c>
      <c r="AU11" s="16">
        <f t="shared" si="1"/>
        <v>0</v>
      </c>
      <c r="AV11" s="29">
        <f t="shared" si="4"/>
        <v>0</v>
      </c>
      <c r="AW11" s="16">
        <f t="shared" si="5"/>
        <v>9</v>
      </c>
    </row>
    <row r="12" spans="1:49">
      <c r="A12" s="21" t="s">
        <v>177</v>
      </c>
      <c r="B12" s="21" t="s">
        <v>319</v>
      </c>
      <c r="C12" s="21"/>
      <c r="D12" s="21"/>
      <c r="E12" t="s">
        <v>320</v>
      </c>
      <c r="F12" s="15">
        <v>3031740.1899999995</v>
      </c>
      <c r="I12">
        <v>10</v>
      </c>
      <c r="J12" s="16">
        <f t="shared" si="2"/>
        <v>0</v>
      </c>
      <c r="K12" s="16">
        <f t="shared" si="2"/>
        <v>0</v>
      </c>
      <c r="L12" s="16">
        <f t="shared" si="2"/>
        <v>1240418.33</v>
      </c>
      <c r="M12" s="16">
        <f t="shared" si="2"/>
        <v>301039.94</v>
      </c>
      <c r="N12" s="16">
        <f t="shared" si="2"/>
        <v>0</v>
      </c>
      <c r="O12" s="16">
        <f t="shared" si="2"/>
        <v>14480313.180000002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>
        <f t="shared" si="2"/>
        <v>0</v>
      </c>
      <c r="T12" s="16">
        <f t="shared" si="2"/>
        <v>126855.14000000001</v>
      </c>
      <c r="U12" s="16">
        <f t="shared" si="2"/>
        <v>0</v>
      </c>
      <c r="V12" s="16">
        <f t="shared" si="2"/>
        <v>0</v>
      </c>
      <c r="W12" s="16">
        <f t="shared" si="2"/>
        <v>33196.75</v>
      </c>
      <c r="X12" s="16">
        <f t="shared" si="2"/>
        <v>0</v>
      </c>
      <c r="Y12" s="16">
        <f t="shared" si="2"/>
        <v>0</v>
      </c>
      <c r="Z12" s="16">
        <f t="shared" si="6"/>
        <v>36046.870000000003</v>
      </c>
      <c r="AA12" s="16">
        <f t="shared" si="6"/>
        <v>44049.61</v>
      </c>
      <c r="AB12" s="16">
        <f t="shared" si="6"/>
        <v>0</v>
      </c>
      <c r="AC12" s="16">
        <f t="shared" si="6"/>
        <v>9516.6299999999992</v>
      </c>
      <c r="AD12" s="16">
        <f t="shared" si="6"/>
        <v>0</v>
      </c>
      <c r="AE12" s="16">
        <f t="shared" si="6"/>
        <v>0</v>
      </c>
      <c r="AF12" s="16">
        <f t="shared" si="6"/>
        <v>47122.81</v>
      </c>
      <c r="AG12" s="16">
        <f t="shared" si="6"/>
        <v>46227.01</v>
      </c>
      <c r="AH12" s="16">
        <f t="shared" si="6"/>
        <v>0</v>
      </c>
      <c r="AI12" s="16">
        <f t="shared" si="6"/>
        <v>0</v>
      </c>
      <c r="AJ12" s="16">
        <f t="shared" si="6"/>
        <v>0</v>
      </c>
      <c r="AK12" s="16">
        <f t="shared" si="6"/>
        <v>0</v>
      </c>
      <c r="AL12" s="16">
        <f t="shared" si="6"/>
        <v>44955.97</v>
      </c>
      <c r="AM12" s="16">
        <f t="shared" si="6"/>
        <v>0</v>
      </c>
      <c r="AN12" s="16">
        <f t="shared" si="6"/>
        <v>0</v>
      </c>
      <c r="AO12" s="16">
        <f t="shared" si="6"/>
        <v>0</v>
      </c>
      <c r="AP12" s="16">
        <f t="shared" si="6"/>
        <v>0</v>
      </c>
      <c r="AQ12" s="16">
        <f t="shared" si="6"/>
        <v>1332456.6900000002</v>
      </c>
      <c r="AR12" s="16">
        <f t="shared" si="3"/>
        <v>17924.72</v>
      </c>
      <c r="AS12" s="16">
        <f t="shared" si="1"/>
        <v>0</v>
      </c>
      <c r="AT12" s="16">
        <f t="shared" si="1"/>
        <v>9115.7199999999993</v>
      </c>
      <c r="AU12" s="16">
        <f t="shared" si="1"/>
        <v>0</v>
      </c>
      <c r="AV12" s="29">
        <f t="shared" si="4"/>
        <v>17769239.370000001</v>
      </c>
      <c r="AW12" s="16">
        <f t="shared" si="5"/>
        <v>10</v>
      </c>
    </row>
    <row r="13" spans="1:49">
      <c r="A13" s="21" t="s">
        <v>177</v>
      </c>
      <c r="B13" s="21">
        <v>1</v>
      </c>
      <c r="C13" s="21">
        <v>47</v>
      </c>
      <c r="D13" s="21"/>
      <c r="E13" t="s">
        <v>346</v>
      </c>
      <c r="F13" s="15">
        <v>214461.98</v>
      </c>
      <c r="I13">
        <v>11</v>
      </c>
      <c r="J13" s="16">
        <f t="shared" si="2"/>
        <v>0</v>
      </c>
      <c r="K13" s="16">
        <f t="shared" si="2"/>
        <v>170003.12</v>
      </c>
      <c r="L13" s="16">
        <f t="shared" si="2"/>
        <v>17909.72</v>
      </c>
      <c r="M13" s="16">
        <f t="shared" si="2"/>
        <v>0</v>
      </c>
      <c r="N13" s="16">
        <f t="shared" si="2"/>
        <v>0</v>
      </c>
      <c r="O13" s="16">
        <f t="shared" si="2"/>
        <v>0</v>
      </c>
      <c r="P13" s="16">
        <f t="shared" si="2"/>
        <v>0</v>
      </c>
      <c r="Q13" s="16">
        <f t="shared" si="2"/>
        <v>62950.63</v>
      </c>
      <c r="R13" s="16">
        <f t="shared" si="2"/>
        <v>0</v>
      </c>
      <c r="S13" s="16">
        <f t="shared" si="2"/>
        <v>0</v>
      </c>
      <c r="T13" s="16">
        <f t="shared" si="2"/>
        <v>0</v>
      </c>
      <c r="U13" s="16">
        <f t="shared" si="2"/>
        <v>0</v>
      </c>
      <c r="V13" s="16">
        <f t="shared" si="2"/>
        <v>0</v>
      </c>
      <c r="W13" s="16">
        <f t="shared" si="2"/>
        <v>0</v>
      </c>
      <c r="X13" s="16">
        <f t="shared" si="2"/>
        <v>0</v>
      </c>
      <c r="Y13" s="16">
        <f t="shared" si="2"/>
        <v>0</v>
      </c>
      <c r="Z13" s="16">
        <f t="shared" si="6"/>
        <v>0</v>
      </c>
      <c r="AA13" s="16">
        <f t="shared" si="6"/>
        <v>0</v>
      </c>
      <c r="AB13" s="16">
        <f t="shared" si="6"/>
        <v>246160.46</v>
      </c>
      <c r="AC13" s="16">
        <f t="shared" si="6"/>
        <v>0</v>
      </c>
      <c r="AD13" s="16">
        <f t="shared" si="6"/>
        <v>0</v>
      </c>
      <c r="AE13" s="16">
        <f t="shared" si="6"/>
        <v>45136</v>
      </c>
      <c r="AF13" s="16">
        <f t="shared" si="6"/>
        <v>0</v>
      </c>
      <c r="AG13" s="16">
        <f t="shared" si="6"/>
        <v>0</v>
      </c>
      <c r="AH13" s="16">
        <f t="shared" si="6"/>
        <v>0</v>
      </c>
      <c r="AI13" s="16">
        <f t="shared" si="6"/>
        <v>0</v>
      </c>
      <c r="AJ13" s="16">
        <f t="shared" si="6"/>
        <v>0</v>
      </c>
      <c r="AK13" s="16">
        <f t="shared" si="6"/>
        <v>0</v>
      </c>
      <c r="AL13" s="16">
        <f t="shared" si="6"/>
        <v>0</v>
      </c>
      <c r="AM13" s="16">
        <f t="shared" si="6"/>
        <v>0</v>
      </c>
      <c r="AN13" s="16">
        <f t="shared" si="6"/>
        <v>0</v>
      </c>
      <c r="AO13" s="16">
        <f t="shared" si="6"/>
        <v>0</v>
      </c>
      <c r="AP13" s="16">
        <f t="shared" si="6"/>
        <v>251791.7</v>
      </c>
      <c r="AQ13" s="16">
        <f t="shared" si="6"/>
        <v>0</v>
      </c>
      <c r="AR13" s="16">
        <f t="shared" si="3"/>
        <v>0</v>
      </c>
      <c r="AS13" s="16">
        <f t="shared" si="1"/>
        <v>0</v>
      </c>
      <c r="AT13" s="16">
        <f t="shared" si="1"/>
        <v>0</v>
      </c>
      <c r="AU13" s="16">
        <f t="shared" si="1"/>
        <v>0</v>
      </c>
      <c r="AV13" s="29">
        <f t="shared" si="4"/>
        <v>793951.62999999989</v>
      </c>
      <c r="AW13" s="16">
        <f t="shared" si="5"/>
        <v>11</v>
      </c>
    </row>
    <row r="14" spans="1:49">
      <c r="A14" s="21" t="s">
        <v>177</v>
      </c>
      <c r="B14" s="21">
        <v>10</v>
      </c>
      <c r="C14" s="21">
        <v>51</v>
      </c>
      <c r="D14" s="21"/>
      <c r="E14" t="s">
        <v>466</v>
      </c>
      <c r="F14" s="15">
        <v>1240418.33</v>
      </c>
      <c r="I14">
        <v>12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6">
        <f t="shared" si="2"/>
        <v>0</v>
      </c>
      <c r="Q14" s="16">
        <f t="shared" si="2"/>
        <v>0</v>
      </c>
      <c r="R14" s="16">
        <f t="shared" si="2"/>
        <v>0</v>
      </c>
      <c r="S14" s="16">
        <f t="shared" si="2"/>
        <v>0</v>
      </c>
      <c r="T14" s="16">
        <f t="shared" si="2"/>
        <v>0</v>
      </c>
      <c r="U14" s="16">
        <f t="shared" si="2"/>
        <v>0</v>
      </c>
      <c r="V14" s="16">
        <f t="shared" si="2"/>
        <v>0</v>
      </c>
      <c r="W14" s="16">
        <f t="shared" si="2"/>
        <v>0</v>
      </c>
      <c r="X14" s="16">
        <f t="shared" si="2"/>
        <v>0</v>
      </c>
      <c r="Y14" s="16">
        <f t="shared" si="2"/>
        <v>0</v>
      </c>
      <c r="Z14" s="16">
        <f t="shared" si="6"/>
        <v>0</v>
      </c>
      <c r="AA14" s="16">
        <f t="shared" si="6"/>
        <v>0</v>
      </c>
      <c r="AB14" s="16">
        <f t="shared" si="6"/>
        <v>0</v>
      </c>
      <c r="AC14" s="16">
        <f t="shared" si="6"/>
        <v>0</v>
      </c>
      <c r="AD14" s="16">
        <f t="shared" si="6"/>
        <v>0</v>
      </c>
      <c r="AE14" s="16">
        <f t="shared" si="6"/>
        <v>0</v>
      </c>
      <c r="AF14" s="16">
        <f t="shared" si="6"/>
        <v>0</v>
      </c>
      <c r="AG14" s="16">
        <f t="shared" si="6"/>
        <v>0</v>
      </c>
      <c r="AH14" s="16">
        <f t="shared" si="6"/>
        <v>0</v>
      </c>
      <c r="AI14" s="16">
        <f t="shared" si="6"/>
        <v>0</v>
      </c>
      <c r="AJ14" s="16">
        <f t="shared" si="6"/>
        <v>0</v>
      </c>
      <c r="AK14" s="16">
        <f t="shared" si="6"/>
        <v>0</v>
      </c>
      <c r="AL14" s="16">
        <f t="shared" si="6"/>
        <v>0</v>
      </c>
      <c r="AM14" s="16">
        <f t="shared" si="6"/>
        <v>0</v>
      </c>
      <c r="AN14" s="16">
        <f t="shared" si="6"/>
        <v>0</v>
      </c>
      <c r="AO14" s="16">
        <f t="shared" si="6"/>
        <v>0</v>
      </c>
      <c r="AP14" s="16">
        <f t="shared" si="6"/>
        <v>0</v>
      </c>
      <c r="AQ14" s="16">
        <f t="shared" si="6"/>
        <v>0</v>
      </c>
      <c r="AR14" s="16">
        <f t="shared" si="3"/>
        <v>0</v>
      </c>
      <c r="AS14" s="16">
        <f t="shared" si="1"/>
        <v>0</v>
      </c>
      <c r="AT14" s="16">
        <f t="shared" si="1"/>
        <v>0</v>
      </c>
      <c r="AU14" s="16">
        <f t="shared" si="1"/>
        <v>0</v>
      </c>
      <c r="AV14" s="29">
        <f t="shared" si="4"/>
        <v>0</v>
      </c>
      <c r="AW14" s="16">
        <f t="shared" si="5"/>
        <v>12</v>
      </c>
    </row>
    <row r="15" spans="1:49">
      <c r="A15" s="21" t="s">
        <v>177</v>
      </c>
      <c r="B15" s="21">
        <v>11</v>
      </c>
      <c r="C15" s="21">
        <v>1</v>
      </c>
      <c r="D15" s="21"/>
      <c r="E15" t="s">
        <v>406</v>
      </c>
      <c r="F15" s="15">
        <v>17909.72</v>
      </c>
      <c r="I15">
        <v>13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  <c r="N15" s="16">
        <f t="shared" si="2"/>
        <v>0</v>
      </c>
      <c r="O15" s="16">
        <f t="shared" si="2"/>
        <v>0</v>
      </c>
      <c r="P15" s="16">
        <f t="shared" si="2"/>
        <v>0</v>
      </c>
      <c r="Q15" s="16">
        <f t="shared" si="2"/>
        <v>0</v>
      </c>
      <c r="R15" s="16">
        <f t="shared" si="2"/>
        <v>0</v>
      </c>
      <c r="S15" s="16">
        <f t="shared" si="2"/>
        <v>0</v>
      </c>
      <c r="T15" s="16">
        <f t="shared" si="2"/>
        <v>0</v>
      </c>
      <c r="U15" s="16">
        <f t="shared" si="2"/>
        <v>0</v>
      </c>
      <c r="V15" s="16">
        <f t="shared" si="2"/>
        <v>0</v>
      </c>
      <c r="W15" s="16">
        <f t="shared" si="2"/>
        <v>0</v>
      </c>
      <c r="X15" s="16">
        <f t="shared" si="2"/>
        <v>0</v>
      </c>
      <c r="Y15" s="16">
        <f t="shared" si="2"/>
        <v>0</v>
      </c>
      <c r="Z15" s="16">
        <f t="shared" si="6"/>
        <v>0</v>
      </c>
      <c r="AA15" s="16">
        <f t="shared" si="6"/>
        <v>0</v>
      </c>
      <c r="AB15" s="16">
        <f t="shared" si="6"/>
        <v>0</v>
      </c>
      <c r="AC15" s="16">
        <f t="shared" si="6"/>
        <v>0</v>
      </c>
      <c r="AD15" s="16">
        <f t="shared" si="6"/>
        <v>0</v>
      </c>
      <c r="AE15" s="16">
        <f t="shared" si="6"/>
        <v>0</v>
      </c>
      <c r="AF15" s="16">
        <f t="shared" si="6"/>
        <v>0</v>
      </c>
      <c r="AG15" s="16">
        <f t="shared" si="6"/>
        <v>0</v>
      </c>
      <c r="AH15" s="16">
        <f t="shared" si="6"/>
        <v>0</v>
      </c>
      <c r="AI15" s="16">
        <f t="shared" si="6"/>
        <v>0</v>
      </c>
      <c r="AJ15" s="16">
        <f t="shared" si="6"/>
        <v>0</v>
      </c>
      <c r="AK15" s="16">
        <f t="shared" si="6"/>
        <v>0</v>
      </c>
      <c r="AL15" s="16">
        <f t="shared" si="6"/>
        <v>0</v>
      </c>
      <c r="AM15" s="16">
        <f t="shared" si="6"/>
        <v>0</v>
      </c>
      <c r="AN15" s="16">
        <f t="shared" si="6"/>
        <v>0</v>
      </c>
      <c r="AO15" s="16">
        <f t="shared" si="6"/>
        <v>0</v>
      </c>
      <c r="AP15" s="16">
        <f t="shared" si="6"/>
        <v>0</v>
      </c>
      <c r="AQ15" s="16">
        <f t="shared" si="6"/>
        <v>0</v>
      </c>
      <c r="AR15" s="16">
        <f t="shared" si="3"/>
        <v>0</v>
      </c>
      <c r="AS15" s="16">
        <f t="shared" si="1"/>
        <v>0</v>
      </c>
      <c r="AT15" s="16">
        <f t="shared" si="1"/>
        <v>0</v>
      </c>
      <c r="AU15" s="16">
        <f t="shared" si="1"/>
        <v>0</v>
      </c>
      <c r="AV15" s="29">
        <f t="shared" si="4"/>
        <v>0</v>
      </c>
      <c r="AW15" s="16">
        <f t="shared" si="5"/>
        <v>13</v>
      </c>
    </row>
    <row r="16" spans="1:49">
      <c r="A16" s="21" t="s">
        <v>177</v>
      </c>
      <c r="B16" s="21">
        <v>16</v>
      </c>
      <c r="C16" s="21"/>
      <c r="D16" s="21"/>
      <c r="E16" t="s">
        <v>439</v>
      </c>
      <c r="F16" s="15">
        <v>16220.12</v>
      </c>
      <c r="I16">
        <v>14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2"/>
        <v>0</v>
      </c>
      <c r="N16" s="16">
        <f t="shared" si="2"/>
        <v>0</v>
      </c>
      <c r="O16" s="16">
        <f t="shared" si="2"/>
        <v>0</v>
      </c>
      <c r="P16" s="16">
        <f t="shared" si="2"/>
        <v>0</v>
      </c>
      <c r="Q16" s="16">
        <f t="shared" si="2"/>
        <v>0</v>
      </c>
      <c r="R16" s="16">
        <f t="shared" si="2"/>
        <v>0</v>
      </c>
      <c r="S16" s="16">
        <f t="shared" si="2"/>
        <v>0</v>
      </c>
      <c r="T16" s="16">
        <f t="shared" si="2"/>
        <v>0</v>
      </c>
      <c r="U16" s="16">
        <f t="shared" si="2"/>
        <v>0</v>
      </c>
      <c r="V16" s="16">
        <f t="shared" si="2"/>
        <v>0</v>
      </c>
      <c r="W16" s="16">
        <f t="shared" si="2"/>
        <v>0</v>
      </c>
      <c r="X16" s="16">
        <f t="shared" si="2"/>
        <v>0</v>
      </c>
      <c r="Y16" s="16">
        <f t="shared" si="2"/>
        <v>0</v>
      </c>
      <c r="Z16" s="16">
        <f t="shared" si="6"/>
        <v>0</v>
      </c>
      <c r="AA16" s="16">
        <f t="shared" si="6"/>
        <v>0</v>
      </c>
      <c r="AB16" s="16">
        <f t="shared" si="6"/>
        <v>0</v>
      </c>
      <c r="AC16" s="16">
        <f t="shared" si="6"/>
        <v>0</v>
      </c>
      <c r="AD16" s="16">
        <f t="shared" si="6"/>
        <v>0</v>
      </c>
      <c r="AE16" s="16">
        <f t="shared" si="6"/>
        <v>0</v>
      </c>
      <c r="AF16" s="16">
        <f t="shared" si="6"/>
        <v>0</v>
      </c>
      <c r="AG16" s="16">
        <f t="shared" si="6"/>
        <v>0</v>
      </c>
      <c r="AH16" s="16">
        <f t="shared" si="6"/>
        <v>0</v>
      </c>
      <c r="AI16" s="16">
        <f t="shared" si="6"/>
        <v>0</v>
      </c>
      <c r="AJ16" s="16">
        <f t="shared" si="6"/>
        <v>0</v>
      </c>
      <c r="AK16" s="16">
        <f t="shared" si="6"/>
        <v>0</v>
      </c>
      <c r="AL16" s="16">
        <f t="shared" si="6"/>
        <v>0</v>
      </c>
      <c r="AM16" s="16">
        <f t="shared" si="6"/>
        <v>0</v>
      </c>
      <c r="AN16" s="16">
        <f t="shared" si="6"/>
        <v>0</v>
      </c>
      <c r="AO16" s="16">
        <f t="shared" si="6"/>
        <v>0</v>
      </c>
      <c r="AP16" s="16">
        <f t="shared" si="6"/>
        <v>31192.7</v>
      </c>
      <c r="AQ16" s="16">
        <f t="shared" si="6"/>
        <v>0</v>
      </c>
      <c r="AR16" s="16">
        <f t="shared" si="3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29">
        <f t="shared" si="4"/>
        <v>31192.7</v>
      </c>
      <c r="AW16" s="16">
        <f t="shared" si="5"/>
        <v>14</v>
      </c>
    </row>
    <row r="17" spans="1:49">
      <c r="A17" s="21" t="s">
        <v>177</v>
      </c>
      <c r="B17" s="21">
        <v>46</v>
      </c>
      <c r="C17" s="21">
        <v>1</v>
      </c>
      <c r="D17" s="21"/>
      <c r="E17" t="s">
        <v>468</v>
      </c>
      <c r="F17" s="15">
        <v>7091.62</v>
      </c>
      <c r="I17">
        <v>15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6"/>
        <v>0</v>
      </c>
      <c r="AA17" s="16">
        <f t="shared" si="6"/>
        <v>0</v>
      </c>
      <c r="AB17" s="16">
        <f t="shared" si="6"/>
        <v>0</v>
      </c>
      <c r="AC17" s="16">
        <f t="shared" si="6"/>
        <v>0</v>
      </c>
      <c r="AD17" s="16">
        <f t="shared" si="6"/>
        <v>0</v>
      </c>
      <c r="AE17" s="16">
        <f t="shared" si="6"/>
        <v>0</v>
      </c>
      <c r="AF17" s="16">
        <f t="shared" si="6"/>
        <v>0</v>
      </c>
      <c r="AG17" s="16">
        <f t="shared" si="6"/>
        <v>0</v>
      </c>
      <c r="AH17" s="16">
        <f t="shared" si="6"/>
        <v>0</v>
      </c>
      <c r="AI17" s="16">
        <f t="shared" si="6"/>
        <v>0</v>
      </c>
      <c r="AJ17" s="16">
        <f t="shared" si="6"/>
        <v>0</v>
      </c>
      <c r="AK17" s="16">
        <f t="shared" si="6"/>
        <v>0</v>
      </c>
      <c r="AL17" s="16">
        <f t="shared" si="6"/>
        <v>0</v>
      </c>
      <c r="AM17" s="16">
        <f t="shared" si="6"/>
        <v>0</v>
      </c>
      <c r="AN17" s="16">
        <f t="shared" si="6"/>
        <v>0</v>
      </c>
      <c r="AO17" s="16">
        <f t="shared" si="6"/>
        <v>0</v>
      </c>
      <c r="AP17" s="16">
        <f t="shared" si="6"/>
        <v>0</v>
      </c>
      <c r="AQ17" s="16">
        <f t="shared" si="6"/>
        <v>0</v>
      </c>
      <c r="AR17" s="16">
        <f t="shared" si="3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29">
        <f t="shared" si="4"/>
        <v>0</v>
      </c>
      <c r="AW17" s="16">
        <f t="shared" si="5"/>
        <v>15</v>
      </c>
    </row>
    <row r="18" spans="1:49">
      <c r="A18" s="21" t="s">
        <v>177</v>
      </c>
      <c r="B18" s="21">
        <v>74</v>
      </c>
      <c r="C18" s="21"/>
      <c r="D18" s="21"/>
      <c r="E18" t="s">
        <v>484</v>
      </c>
      <c r="F18" s="15">
        <v>50304.25</v>
      </c>
      <c r="I18">
        <v>16</v>
      </c>
      <c r="J18" s="16">
        <f t="shared" si="2"/>
        <v>0</v>
      </c>
      <c r="K18" s="16">
        <f t="shared" si="2"/>
        <v>0</v>
      </c>
      <c r="L18" s="16">
        <f t="shared" si="2"/>
        <v>16220.12</v>
      </c>
      <c r="M18" s="16">
        <f t="shared" si="2"/>
        <v>0</v>
      </c>
      <c r="N18" s="16">
        <f t="shared" si="2"/>
        <v>0</v>
      </c>
      <c r="O18" s="16">
        <f t="shared" si="2"/>
        <v>0</v>
      </c>
      <c r="P18" s="16">
        <f t="shared" si="2"/>
        <v>0</v>
      </c>
      <c r="Q18" s="16">
        <f t="shared" si="2"/>
        <v>0</v>
      </c>
      <c r="R18" s="16">
        <f t="shared" si="2"/>
        <v>0</v>
      </c>
      <c r="S18" s="16">
        <f t="shared" si="2"/>
        <v>0</v>
      </c>
      <c r="T18" s="16">
        <f t="shared" si="2"/>
        <v>0</v>
      </c>
      <c r="U18" s="16">
        <f t="shared" si="2"/>
        <v>0</v>
      </c>
      <c r="V18" s="16">
        <f t="shared" si="2"/>
        <v>0</v>
      </c>
      <c r="W18" s="16">
        <f t="shared" si="2"/>
        <v>0</v>
      </c>
      <c r="X18" s="16">
        <f t="shared" si="2"/>
        <v>0</v>
      </c>
      <c r="Y18" s="16">
        <f t="shared" si="2"/>
        <v>0</v>
      </c>
      <c r="Z18" s="16">
        <f t="shared" si="6"/>
        <v>0</v>
      </c>
      <c r="AA18" s="16">
        <f t="shared" si="6"/>
        <v>0</v>
      </c>
      <c r="AB18" s="16">
        <f t="shared" si="6"/>
        <v>0</v>
      </c>
      <c r="AC18" s="16">
        <f t="shared" si="6"/>
        <v>0</v>
      </c>
      <c r="AD18" s="16">
        <f t="shared" si="6"/>
        <v>0</v>
      </c>
      <c r="AE18" s="16">
        <f t="shared" si="6"/>
        <v>0</v>
      </c>
      <c r="AF18" s="16">
        <f t="shared" si="6"/>
        <v>0</v>
      </c>
      <c r="AG18" s="16">
        <f t="shared" si="6"/>
        <v>0</v>
      </c>
      <c r="AH18" s="16">
        <f t="shared" si="6"/>
        <v>0</v>
      </c>
      <c r="AI18" s="16">
        <f t="shared" si="6"/>
        <v>0</v>
      </c>
      <c r="AJ18" s="16">
        <f t="shared" si="6"/>
        <v>0</v>
      </c>
      <c r="AK18" s="16">
        <f t="shared" si="6"/>
        <v>0</v>
      </c>
      <c r="AL18" s="16">
        <f t="shared" si="6"/>
        <v>0</v>
      </c>
      <c r="AM18" s="16">
        <f t="shared" si="6"/>
        <v>0</v>
      </c>
      <c r="AN18" s="16">
        <f t="shared" si="6"/>
        <v>0</v>
      </c>
      <c r="AO18" s="16">
        <f t="shared" si="6"/>
        <v>0</v>
      </c>
      <c r="AP18" s="16">
        <f t="shared" si="6"/>
        <v>0</v>
      </c>
      <c r="AQ18" s="16">
        <f t="shared" si="6"/>
        <v>0</v>
      </c>
      <c r="AR18" s="16">
        <f t="shared" si="3"/>
        <v>0</v>
      </c>
      <c r="AS18" s="16">
        <f t="shared" si="3"/>
        <v>0</v>
      </c>
      <c r="AT18" s="16">
        <f t="shared" si="3"/>
        <v>0</v>
      </c>
      <c r="AU18" s="16">
        <f t="shared" si="3"/>
        <v>0</v>
      </c>
      <c r="AV18" s="29">
        <f t="shared" si="4"/>
        <v>16220.12</v>
      </c>
      <c r="AW18" s="16">
        <f t="shared" si="5"/>
        <v>16</v>
      </c>
    </row>
    <row r="19" spans="1:49">
      <c r="A19" s="21" t="s">
        <v>177</v>
      </c>
      <c r="B19" s="21">
        <v>84</v>
      </c>
      <c r="C19" s="21">
        <v>11</v>
      </c>
      <c r="D19" s="21"/>
      <c r="E19" t="s">
        <v>325</v>
      </c>
      <c r="F19" s="15">
        <v>30046.2</v>
      </c>
      <c r="I19">
        <v>17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 t="shared" si="2"/>
        <v>0</v>
      </c>
      <c r="Q19" s="16">
        <f t="shared" si="2"/>
        <v>8086.11</v>
      </c>
      <c r="R19" s="16">
        <f t="shared" si="2"/>
        <v>0</v>
      </c>
      <c r="S19" s="16">
        <f t="shared" si="2"/>
        <v>0</v>
      </c>
      <c r="T19" s="16">
        <f t="shared" si="2"/>
        <v>0</v>
      </c>
      <c r="U19" s="16">
        <f t="shared" si="2"/>
        <v>0</v>
      </c>
      <c r="V19" s="16">
        <f t="shared" si="2"/>
        <v>0</v>
      </c>
      <c r="W19" s="16">
        <f t="shared" si="2"/>
        <v>0</v>
      </c>
      <c r="X19" s="16">
        <f t="shared" si="2"/>
        <v>0</v>
      </c>
      <c r="Y19" s="16">
        <f t="shared" si="2"/>
        <v>0</v>
      </c>
      <c r="Z19" s="16">
        <f t="shared" si="6"/>
        <v>0</v>
      </c>
      <c r="AA19" s="16">
        <f t="shared" si="6"/>
        <v>0</v>
      </c>
      <c r="AB19" s="16">
        <f t="shared" si="6"/>
        <v>0</v>
      </c>
      <c r="AC19" s="16">
        <f t="shared" si="6"/>
        <v>0</v>
      </c>
      <c r="AD19" s="16">
        <f t="shared" si="6"/>
        <v>0</v>
      </c>
      <c r="AE19" s="16">
        <f t="shared" si="6"/>
        <v>0</v>
      </c>
      <c r="AF19" s="16">
        <f t="shared" si="6"/>
        <v>0</v>
      </c>
      <c r="AG19" s="16">
        <f t="shared" si="6"/>
        <v>0</v>
      </c>
      <c r="AH19" s="16">
        <f t="shared" si="6"/>
        <v>0</v>
      </c>
      <c r="AI19" s="16">
        <f t="shared" si="6"/>
        <v>0</v>
      </c>
      <c r="AJ19" s="16">
        <f t="shared" si="6"/>
        <v>0</v>
      </c>
      <c r="AK19" s="16">
        <f t="shared" si="6"/>
        <v>0</v>
      </c>
      <c r="AL19" s="16">
        <f t="shared" si="6"/>
        <v>0</v>
      </c>
      <c r="AM19" s="16">
        <f t="shared" si="6"/>
        <v>0</v>
      </c>
      <c r="AN19" s="16">
        <f t="shared" si="6"/>
        <v>0</v>
      </c>
      <c r="AO19" s="16">
        <f t="shared" si="6"/>
        <v>0</v>
      </c>
      <c r="AP19" s="16">
        <f t="shared" si="6"/>
        <v>0</v>
      </c>
      <c r="AQ19" s="16">
        <f t="shared" si="6"/>
        <v>0</v>
      </c>
      <c r="AR19" s="16">
        <f t="shared" si="3"/>
        <v>0</v>
      </c>
      <c r="AS19" s="16">
        <f t="shared" si="3"/>
        <v>0</v>
      </c>
      <c r="AT19" s="16">
        <f t="shared" si="3"/>
        <v>0</v>
      </c>
      <c r="AU19" s="16">
        <f t="shared" si="3"/>
        <v>0</v>
      </c>
      <c r="AV19" s="29">
        <f t="shared" si="4"/>
        <v>8086.11</v>
      </c>
      <c r="AW19" s="16">
        <f t="shared" si="5"/>
        <v>17</v>
      </c>
    </row>
    <row r="20" spans="1:49">
      <c r="A20" s="31" t="s">
        <v>177</v>
      </c>
      <c r="B20" s="21">
        <v>85</v>
      </c>
      <c r="C20" s="21">
        <v>31</v>
      </c>
      <c r="D20" s="21">
        <v>1</v>
      </c>
      <c r="E20" t="s">
        <v>357</v>
      </c>
      <c r="F20" s="15">
        <v>81665.42</v>
      </c>
      <c r="I20">
        <v>18</v>
      </c>
      <c r="J20" s="16">
        <f t="shared" si="2"/>
        <v>0</v>
      </c>
      <c r="K20" s="16">
        <f t="shared" si="2"/>
        <v>0</v>
      </c>
      <c r="L20" s="16">
        <f t="shared" si="2"/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  <c r="R20" s="16">
        <f t="shared" si="2"/>
        <v>0</v>
      </c>
      <c r="S20" s="16">
        <f t="shared" si="2"/>
        <v>0</v>
      </c>
      <c r="T20" s="16">
        <f t="shared" si="2"/>
        <v>0</v>
      </c>
      <c r="U20" s="16">
        <f t="shared" si="2"/>
        <v>0</v>
      </c>
      <c r="V20" s="16">
        <f t="shared" si="2"/>
        <v>0</v>
      </c>
      <c r="W20" s="16">
        <f t="shared" si="2"/>
        <v>0</v>
      </c>
      <c r="X20" s="16">
        <f t="shared" si="2"/>
        <v>0</v>
      </c>
      <c r="Y20" s="16">
        <f t="shared" si="2"/>
        <v>0</v>
      </c>
      <c r="Z20" s="16">
        <f t="shared" si="6"/>
        <v>0</v>
      </c>
      <c r="AA20" s="16">
        <f t="shared" si="6"/>
        <v>0</v>
      </c>
      <c r="AB20" s="16">
        <f t="shared" si="6"/>
        <v>0</v>
      </c>
      <c r="AC20" s="16">
        <f t="shared" si="6"/>
        <v>0</v>
      </c>
      <c r="AD20" s="16">
        <f t="shared" si="6"/>
        <v>0</v>
      </c>
      <c r="AE20" s="16">
        <f t="shared" si="6"/>
        <v>0</v>
      </c>
      <c r="AF20" s="16">
        <f t="shared" si="6"/>
        <v>0</v>
      </c>
      <c r="AG20" s="16">
        <f t="shared" si="6"/>
        <v>0</v>
      </c>
      <c r="AH20" s="16">
        <f t="shared" si="6"/>
        <v>0</v>
      </c>
      <c r="AI20" s="16">
        <f t="shared" si="6"/>
        <v>0</v>
      </c>
      <c r="AJ20" s="16">
        <f t="shared" si="6"/>
        <v>0</v>
      </c>
      <c r="AK20" s="16">
        <f t="shared" si="6"/>
        <v>0</v>
      </c>
      <c r="AL20" s="16">
        <f t="shared" si="6"/>
        <v>0</v>
      </c>
      <c r="AM20" s="16">
        <f t="shared" si="6"/>
        <v>0</v>
      </c>
      <c r="AN20" s="16">
        <f t="shared" si="6"/>
        <v>0</v>
      </c>
      <c r="AO20" s="16">
        <f t="shared" si="6"/>
        <v>0</v>
      </c>
      <c r="AP20" s="16">
        <f t="shared" si="6"/>
        <v>0</v>
      </c>
      <c r="AQ20" s="16">
        <f t="shared" si="6"/>
        <v>0</v>
      </c>
      <c r="AR20" s="16">
        <f t="shared" si="3"/>
        <v>0</v>
      </c>
      <c r="AS20" s="16">
        <f t="shared" si="3"/>
        <v>0</v>
      </c>
      <c r="AT20" s="16">
        <f t="shared" si="3"/>
        <v>0</v>
      </c>
      <c r="AU20" s="16">
        <f t="shared" si="3"/>
        <v>0</v>
      </c>
      <c r="AV20" s="29">
        <f t="shared" si="4"/>
        <v>0</v>
      </c>
      <c r="AW20" s="16">
        <f t="shared" si="5"/>
        <v>18</v>
      </c>
    </row>
    <row r="21" spans="1:49">
      <c r="A21" s="32" t="s">
        <v>360</v>
      </c>
      <c r="B21" s="32"/>
      <c r="C21" s="32"/>
      <c r="D21" s="32"/>
      <c r="E21" s="32"/>
      <c r="F21" s="33">
        <v>4689857.83</v>
      </c>
      <c r="I21">
        <v>19</v>
      </c>
      <c r="J21" s="16">
        <f t="shared" si="2"/>
        <v>0</v>
      </c>
      <c r="K21" s="16">
        <f t="shared" si="2"/>
        <v>0</v>
      </c>
      <c r="L21" s="16">
        <f t="shared" si="2"/>
        <v>0</v>
      </c>
      <c r="M21" s="16">
        <f t="shared" si="2"/>
        <v>0</v>
      </c>
      <c r="N21" s="16">
        <f t="shared" si="2"/>
        <v>0</v>
      </c>
      <c r="O21" s="16">
        <f t="shared" si="2"/>
        <v>0</v>
      </c>
      <c r="P21" s="16">
        <f t="shared" si="2"/>
        <v>0</v>
      </c>
      <c r="Q21" s="16">
        <f t="shared" si="2"/>
        <v>0</v>
      </c>
      <c r="R21" s="16">
        <f t="shared" si="2"/>
        <v>0</v>
      </c>
      <c r="S21" s="16">
        <f t="shared" si="2"/>
        <v>0</v>
      </c>
      <c r="T21" s="16">
        <f t="shared" si="2"/>
        <v>0</v>
      </c>
      <c r="U21" s="16">
        <f t="shared" si="2"/>
        <v>0</v>
      </c>
      <c r="V21" s="16">
        <f t="shared" si="2"/>
        <v>0</v>
      </c>
      <c r="W21" s="16">
        <f t="shared" si="2"/>
        <v>0</v>
      </c>
      <c r="X21" s="16">
        <f t="shared" si="2"/>
        <v>0</v>
      </c>
      <c r="Y21" s="16">
        <f t="shared" si="2"/>
        <v>0</v>
      </c>
      <c r="Z21" s="16">
        <f t="shared" si="6"/>
        <v>0</v>
      </c>
      <c r="AA21" s="16">
        <f t="shared" si="6"/>
        <v>0</v>
      </c>
      <c r="AB21" s="16">
        <f t="shared" si="6"/>
        <v>0</v>
      </c>
      <c r="AC21" s="16">
        <f t="shared" si="6"/>
        <v>0</v>
      </c>
      <c r="AD21" s="16">
        <f t="shared" si="6"/>
        <v>0</v>
      </c>
      <c r="AE21" s="16">
        <f t="shared" si="6"/>
        <v>0</v>
      </c>
      <c r="AF21" s="16">
        <f t="shared" si="6"/>
        <v>0</v>
      </c>
      <c r="AG21" s="16">
        <f t="shared" si="6"/>
        <v>0</v>
      </c>
      <c r="AH21" s="16">
        <f t="shared" si="6"/>
        <v>0</v>
      </c>
      <c r="AI21" s="16">
        <f t="shared" si="6"/>
        <v>0</v>
      </c>
      <c r="AJ21" s="16">
        <f t="shared" si="6"/>
        <v>0</v>
      </c>
      <c r="AK21" s="16">
        <f t="shared" si="6"/>
        <v>0</v>
      </c>
      <c r="AL21" s="16">
        <f t="shared" si="6"/>
        <v>0</v>
      </c>
      <c r="AM21" s="16">
        <f t="shared" si="6"/>
        <v>0</v>
      </c>
      <c r="AN21" s="16">
        <f t="shared" si="6"/>
        <v>0</v>
      </c>
      <c r="AO21" s="16">
        <f t="shared" si="6"/>
        <v>0</v>
      </c>
      <c r="AP21" s="16">
        <f t="shared" si="6"/>
        <v>0</v>
      </c>
      <c r="AQ21" s="16">
        <f t="shared" si="6"/>
        <v>0</v>
      </c>
      <c r="AR21" s="16">
        <f t="shared" si="3"/>
        <v>0</v>
      </c>
      <c r="AS21" s="16">
        <f t="shared" si="3"/>
        <v>0</v>
      </c>
      <c r="AT21" s="16">
        <f t="shared" si="3"/>
        <v>0</v>
      </c>
      <c r="AU21" s="16">
        <f t="shared" si="3"/>
        <v>0</v>
      </c>
      <c r="AV21" s="29">
        <f t="shared" si="4"/>
        <v>0</v>
      </c>
      <c r="AW21" s="16">
        <f t="shared" si="5"/>
        <v>19</v>
      </c>
    </row>
    <row r="22" spans="1:49">
      <c r="A22" s="21" t="s">
        <v>179</v>
      </c>
      <c r="B22" s="21" t="s">
        <v>319</v>
      </c>
      <c r="C22" s="21"/>
      <c r="D22" s="21"/>
      <c r="E22" t="s">
        <v>320</v>
      </c>
      <c r="F22" s="15">
        <v>1886732.19</v>
      </c>
      <c r="I22">
        <v>20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6">
        <f t="shared" si="2"/>
        <v>0</v>
      </c>
      <c r="S22" s="16">
        <f t="shared" si="2"/>
        <v>0</v>
      </c>
      <c r="T22" s="16">
        <f t="shared" si="2"/>
        <v>0</v>
      </c>
      <c r="U22" s="16">
        <f t="shared" si="2"/>
        <v>0</v>
      </c>
      <c r="V22" s="16">
        <f t="shared" si="2"/>
        <v>0</v>
      </c>
      <c r="W22" s="16">
        <f t="shared" si="2"/>
        <v>0</v>
      </c>
      <c r="X22" s="16">
        <f t="shared" si="2"/>
        <v>0</v>
      </c>
      <c r="Y22" s="16">
        <f t="shared" si="2"/>
        <v>0</v>
      </c>
      <c r="Z22" s="16">
        <f t="shared" si="6"/>
        <v>0</v>
      </c>
      <c r="AA22" s="16">
        <f t="shared" si="6"/>
        <v>0</v>
      </c>
      <c r="AB22" s="16">
        <f t="shared" si="6"/>
        <v>0</v>
      </c>
      <c r="AC22" s="16">
        <f t="shared" si="6"/>
        <v>0</v>
      </c>
      <c r="AD22" s="16">
        <f t="shared" si="6"/>
        <v>0</v>
      </c>
      <c r="AE22" s="16">
        <f t="shared" si="6"/>
        <v>0</v>
      </c>
      <c r="AF22" s="16">
        <f t="shared" si="6"/>
        <v>0</v>
      </c>
      <c r="AG22" s="16">
        <f t="shared" si="6"/>
        <v>0</v>
      </c>
      <c r="AH22" s="16">
        <f t="shared" si="6"/>
        <v>0</v>
      </c>
      <c r="AI22" s="16">
        <f t="shared" si="6"/>
        <v>0</v>
      </c>
      <c r="AJ22" s="16">
        <f t="shared" si="6"/>
        <v>0</v>
      </c>
      <c r="AK22" s="16">
        <f t="shared" si="6"/>
        <v>0</v>
      </c>
      <c r="AL22" s="16">
        <f t="shared" si="6"/>
        <v>0</v>
      </c>
      <c r="AM22" s="16">
        <f t="shared" si="6"/>
        <v>0</v>
      </c>
      <c r="AN22" s="16">
        <f t="shared" si="6"/>
        <v>0</v>
      </c>
      <c r="AO22" s="16">
        <f t="shared" si="6"/>
        <v>0</v>
      </c>
      <c r="AP22" s="16">
        <f t="shared" si="6"/>
        <v>0</v>
      </c>
      <c r="AQ22" s="16">
        <f t="shared" si="6"/>
        <v>0</v>
      </c>
      <c r="AR22" s="16">
        <f t="shared" si="3"/>
        <v>0</v>
      </c>
      <c r="AS22" s="16">
        <f t="shared" si="3"/>
        <v>0</v>
      </c>
      <c r="AT22" s="16">
        <f t="shared" si="3"/>
        <v>0</v>
      </c>
      <c r="AU22" s="16">
        <f t="shared" si="3"/>
        <v>0</v>
      </c>
      <c r="AV22" s="29">
        <f t="shared" si="4"/>
        <v>0</v>
      </c>
      <c r="AW22" s="16">
        <f t="shared" si="5"/>
        <v>20</v>
      </c>
    </row>
    <row r="23" spans="1:49">
      <c r="A23" s="21" t="s">
        <v>179</v>
      </c>
      <c r="B23" s="21">
        <v>1</v>
      </c>
      <c r="C23" s="21"/>
      <c r="D23" s="21"/>
      <c r="E23" t="s">
        <v>411</v>
      </c>
      <c r="F23" s="15">
        <v>1073415.95</v>
      </c>
      <c r="I23">
        <v>21</v>
      </c>
      <c r="J23" s="16">
        <f t="shared" si="2"/>
        <v>0</v>
      </c>
      <c r="K23" s="16">
        <f t="shared" si="2"/>
        <v>0</v>
      </c>
      <c r="L23" s="16">
        <f t="shared" si="2"/>
        <v>0</v>
      </c>
      <c r="M23" s="16">
        <f t="shared" si="2"/>
        <v>0</v>
      </c>
      <c r="N23" s="16">
        <f t="shared" si="2"/>
        <v>0</v>
      </c>
      <c r="O23" s="16">
        <f t="shared" si="2"/>
        <v>0</v>
      </c>
      <c r="P23" s="16">
        <f t="shared" si="2"/>
        <v>0</v>
      </c>
      <c r="Q23" s="16">
        <f t="shared" si="2"/>
        <v>0</v>
      </c>
      <c r="R23" s="16">
        <f t="shared" si="2"/>
        <v>0</v>
      </c>
      <c r="S23" s="16">
        <f t="shared" si="2"/>
        <v>0</v>
      </c>
      <c r="T23" s="16">
        <f t="shared" si="2"/>
        <v>0</v>
      </c>
      <c r="U23" s="16">
        <f t="shared" si="2"/>
        <v>0</v>
      </c>
      <c r="V23" s="16">
        <f t="shared" si="2"/>
        <v>0</v>
      </c>
      <c r="W23" s="16">
        <f t="shared" si="2"/>
        <v>0</v>
      </c>
      <c r="X23" s="16">
        <f t="shared" si="2"/>
        <v>0</v>
      </c>
      <c r="Y23" s="16">
        <f t="shared" si="2"/>
        <v>0</v>
      </c>
      <c r="Z23" s="16">
        <f t="shared" si="6"/>
        <v>0</v>
      </c>
      <c r="AA23" s="16">
        <f t="shared" si="6"/>
        <v>0</v>
      </c>
      <c r="AB23" s="16">
        <f t="shared" si="6"/>
        <v>0</v>
      </c>
      <c r="AC23" s="16">
        <f t="shared" si="6"/>
        <v>0</v>
      </c>
      <c r="AD23" s="16">
        <f t="shared" si="6"/>
        <v>0</v>
      </c>
      <c r="AE23" s="16">
        <f t="shared" si="6"/>
        <v>0</v>
      </c>
      <c r="AF23" s="16">
        <f t="shared" si="6"/>
        <v>0</v>
      </c>
      <c r="AG23" s="16">
        <f t="shared" si="6"/>
        <v>0</v>
      </c>
      <c r="AH23" s="16">
        <f t="shared" si="6"/>
        <v>0</v>
      </c>
      <c r="AI23" s="16">
        <f t="shared" si="6"/>
        <v>0</v>
      </c>
      <c r="AJ23" s="16">
        <f t="shared" si="6"/>
        <v>0</v>
      </c>
      <c r="AK23" s="16">
        <f t="shared" si="6"/>
        <v>0</v>
      </c>
      <c r="AL23" s="16">
        <f t="shared" ref="AL23:AQ23" si="7">SUMIFS($F$3:$F$261,$A$3:$A$261,AL$1,$B$3:$B$261,$I23)</f>
        <v>0</v>
      </c>
      <c r="AM23" s="16">
        <f t="shared" si="7"/>
        <v>0</v>
      </c>
      <c r="AN23" s="16">
        <f t="shared" si="7"/>
        <v>0</v>
      </c>
      <c r="AO23" s="16">
        <f t="shared" si="7"/>
        <v>0</v>
      </c>
      <c r="AP23" s="16">
        <f t="shared" si="7"/>
        <v>0</v>
      </c>
      <c r="AQ23" s="16">
        <f t="shared" si="7"/>
        <v>0</v>
      </c>
      <c r="AR23" s="16">
        <f t="shared" si="3"/>
        <v>0</v>
      </c>
      <c r="AS23" s="16">
        <f t="shared" si="3"/>
        <v>0</v>
      </c>
      <c r="AT23" s="16">
        <f t="shared" si="3"/>
        <v>0</v>
      </c>
      <c r="AU23" s="16">
        <f t="shared" si="3"/>
        <v>0</v>
      </c>
      <c r="AV23" s="29">
        <f t="shared" si="4"/>
        <v>0</v>
      </c>
      <c r="AW23" s="16">
        <f t="shared" si="5"/>
        <v>21</v>
      </c>
    </row>
    <row r="24" spans="1:49">
      <c r="A24" s="21" t="s">
        <v>179</v>
      </c>
      <c r="B24" s="21">
        <v>1</v>
      </c>
      <c r="C24" s="21">
        <v>50</v>
      </c>
      <c r="D24" s="21"/>
      <c r="E24" t="s">
        <v>361</v>
      </c>
      <c r="F24" s="15">
        <v>162574.01</v>
      </c>
      <c r="I24">
        <v>22</v>
      </c>
      <c r="J24" s="16">
        <f t="shared" si="2"/>
        <v>0</v>
      </c>
      <c r="K24" s="16">
        <f t="shared" si="2"/>
        <v>0</v>
      </c>
      <c r="L24" s="16">
        <f t="shared" si="2"/>
        <v>0</v>
      </c>
      <c r="M24" s="16">
        <f t="shared" si="2"/>
        <v>0</v>
      </c>
      <c r="N24" s="16">
        <f t="shared" si="2"/>
        <v>0</v>
      </c>
      <c r="O24" s="16">
        <f t="shared" si="2"/>
        <v>0</v>
      </c>
      <c r="P24" s="16">
        <f t="shared" si="2"/>
        <v>0</v>
      </c>
      <c r="Q24" s="16">
        <f t="shared" si="2"/>
        <v>0</v>
      </c>
      <c r="R24" s="16">
        <f t="shared" si="2"/>
        <v>0</v>
      </c>
      <c r="S24" s="16">
        <f t="shared" si="2"/>
        <v>0</v>
      </c>
      <c r="T24" s="16">
        <f t="shared" si="2"/>
        <v>0</v>
      </c>
      <c r="U24" s="16">
        <f t="shared" si="2"/>
        <v>0</v>
      </c>
      <c r="V24" s="16">
        <f t="shared" si="2"/>
        <v>0</v>
      </c>
      <c r="W24" s="16">
        <f t="shared" si="2"/>
        <v>0</v>
      </c>
      <c r="X24" s="16">
        <f t="shared" si="2"/>
        <v>0</v>
      </c>
      <c r="Y24" s="16">
        <f t="shared" si="2"/>
        <v>0</v>
      </c>
      <c r="Z24" s="16">
        <f t="shared" ref="Z24:AQ25" si="8">SUMIFS($F$3:$F$261,$A$3:$A$261,Z$1,$B$3:$B$261,$I24)</f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0</v>
      </c>
      <c r="AK24" s="16">
        <f t="shared" si="8"/>
        <v>0</v>
      </c>
      <c r="AL24" s="16">
        <f t="shared" si="8"/>
        <v>0</v>
      </c>
      <c r="AM24" s="16">
        <f t="shared" si="8"/>
        <v>0</v>
      </c>
      <c r="AN24" s="16">
        <f t="shared" si="8"/>
        <v>0</v>
      </c>
      <c r="AO24" s="16">
        <f t="shared" si="8"/>
        <v>0</v>
      </c>
      <c r="AP24" s="16">
        <f t="shared" si="8"/>
        <v>0</v>
      </c>
      <c r="AQ24" s="16">
        <f t="shared" si="8"/>
        <v>0</v>
      </c>
      <c r="AR24" s="16">
        <f t="shared" si="3"/>
        <v>0</v>
      </c>
      <c r="AS24" s="16">
        <f t="shared" si="3"/>
        <v>0</v>
      </c>
      <c r="AT24" s="16">
        <f t="shared" si="3"/>
        <v>0</v>
      </c>
      <c r="AU24" s="16">
        <f t="shared" si="3"/>
        <v>0</v>
      </c>
      <c r="AV24" s="29">
        <f t="shared" si="4"/>
        <v>0</v>
      </c>
      <c r="AW24" s="16">
        <f t="shared" si="5"/>
        <v>22</v>
      </c>
    </row>
    <row r="25" spans="1:49">
      <c r="A25" s="21" t="s">
        <v>179</v>
      </c>
      <c r="B25" s="21">
        <v>1</v>
      </c>
      <c r="C25" s="21">
        <v>6</v>
      </c>
      <c r="D25" s="21"/>
      <c r="E25" t="s">
        <v>362</v>
      </c>
      <c r="F25" s="15">
        <v>126295.58</v>
      </c>
      <c r="I25">
        <v>23</v>
      </c>
      <c r="J25" s="16">
        <f t="shared" si="2"/>
        <v>0</v>
      </c>
      <c r="K25" s="16">
        <f t="shared" si="2"/>
        <v>0</v>
      </c>
      <c r="L25" s="16">
        <f t="shared" si="2"/>
        <v>0</v>
      </c>
      <c r="M25" s="16">
        <f t="shared" si="2"/>
        <v>0</v>
      </c>
      <c r="N25" s="16">
        <f t="shared" si="2"/>
        <v>0</v>
      </c>
      <c r="O25" s="16">
        <f t="shared" si="2"/>
        <v>0</v>
      </c>
      <c r="P25" s="16">
        <f t="shared" si="2"/>
        <v>0</v>
      </c>
      <c r="Q25" s="16">
        <f t="shared" si="2"/>
        <v>0</v>
      </c>
      <c r="R25" s="16">
        <f t="shared" ref="R25:AQ39" si="9">SUMIFS($F$3:$F$261,$A$3:$A$261,R$1,$B$3:$B$261,$I25)</f>
        <v>0</v>
      </c>
      <c r="S25" s="16">
        <f t="shared" si="9"/>
        <v>0</v>
      </c>
      <c r="T25" s="16">
        <f t="shared" si="9"/>
        <v>0</v>
      </c>
      <c r="U25" s="16">
        <f t="shared" si="9"/>
        <v>0</v>
      </c>
      <c r="V25" s="16">
        <f t="shared" si="9"/>
        <v>0</v>
      </c>
      <c r="W25" s="16">
        <f t="shared" si="9"/>
        <v>0</v>
      </c>
      <c r="X25" s="16">
        <f t="shared" si="9"/>
        <v>0</v>
      </c>
      <c r="Y25" s="16">
        <f t="shared" si="9"/>
        <v>0</v>
      </c>
      <c r="Z25" s="16">
        <f t="shared" si="9"/>
        <v>0</v>
      </c>
      <c r="AA25" s="16">
        <f t="shared" si="9"/>
        <v>0</v>
      </c>
      <c r="AB25" s="16">
        <f t="shared" si="9"/>
        <v>0</v>
      </c>
      <c r="AC25" s="16">
        <f t="shared" si="9"/>
        <v>0</v>
      </c>
      <c r="AD25" s="16">
        <f t="shared" si="9"/>
        <v>0</v>
      </c>
      <c r="AE25" s="16">
        <f t="shared" si="9"/>
        <v>0</v>
      </c>
      <c r="AF25" s="16">
        <f t="shared" si="8"/>
        <v>0</v>
      </c>
      <c r="AG25" s="16">
        <f t="shared" si="8"/>
        <v>487491.58</v>
      </c>
      <c r="AH25" s="16">
        <f t="shared" si="8"/>
        <v>0</v>
      </c>
      <c r="AI25" s="16">
        <f t="shared" si="8"/>
        <v>0</v>
      </c>
      <c r="AJ25" s="16">
        <f t="shared" si="8"/>
        <v>0</v>
      </c>
      <c r="AK25" s="16">
        <f t="shared" si="8"/>
        <v>0</v>
      </c>
      <c r="AL25" s="16">
        <f t="shared" si="8"/>
        <v>0</v>
      </c>
      <c r="AM25" s="16">
        <f t="shared" si="8"/>
        <v>0</v>
      </c>
      <c r="AN25" s="16">
        <f t="shared" si="8"/>
        <v>0</v>
      </c>
      <c r="AO25" s="16">
        <f t="shared" si="8"/>
        <v>0</v>
      </c>
      <c r="AP25" s="16">
        <f t="shared" si="8"/>
        <v>0</v>
      </c>
      <c r="AQ25" s="16">
        <f t="shared" si="8"/>
        <v>0</v>
      </c>
      <c r="AR25" s="16">
        <f t="shared" si="3"/>
        <v>0</v>
      </c>
      <c r="AS25" s="16">
        <f t="shared" si="3"/>
        <v>0</v>
      </c>
      <c r="AT25" s="16">
        <f t="shared" si="3"/>
        <v>0</v>
      </c>
      <c r="AU25" s="16">
        <f t="shared" si="3"/>
        <v>0</v>
      </c>
      <c r="AV25" s="29">
        <f t="shared" si="4"/>
        <v>487491.58</v>
      </c>
      <c r="AW25" s="16">
        <f t="shared" si="5"/>
        <v>23</v>
      </c>
    </row>
    <row r="26" spans="1:49">
      <c r="A26" s="21" t="s">
        <v>179</v>
      </c>
      <c r="B26" s="21">
        <v>10</v>
      </c>
      <c r="C26" s="21">
        <v>72</v>
      </c>
      <c r="D26" s="21"/>
      <c r="E26" t="s">
        <v>363</v>
      </c>
      <c r="F26" s="15">
        <v>301039.94</v>
      </c>
      <c r="I26">
        <v>24</v>
      </c>
      <c r="J26" s="16">
        <f t="shared" ref="J26:Y41" si="10">SUMIFS($F$3:$F$261,$A$3:$A$261,J$1,$B$3:$B$261,$I26)</f>
        <v>0</v>
      </c>
      <c r="K26" s="16">
        <f t="shared" si="10"/>
        <v>0</v>
      </c>
      <c r="L26" s="16">
        <f t="shared" si="10"/>
        <v>0</v>
      </c>
      <c r="M26" s="16">
        <f t="shared" si="10"/>
        <v>0</v>
      </c>
      <c r="N26" s="16">
        <f t="shared" si="10"/>
        <v>0</v>
      </c>
      <c r="O26" s="16">
        <f t="shared" si="10"/>
        <v>0</v>
      </c>
      <c r="P26" s="16">
        <f t="shared" si="10"/>
        <v>0</v>
      </c>
      <c r="Q26" s="16">
        <f t="shared" si="10"/>
        <v>0</v>
      </c>
      <c r="R26" s="16">
        <f t="shared" si="10"/>
        <v>0</v>
      </c>
      <c r="S26" s="16">
        <f t="shared" si="10"/>
        <v>0</v>
      </c>
      <c r="T26" s="16">
        <f t="shared" si="10"/>
        <v>0</v>
      </c>
      <c r="U26" s="16">
        <f t="shared" si="10"/>
        <v>0</v>
      </c>
      <c r="V26" s="16">
        <f t="shared" si="10"/>
        <v>0</v>
      </c>
      <c r="W26" s="16">
        <f t="shared" si="10"/>
        <v>0</v>
      </c>
      <c r="X26" s="16">
        <f t="shared" si="10"/>
        <v>0</v>
      </c>
      <c r="Y26" s="16">
        <f t="shared" si="10"/>
        <v>0</v>
      </c>
      <c r="Z26" s="16">
        <f t="shared" si="9"/>
        <v>0</v>
      </c>
      <c r="AA26" s="16">
        <f t="shared" si="9"/>
        <v>0</v>
      </c>
      <c r="AB26" s="16">
        <f t="shared" si="9"/>
        <v>0</v>
      </c>
      <c r="AC26" s="16">
        <f t="shared" si="9"/>
        <v>0</v>
      </c>
      <c r="AD26" s="16">
        <f t="shared" si="9"/>
        <v>0</v>
      </c>
      <c r="AE26" s="16">
        <f t="shared" si="9"/>
        <v>0</v>
      </c>
      <c r="AF26" s="16">
        <f t="shared" si="9"/>
        <v>0</v>
      </c>
      <c r="AG26" s="16">
        <f t="shared" si="9"/>
        <v>0</v>
      </c>
      <c r="AH26" s="16">
        <f t="shared" si="9"/>
        <v>0</v>
      </c>
      <c r="AI26" s="16">
        <f t="shared" si="9"/>
        <v>0</v>
      </c>
      <c r="AJ26" s="16">
        <f t="shared" si="9"/>
        <v>0</v>
      </c>
      <c r="AK26" s="16">
        <f t="shared" si="9"/>
        <v>0</v>
      </c>
      <c r="AL26" s="16">
        <f t="shared" si="9"/>
        <v>0</v>
      </c>
      <c r="AM26" s="16">
        <f t="shared" si="9"/>
        <v>0</v>
      </c>
      <c r="AN26" s="16">
        <f t="shared" si="9"/>
        <v>0</v>
      </c>
      <c r="AO26" s="16">
        <f t="shared" si="9"/>
        <v>0</v>
      </c>
      <c r="AP26" s="16">
        <f t="shared" si="9"/>
        <v>0</v>
      </c>
      <c r="AQ26" s="16">
        <f t="shared" si="9"/>
        <v>0</v>
      </c>
      <c r="AR26" s="16">
        <f t="shared" si="3"/>
        <v>0</v>
      </c>
      <c r="AS26" s="16">
        <f t="shared" si="3"/>
        <v>0</v>
      </c>
      <c r="AT26" s="16">
        <f t="shared" si="3"/>
        <v>0</v>
      </c>
      <c r="AU26" s="16">
        <f t="shared" si="3"/>
        <v>0</v>
      </c>
      <c r="AV26" s="29">
        <f t="shared" si="4"/>
        <v>0</v>
      </c>
      <c r="AW26" s="16">
        <f t="shared" si="5"/>
        <v>24</v>
      </c>
    </row>
    <row r="27" spans="1:49">
      <c r="A27" s="21" t="s">
        <v>179</v>
      </c>
      <c r="B27" s="21">
        <v>45</v>
      </c>
      <c r="C27" s="21">
        <v>20</v>
      </c>
      <c r="D27" s="21"/>
      <c r="E27" t="s">
        <v>365</v>
      </c>
      <c r="F27" s="15">
        <v>21466.09</v>
      </c>
      <c r="I27">
        <v>25</v>
      </c>
      <c r="J27" s="16">
        <f t="shared" si="10"/>
        <v>0</v>
      </c>
      <c r="K27" s="16">
        <f t="shared" si="10"/>
        <v>0</v>
      </c>
      <c r="L27" s="16">
        <f t="shared" si="10"/>
        <v>0</v>
      </c>
      <c r="M27" s="16">
        <f t="shared" si="10"/>
        <v>0</v>
      </c>
      <c r="N27" s="16">
        <f t="shared" si="10"/>
        <v>0</v>
      </c>
      <c r="O27" s="16">
        <f t="shared" si="10"/>
        <v>10912.32</v>
      </c>
      <c r="P27" s="16">
        <f t="shared" si="10"/>
        <v>0</v>
      </c>
      <c r="Q27" s="16">
        <f t="shared" si="10"/>
        <v>5956.31</v>
      </c>
      <c r="R27" s="16">
        <f t="shared" si="10"/>
        <v>0</v>
      </c>
      <c r="S27" s="16">
        <f t="shared" si="10"/>
        <v>0</v>
      </c>
      <c r="T27" s="16">
        <f t="shared" si="10"/>
        <v>0</v>
      </c>
      <c r="U27" s="16">
        <f t="shared" si="10"/>
        <v>0</v>
      </c>
      <c r="V27" s="16">
        <f t="shared" si="10"/>
        <v>0</v>
      </c>
      <c r="W27" s="16">
        <f t="shared" si="10"/>
        <v>111870.04</v>
      </c>
      <c r="X27" s="16">
        <f t="shared" si="10"/>
        <v>0</v>
      </c>
      <c r="Y27" s="16">
        <f t="shared" si="10"/>
        <v>0</v>
      </c>
      <c r="Z27" s="16">
        <f t="shared" si="9"/>
        <v>0</v>
      </c>
      <c r="AA27" s="16">
        <f t="shared" si="9"/>
        <v>0</v>
      </c>
      <c r="AB27" s="16">
        <f t="shared" si="9"/>
        <v>0</v>
      </c>
      <c r="AC27" s="16">
        <f t="shared" si="9"/>
        <v>179593.15</v>
      </c>
      <c r="AD27" s="16">
        <f t="shared" si="9"/>
        <v>0</v>
      </c>
      <c r="AE27" s="16">
        <f t="shared" si="9"/>
        <v>0</v>
      </c>
      <c r="AF27" s="16">
        <f t="shared" si="9"/>
        <v>0</v>
      </c>
      <c r="AG27" s="16">
        <f t="shared" si="9"/>
        <v>112833.86</v>
      </c>
      <c r="AH27" s="16">
        <f t="shared" si="9"/>
        <v>0</v>
      </c>
      <c r="AI27" s="16">
        <f t="shared" si="9"/>
        <v>23603.81</v>
      </c>
      <c r="AJ27" s="16">
        <f t="shared" si="9"/>
        <v>0</v>
      </c>
      <c r="AK27" s="16">
        <f t="shared" si="9"/>
        <v>0</v>
      </c>
      <c r="AL27" s="16">
        <f t="shared" si="9"/>
        <v>0</v>
      </c>
      <c r="AM27" s="16">
        <f t="shared" si="9"/>
        <v>0</v>
      </c>
      <c r="AN27" s="16">
        <f t="shared" si="9"/>
        <v>0</v>
      </c>
      <c r="AO27" s="16">
        <f t="shared" si="9"/>
        <v>0</v>
      </c>
      <c r="AP27" s="16">
        <f t="shared" si="9"/>
        <v>3592.78</v>
      </c>
      <c r="AQ27" s="16">
        <f t="shared" si="9"/>
        <v>0</v>
      </c>
      <c r="AR27" s="16">
        <f t="shared" si="3"/>
        <v>0</v>
      </c>
      <c r="AS27" s="16">
        <f t="shared" si="3"/>
        <v>76716.23</v>
      </c>
      <c r="AT27" s="16">
        <f t="shared" si="3"/>
        <v>81216.450000000012</v>
      </c>
      <c r="AU27" s="16">
        <f t="shared" si="3"/>
        <v>0</v>
      </c>
      <c r="AV27" s="29">
        <f t="shared" si="4"/>
        <v>606294.94999999995</v>
      </c>
      <c r="AW27" s="16">
        <f t="shared" si="5"/>
        <v>25</v>
      </c>
    </row>
    <row r="28" spans="1:49">
      <c r="A28" s="21" t="s">
        <v>179</v>
      </c>
      <c r="B28" s="21">
        <v>46</v>
      </c>
      <c r="C28" s="21">
        <v>74</v>
      </c>
      <c r="D28" s="21"/>
      <c r="E28" t="s">
        <v>366</v>
      </c>
      <c r="F28" s="15">
        <v>184126.27</v>
      </c>
      <c r="I28">
        <v>26</v>
      </c>
      <c r="J28" s="16">
        <f t="shared" si="10"/>
        <v>0</v>
      </c>
      <c r="K28" s="16">
        <f t="shared" si="10"/>
        <v>0</v>
      </c>
      <c r="L28" s="16">
        <f t="shared" si="10"/>
        <v>0</v>
      </c>
      <c r="M28" s="16">
        <f t="shared" si="10"/>
        <v>0</v>
      </c>
      <c r="N28" s="16">
        <f t="shared" si="10"/>
        <v>0</v>
      </c>
      <c r="O28" s="16">
        <f t="shared" si="10"/>
        <v>0</v>
      </c>
      <c r="P28" s="16">
        <f t="shared" si="10"/>
        <v>0</v>
      </c>
      <c r="Q28" s="16">
        <f t="shared" si="10"/>
        <v>0</v>
      </c>
      <c r="R28" s="16">
        <f t="shared" si="10"/>
        <v>0</v>
      </c>
      <c r="S28" s="16">
        <f t="shared" si="10"/>
        <v>0</v>
      </c>
      <c r="T28" s="16">
        <f t="shared" si="10"/>
        <v>0</v>
      </c>
      <c r="U28" s="16">
        <f t="shared" si="10"/>
        <v>0</v>
      </c>
      <c r="V28" s="16">
        <f t="shared" si="10"/>
        <v>0</v>
      </c>
      <c r="W28" s="16">
        <f t="shared" si="10"/>
        <v>0</v>
      </c>
      <c r="X28" s="16">
        <f t="shared" si="10"/>
        <v>0</v>
      </c>
      <c r="Y28" s="16">
        <f t="shared" si="10"/>
        <v>0</v>
      </c>
      <c r="Z28" s="16">
        <f t="shared" si="9"/>
        <v>73955.94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0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3"/>
        <v>0</v>
      </c>
      <c r="AS28" s="16">
        <f t="shared" si="3"/>
        <v>0</v>
      </c>
      <c r="AT28" s="16">
        <f t="shared" si="3"/>
        <v>0</v>
      </c>
      <c r="AU28" s="16">
        <f t="shared" si="3"/>
        <v>0</v>
      </c>
      <c r="AV28" s="29">
        <f t="shared" si="4"/>
        <v>73955.94</v>
      </c>
      <c r="AW28" s="16">
        <f t="shared" si="5"/>
        <v>26</v>
      </c>
    </row>
    <row r="29" spans="1:49">
      <c r="A29" s="21" t="s">
        <v>179</v>
      </c>
      <c r="B29" s="21">
        <v>68</v>
      </c>
      <c r="C29" s="21">
        <v>20</v>
      </c>
      <c r="D29" s="21"/>
      <c r="E29" t="s">
        <v>367</v>
      </c>
      <c r="F29" s="15">
        <v>577690.1</v>
      </c>
      <c r="I29">
        <v>27</v>
      </c>
      <c r="J29" s="16">
        <f t="shared" si="10"/>
        <v>0</v>
      </c>
      <c r="K29" s="16">
        <f t="shared" si="10"/>
        <v>0</v>
      </c>
      <c r="L29" s="16">
        <f t="shared" si="10"/>
        <v>0</v>
      </c>
      <c r="M29" s="16">
        <f t="shared" si="10"/>
        <v>0</v>
      </c>
      <c r="N29" s="16">
        <f t="shared" si="10"/>
        <v>0</v>
      </c>
      <c r="O29" s="16">
        <f t="shared" si="10"/>
        <v>0</v>
      </c>
      <c r="P29" s="16">
        <f t="shared" si="10"/>
        <v>0</v>
      </c>
      <c r="Q29" s="16">
        <f t="shared" si="10"/>
        <v>0</v>
      </c>
      <c r="R29" s="16">
        <f t="shared" si="10"/>
        <v>0</v>
      </c>
      <c r="S29" s="16">
        <f t="shared" si="10"/>
        <v>0</v>
      </c>
      <c r="T29" s="16">
        <f t="shared" si="10"/>
        <v>0</v>
      </c>
      <c r="U29" s="16">
        <f t="shared" si="10"/>
        <v>0</v>
      </c>
      <c r="V29" s="16">
        <f t="shared" si="10"/>
        <v>0</v>
      </c>
      <c r="W29" s="16">
        <f t="shared" si="10"/>
        <v>0</v>
      </c>
      <c r="X29" s="16">
        <f t="shared" si="10"/>
        <v>0</v>
      </c>
      <c r="Y29" s="16">
        <f t="shared" si="10"/>
        <v>0</v>
      </c>
      <c r="Z29" s="16">
        <f t="shared" si="9"/>
        <v>0</v>
      </c>
      <c r="AA29" s="16">
        <f t="shared" si="9"/>
        <v>0</v>
      </c>
      <c r="AB29" s="16">
        <f t="shared" si="9"/>
        <v>0</v>
      </c>
      <c r="AC29" s="16">
        <f t="shared" si="9"/>
        <v>0</v>
      </c>
      <c r="AD29" s="16">
        <f t="shared" si="9"/>
        <v>0</v>
      </c>
      <c r="AE29" s="16">
        <f t="shared" si="9"/>
        <v>0</v>
      </c>
      <c r="AF29" s="16">
        <f t="shared" si="9"/>
        <v>0</v>
      </c>
      <c r="AG29" s="16">
        <f t="shared" si="9"/>
        <v>0</v>
      </c>
      <c r="AH29" s="16">
        <f t="shared" si="9"/>
        <v>0</v>
      </c>
      <c r="AI29" s="16">
        <f t="shared" si="9"/>
        <v>0</v>
      </c>
      <c r="AJ29" s="16">
        <f t="shared" si="9"/>
        <v>0</v>
      </c>
      <c r="AK29" s="16">
        <f t="shared" si="9"/>
        <v>0</v>
      </c>
      <c r="AL29" s="16">
        <f t="shared" si="9"/>
        <v>0</v>
      </c>
      <c r="AM29" s="16">
        <f t="shared" si="9"/>
        <v>0</v>
      </c>
      <c r="AN29" s="16">
        <f t="shared" si="9"/>
        <v>0</v>
      </c>
      <c r="AO29" s="16">
        <f t="shared" si="9"/>
        <v>0</v>
      </c>
      <c r="AP29" s="16">
        <f t="shared" si="9"/>
        <v>0</v>
      </c>
      <c r="AQ29" s="16">
        <f t="shared" si="9"/>
        <v>0</v>
      </c>
      <c r="AR29" s="16">
        <f t="shared" si="3"/>
        <v>0</v>
      </c>
      <c r="AS29" s="16">
        <f t="shared" si="3"/>
        <v>0</v>
      </c>
      <c r="AT29" s="16">
        <f t="shared" si="3"/>
        <v>0</v>
      </c>
      <c r="AU29" s="16">
        <f t="shared" si="3"/>
        <v>0</v>
      </c>
      <c r="AV29" s="29">
        <f t="shared" si="4"/>
        <v>0</v>
      </c>
      <c r="AW29" s="16">
        <f t="shared" si="5"/>
        <v>27</v>
      </c>
    </row>
    <row r="30" spans="1:49">
      <c r="A30" s="21" t="s">
        <v>179</v>
      </c>
      <c r="B30" s="21">
        <v>84</v>
      </c>
      <c r="C30" s="21">
        <v>11</v>
      </c>
      <c r="D30" s="21"/>
      <c r="E30" t="s">
        <v>325</v>
      </c>
      <c r="F30" s="15">
        <v>38613.49</v>
      </c>
      <c r="I30">
        <v>28</v>
      </c>
      <c r="J30" s="16">
        <f t="shared" si="10"/>
        <v>0</v>
      </c>
      <c r="K30" s="16">
        <f t="shared" si="10"/>
        <v>0</v>
      </c>
      <c r="L30" s="16">
        <f t="shared" si="10"/>
        <v>0</v>
      </c>
      <c r="M30" s="16">
        <f t="shared" si="10"/>
        <v>0</v>
      </c>
      <c r="N30" s="16">
        <f t="shared" si="10"/>
        <v>0</v>
      </c>
      <c r="O30" s="16">
        <f t="shared" si="10"/>
        <v>17573.82</v>
      </c>
      <c r="P30" s="16">
        <f t="shared" si="10"/>
        <v>0</v>
      </c>
      <c r="Q30" s="16">
        <f t="shared" si="10"/>
        <v>0</v>
      </c>
      <c r="R30" s="16">
        <f t="shared" si="10"/>
        <v>0</v>
      </c>
      <c r="S30" s="16">
        <f t="shared" si="10"/>
        <v>0</v>
      </c>
      <c r="T30" s="16">
        <f t="shared" si="10"/>
        <v>0</v>
      </c>
      <c r="U30" s="16">
        <f t="shared" si="10"/>
        <v>0</v>
      </c>
      <c r="V30" s="16">
        <f t="shared" si="10"/>
        <v>0</v>
      </c>
      <c r="W30" s="16">
        <f t="shared" si="10"/>
        <v>0</v>
      </c>
      <c r="X30" s="16">
        <f t="shared" si="10"/>
        <v>0</v>
      </c>
      <c r="Y30" s="16">
        <f t="shared" si="10"/>
        <v>0</v>
      </c>
      <c r="Z30" s="16">
        <f t="shared" si="9"/>
        <v>0</v>
      </c>
      <c r="AA30" s="16">
        <f t="shared" si="9"/>
        <v>0</v>
      </c>
      <c r="AB30" s="16">
        <f t="shared" si="9"/>
        <v>0</v>
      </c>
      <c r="AC30" s="16">
        <f t="shared" si="9"/>
        <v>0</v>
      </c>
      <c r="AD30" s="16">
        <f t="shared" si="9"/>
        <v>0</v>
      </c>
      <c r="AE30" s="16">
        <f t="shared" si="9"/>
        <v>0</v>
      </c>
      <c r="AF30" s="16">
        <f t="shared" si="9"/>
        <v>0</v>
      </c>
      <c r="AG30" s="16">
        <f t="shared" si="9"/>
        <v>0</v>
      </c>
      <c r="AH30" s="16">
        <f t="shared" si="9"/>
        <v>0</v>
      </c>
      <c r="AI30" s="16">
        <f t="shared" si="9"/>
        <v>0</v>
      </c>
      <c r="AJ30" s="16">
        <f t="shared" si="9"/>
        <v>0</v>
      </c>
      <c r="AK30" s="16">
        <f t="shared" si="9"/>
        <v>0</v>
      </c>
      <c r="AL30" s="16">
        <f t="shared" si="9"/>
        <v>0</v>
      </c>
      <c r="AM30" s="16">
        <f t="shared" si="9"/>
        <v>0</v>
      </c>
      <c r="AN30" s="16">
        <f t="shared" si="9"/>
        <v>0</v>
      </c>
      <c r="AO30" s="16">
        <f t="shared" si="9"/>
        <v>0</v>
      </c>
      <c r="AP30" s="16">
        <f t="shared" si="9"/>
        <v>0</v>
      </c>
      <c r="AQ30" s="16">
        <f t="shared" si="9"/>
        <v>0</v>
      </c>
      <c r="AR30" s="16">
        <f t="shared" si="3"/>
        <v>0</v>
      </c>
      <c r="AS30" s="16">
        <f t="shared" si="3"/>
        <v>0</v>
      </c>
      <c r="AT30" s="16">
        <f t="shared" si="3"/>
        <v>0</v>
      </c>
      <c r="AU30" s="16">
        <f t="shared" si="3"/>
        <v>0</v>
      </c>
      <c r="AV30" s="29">
        <f t="shared" si="4"/>
        <v>17573.82</v>
      </c>
      <c r="AW30" s="16">
        <f t="shared" si="5"/>
        <v>28</v>
      </c>
    </row>
    <row r="31" spans="1:49">
      <c r="A31" s="31" t="s">
        <v>179</v>
      </c>
      <c r="B31" s="21">
        <v>85</v>
      </c>
      <c r="C31" s="21">
        <v>31</v>
      </c>
      <c r="D31" s="21">
        <v>1</v>
      </c>
      <c r="E31" t="s">
        <v>357</v>
      </c>
      <c r="F31" s="15">
        <v>21802.720000000001</v>
      </c>
      <c r="I31">
        <v>29</v>
      </c>
      <c r="J31" s="16">
        <f t="shared" si="10"/>
        <v>0</v>
      </c>
      <c r="K31" s="16">
        <f t="shared" si="10"/>
        <v>0</v>
      </c>
      <c r="L31" s="16">
        <f t="shared" si="10"/>
        <v>0</v>
      </c>
      <c r="M31" s="16">
        <f t="shared" si="10"/>
        <v>0</v>
      </c>
      <c r="N31" s="16">
        <f t="shared" si="10"/>
        <v>0</v>
      </c>
      <c r="O31" s="16">
        <f t="shared" si="10"/>
        <v>0</v>
      </c>
      <c r="P31" s="16">
        <f t="shared" si="10"/>
        <v>0</v>
      </c>
      <c r="Q31" s="16">
        <f t="shared" si="10"/>
        <v>0</v>
      </c>
      <c r="R31" s="16">
        <f t="shared" si="10"/>
        <v>0</v>
      </c>
      <c r="S31" s="16">
        <f t="shared" si="10"/>
        <v>0</v>
      </c>
      <c r="T31" s="16">
        <f t="shared" si="10"/>
        <v>0</v>
      </c>
      <c r="U31" s="16">
        <f t="shared" si="10"/>
        <v>0</v>
      </c>
      <c r="V31" s="16">
        <f t="shared" si="10"/>
        <v>0</v>
      </c>
      <c r="W31" s="16">
        <f t="shared" si="10"/>
        <v>0</v>
      </c>
      <c r="X31" s="16">
        <f t="shared" si="10"/>
        <v>0</v>
      </c>
      <c r="Y31" s="16">
        <f t="shared" si="10"/>
        <v>0</v>
      </c>
      <c r="Z31" s="16">
        <f t="shared" si="9"/>
        <v>0</v>
      </c>
      <c r="AA31" s="16">
        <f t="shared" si="9"/>
        <v>0</v>
      </c>
      <c r="AB31" s="16">
        <f t="shared" si="9"/>
        <v>0</v>
      </c>
      <c r="AC31" s="16">
        <f t="shared" si="9"/>
        <v>0</v>
      </c>
      <c r="AD31" s="16">
        <f t="shared" si="9"/>
        <v>0</v>
      </c>
      <c r="AE31" s="16">
        <f t="shared" si="9"/>
        <v>0</v>
      </c>
      <c r="AF31" s="16">
        <f t="shared" si="9"/>
        <v>0</v>
      </c>
      <c r="AG31" s="16">
        <f t="shared" si="9"/>
        <v>0</v>
      </c>
      <c r="AH31" s="16">
        <f t="shared" si="9"/>
        <v>0</v>
      </c>
      <c r="AI31" s="16">
        <f t="shared" si="9"/>
        <v>0</v>
      </c>
      <c r="AJ31" s="16">
        <f t="shared" si="9"/>
        <v>0</v>
      </c>
      <c r="AK31" s="16">
        <f t="shared" si="9"/>
        <v>0</v>
      </c>
      <c r="AL31" s="16">
        <f t="shared" si="9"/>
        <v>0</v>
      </c>
      <c r="AM31" s="16">
        <f t="shared" si="9"/>
        <v>0</v>
      </c>
      <c r="AN31" s="16">
        <f t="shared" si="9"/>
        <v>0</v>
      </c>
      <c r="AO31" s="16">
        <f t="shared" si="9"/>
        <v>0</v>
      </c>
      <c r="AP31" s="16">
        <f t="shared" si="9"/>
        <v>0</v>
      </c>
      <c r="AQ31" s="16">
        <f t="shared" si="9"/>
        <v>0</v>
      </c>
      <c r="AR31" s="16">
        <f t="shared" si="3"/>
        <v>0</v>
      </c>
      <c r="AS31" s="16">
        <f t="shared" si="3"/>
        <v>0</v>
      </c>
      <c r="AT31" s="16">
        <f t="shared" si="3"/>
        <v>170656.08</v>
      </c>
      <c r="AU31" s="16">
        <f t="shared" si="3"/>
        <v>0</v>
      </c>
      <c r="AV31" s="29">
        <f t="shared" si="4"/>
        <v>170656.08</v>
      </c>
      <c r="AW31" s="16">
        <f t="shared" si="5"/>
        <v>29</v>
      </c>
    </row>
    <row r="32" spans="1:49">
      <c r="A32" s="32" t="s">
        <v>368</v>
      </c>
      <c r="B32" s="32"/>
      <c r="C32" s="32"/>
      <c r="D32" s="32"/>
      <c r="E32" s="32"/>
      <c r="F32" s="33">
        <v>4393756.3399999989</v>
      </c>
      <c r="I32">
        <v>30</v>
      </c>
      <c r="J32" s="16">
        <f t="shared" si="10"/>
        <v>0</v>
      </c>
      <c r="K32" s="16">
        <f t="shared" si="10"/>
        <v>0</v>
      </c>
      <c r="L32" s="16">
        <f t="shared" si="10"/>
        <v>0</v>
      </c>
      <c r="M32" s="16">
        <f t="shared" si="10"/>
        <v>0</v>
      </c>
      <c r="N32" s="16">
        <f t="shared" si="10"/>
        <v>0</v>
      </c>
      <c r="O32" s="16">
        <f t="shared" si="10"/>
        <v>0</v>
      </c>
      <c r="P32" s="16">
        <f t="shared" si="10"/>
        <v>0</v>
      </c>
      <c r="Q32" s="16">
        <f t="shared" si="10"/>
        <v>0</v>
      </c>
      <c r="R32" s="16">
        <f t="shared" si="10"/>
        <v>0</v>
      </c>
      <c r="S32" s="16">
        <f t="shared" si="10"/>
        <v>0</v>
      </c>
      <c r="T32" s="16">
        <f t="shared" si="10"/>
        <v>0</v>
      </c>
      <c r="U32" s="16">
        <f t="shared" si="10"/>
        <v>0</v>
      </c>
      <c r="V32" s="16">
        <f t="shared" si="10"/>
        <v>0</v>
      </c>
      <c r="W32" s="16">
        <f t="shared" si="10"/>
        <v>0</v>
      </c>
      <c r="X32" s="16">
        <f t="shared" si="10"/>
        <v>0</v>
      </c>
      <c r="Y32" s="16">
        <f t="shared" si="10"/>
        <v>0</v>
      </c>
      <c r="Z32" s="16">
        <f t="shared" si="9"/>
        <v>0</v>
      </c>
      <c r="AA32" s="16">
        <f t="shared" si="9"/>
        <v>0</v>
      </c>
      <c r="AB32" s="16">
        <f t="shared" si="9"/>
        <v>0</v>
      </c>
      <c r="AC32" s="16">
        <f t="shared" si="9"/>
        <v>0</v>
      </c>
      <c r="AD32" s="16">
        <f t="shared" si="9"/>
        <v>0</v>
      </c>
      <c r="AE32" s="16">
        <f t="shared" si="9"/>
        <v>0</v>
      </c>
      <c r="AF32" s="16">
        <f t="shared" si="9"/>
        <v>0</v>
      </c>
      <c r="AG32" s="16">
        <f t="shared" si="9"/>
        <v>0</v>
      </c>
      <c r="AH32" s="16">
        <f t="shared" si="9"/>
        <v>0</v>
      </c>
      <c r="AI32" s="16">
        <f t="shared" si="9"/>
        <v>0</v>
      </c>
      <c r="AJ32" s="16">
        <f t="shared" si="9"/>
        <v>0</v>
      </c>
      <c r="AK32" s="16">
        <f t="shared" si="9"/>
        <v>0</v>
      </c>
      <c r="AL32" s="16">
        <f t="shared" si="9"/>
        <v>0</v>
      </c>
      <c r="AM32" s="16">
        <f t="shared" si="9"/>
        <v>0</v>
      </c>
      <c r="AN32" s="16">
        <f t="shared" si="9"/>
        <v>0</v>
      </c>
      <c r="AO32" s="16">
        <f t="shared" si="9"/>
        <v>0</v>
      </c>
      <c r="AP32" s="16">
        <f t="shared" si="9"/>
        <v>0</v>
      </c>
      <c r="AQ32" s="16">
        <f t="shared" si="9"/>
        <v>0</v>
      </c>
      <c r="AR32" s="16">
        <f t="shared" si="3"/>
        <v>0</v>
      </c>
      <c r="AS32" s="16">
        <f t="shared" si="3"/>
        <v>0</v>
      </c>
      <c r="AT32" s="16">
        <f t="shared" si="3"/>
        <v>0</v>
      </c>
      <c r="AU32" s="16">
        <f t="shared" si="3"/>
        <v>0</v>
      </c>
      <c r="AV32" s="29">
        <f t="shared" si="4"/>
        <v>0</v>
      </c>
      <c r="AW32" s="16">
        <f t="shared" si="5"/>
        <v>30</v>
      </c>
    </row>
    <row r="33" spans="1:49">
      <c r="A33" s="21" t="s">
        <v>181</v>
      </c>
      <c r="B33" s="21" t="s">
        <v>319</v>
      </c>
      <c r="C33" s="21"/>
      <c r="D33" s="21"/>
      <c r="E33" t="s">
        <v>320</v>
      </c>
      <c r="F33" s="15">
        <v>805837.9</v>
      </c>
      <c r="I33">
        <v>31</v>
      </c>
      <c r="J33" s="16">
        <f t="shared" si="10"/>
        <v>0</v>
      </c>
      <c r="K33" s="16">
        <f t="shared" si="10"/>
        <v>0</v>
      </c>
      <c r="L33" s="16">
        <f t="shared" si="10"/>
        <v>0</v>
      </c>
      <c r="M33" s="16">
        <f t="shared" si="10"/>
        <v>0</v>
      </c>
      <c r="N33" s="16">
        <f t="shared" si="10"/>
        <v>0</v>
      </c>
      <c r="O33" s="16">
        <f t="shared" si="10"/>
        <v>0</v>
      </c>
      <c r="P33" s="16">
        <f t="shared" si="10"/>
        <v>0</v>
      </c>
      <c r="Q33" s="16">
        <f t="shared" si="10"/>
        <v>0</v>
      </c>
      <c r="R33" s="16">
        <f t="shared" si="10"/>
        <v>0</v>
      </c>
      <c r="S33" s="16">
        <f t="shared" si="10"/>
        <v>0</v>
      </c>
      <c r="T33" s="16">
        <f t="shared" si="10"/>
        <v>0</v>
      </c>
      <c r="U33" s="16">
        <f t="shared" si="10"/>
        <v>0</v>
      </c>
      <c r="V33" s="16">
        <f t="shared" si="10"/>
        <v>0</v>
      </c>
      <c r="W33" s="16">
        <f t="shared" si="10"/>
        <v>0</v>
      </c>
      <c r="X33" s="16">
        <f t="shared" si="10"/>
        <v>0</v>
      </c>
      <c r="Y33" s="16">
        <f t="shared" si="10"/>
        <v>0</v>
      </c>
      <c r="Z33" s="16">
        <f t="shared" si="9"/>
        <v>0</v>
      </c>
      <c r="AA33" s="16">
        <f t="shared" si="9"/>
        <v>0</v>
      </c>
      <c r="AB33" s="16">
        <f t="shared" si="9"/>
        <v>0</v>
      </c>
      <c r="AC33" s="16">
        <f t="shared" si="9"/>
        <v>44733.51</v>
      </c>
      <c r="AD33" s="16">
        <f t="shared" si="9"/>
        <v>35307.54</v>
      </c>
      <c r="AE33" s="16">
        <f t="shared" si="9"/>
        <v>0</v>
      </c>
      <c r="AF33" s="16">
        <f t="shared" si="9"/>
        <v>0</v>
      </c>
      <c r="AG33" s="16">
        <f t="shared" si="9"/>
        <v>0</v>
      </c>
      <c r="AH33" s="16">
        <f t="shared" si="9"/>
        <v>0</v>
      </c>
      <c r="AI33" s="16">
        <f t="shared" si="9"/>
        <v>0</v>
      </c>
      <c r="AJ33" s="16">
        <f t="shared" si="9"/>
        <v>0</v>
      </c>
      <c r="AK33" s="16">
        <f t="shared" si="9"/>
        <v>0</v>
      </c>
      <c r="AL33" s="16">
        <f t="shared" si="9"/>
        <v>0</v>
      </c>
      <c r="AM33" s="16">
        <f t="shared" si="9"/>
        <v>0</v>
      </c>
      <c r="AN33" s="16">
        <f t="shared" si="9"/>
        <v>0</v>
      </c>
      <c r="AO33" s="16">
        <f t="shared" si="9"/>
        <v>0</v>
      </c>
      <c r="AP33" s="16">
        <f t="shared" si="9"/>
        <v>0</v>
      </c>
      <c r="AQ33" s="16">
        <f t="shared" si="9"/>
        <v>0</v>
      </c>
      <c r="AR33" s="16">
        <f t="shared" si="3"/>
        <v>0</v>
      </c>
      <c r="AS33" s="16">
        <f t="shared" si="3"/>
        <v>0</v>
      </c>
      <c r="AT33" s="16">
        <f t="shared" si="3"/>
        <v>12396.65</v>
      </c>
      <c r="AU33" s="16">
        <f t="shared" si="3"/>
        <v>0</v>
      </c>
      <c r="AV33" s="29">
        <f t="shared" si="4"/>
        <v>92437.7</v>
      </c>
      <c r="AW33" s="16">
        <f t="shared" si="5"/>
        <v>31</v>
      </c>
    </row>
    <row r="34" spans="1:49">
      <c r="A34" s="21" t="s">
        <v>181</v>
      </c>
      <c r="B34" s="21">
        <v>1</v>
      </c>
      <c r="C34" s="21">
        <v>70</v>
      </c>
      <c r="D34" s="21"/>
      <c r="E34" t="s">
        <v>369</v>
      </c>
      <c r="F34" s="15">
        <v>7015.37</v>
      </c>
      <c r="I34">
        <v>32</v>
      </c>
      <c r="J34" s="16">
        <f t="shared" si="10"/>
        <v>589.46</v>
      </c>
      <c r="K34" s="16">
        <f t="shared" si="10"/>
        <v>0</v>
      </c>
      <c r="L34" s="16">
        <f t="shared" si="10"/>
        <v>0</v>
      </c>
      <c r="M34" s="16">
        <f t="shared" si="10"/>
        <v>0</v>
      </c>
      <c r="N34" s="16">
        <f t="shared" si="10"/>
        <v>0</v>
      </c>
      <c r="O34" s="16">
        <f t="shared" si="10"/>
        <v>0</v>
      </c>
      <c r="P34" s="16">
        <f t="shared" si="10"/>
        <v>0</v>
      </c>
      <c r="Q34" s="16">
        <f t="shared" si="10"/>
        <v>0</v>
      </c>
      <c r="R34" s="16">
        <f t="shared" si="10"/>
        <v>0</v>
      </c>
      <c r="S34" s="16">
        <f t="shared" si="10"/>
        <v>0</v>
      </c>
      <c r="T34" s="16">
        <f t="shared" si="10"/>
        <v>0</v>
      </c>
      <c r="U34" s="16">
        <f t="shared" si="10"/>
        <v>0</v>
      </c>
      <c r="V34" s="16">
        <f t="shared" si="10"/>
        <v>0</v>
      </c>
      <c r="W34" s="16">
        <f t="shared" si="10"/>
        <v>0</v>
      </c>
      <c r="X34" s="16">
        <f t="shared" si="10"/>
        <v>0</v>
      </c>
      <c r="Y34" s="16">
        <f t="shared" si="10"/>
        <v>0</v>
      </c>
      <c r="Z34" s="16">
        <f t="shared" si="9"/>
        <v>0</v>
      </c>
      <c r="AA34" s="16">
        <f t="shared" si="9"/>
        <v>0</v>
      </c>
      <c r="AB34" s="16">
        <f t="shared" si="9"/>
        <v>0</v>
      </c>
      <c r="AC34" s="16">
        <f t="shared" si="9"/>
        <v>14467.49</v>
      </c>
      <c r="AD34" s="16">
        <f t="shared" si="9"/>
        <v>0</v>
      </c>
      <c r="AE34" s="16">
        <f t="shared" si="9"/>
        <v>0</v>
      </c>
      <c r="AF34" s="16">
        <f t="shared" si="9"/>
        <v>0</v>
      </c>
      <c r="AG34" s="16">
        <f t="shared" si="9"/>
        <v>0</v>
      </c>
      <c r="AH34" s="16">
        <f t="shared" si="9"/>
        <v>0</v>
      </c>
      <c r="AI34" s="16">
        <f t="shared" si="9"/>
        <v>0</v>
      </c>
      <c r="AJ34" s="16">
        <f t="shared" si="9"/>
        <v>0</v>
      </c>
      <c r="AK34" s="16">
        <f t="shared" si="9"/>
        <v>0</v>
      </c>
      <c r="AL34" s="16">
        <f t="shared" si="9"/>
        <v>0</v>
      </c>
      <c r="AM34" s="16">
        <f t="shared" si="9"/>
        <v>30219.51</v>
      </c>
      <c r="AN34" s="16">
        <f t="shared" si="9"/>
        <v>0</v>
      </c>
      <c r="AO34" s="16">
        <f t="shared" si="9"/>
        <v>0</v>
      </c>
      <c r="AP34" s="16">
        <f t="shared" si="9"/>
        <v>0</v>
      </c>
      <c r="AQ34" s="16">
        <f t="shared" si="9"/>
        <v>0</v>
      </c>
      <c r="AR34" s="16">
        <f t="shared" si="3"/>
        <v>0</v>
      </c>
      <c r="AS34" s="16">
        <f t="shared" si="3"/>
        <v>0</v>
      </c>
      <c r="AT34" s="16">
        <f t="shared" si="3"/>
        <v>0</v>
      </c>
      <c r="AU34" s="16">
        <f t="shared" si="3"/>
        <v>0</v>
      </c>
      <c r="AV34" s="29">
        <f t="shared" si="4"/>
        <v>45276.46</v>
      </c>
      <c r="AW34" s="16">
        <f t="shared" si="5"/>
        <v>32</v>
      </c>
    </row>
    <row r="35" spans="1:49">
      <c r="A35" s="31" t="s">
        <v>181</v>
      </c>
      <c r="B35" s="21">
        <v>84</v>
      </c>
      <c r="C35" s="21">
        <v>11</v>
      </c>
      <c r="D35" s="21"/>
      <c r="E35" t="s">
        <v>325</v>
      </c>
      <c r="F35" s="15">
        <v>21605.119999999999</v>
      </c>
      <c r="I35">
        <v>33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16">
        <f t="shared" si="10"/>
        <v>0</v>
      </c>
      <c r="S35" s="16">
        <f t="shared" si="10"/>
        <v>0</v>
      </c>
      <c r="T35" s="16">
        <f t="shared" si="10"/>
        <v>0</v>
      </c>
      <c r="U35" s="16">
        <f t="shared" si="10"/>
        <v>0</v>
      </c>
      <c r="V35" s="16">
        <f t="shared" si="10"/>
        <v>0</v>
      </c>
      <c r="W35" s="16">
        <f t="shared" si="10"/>
        <v>0</v>
      </c>
      <c r="X35" s="16">
        <f t="shared" si="10"/>
        <v>0</v>
      </c>
      <c r="Y35" s="16">
        <f t="shared" si="10"/>
        <v>0</v>
      </c>
      <c r="Z35" s="16">
        <f t="shared" si="9"/>
        <v>0</v>
      </c>
      <c r="AA35" s="16">
        <f t="shared" si="9"/>
        <v>0</v>
      </c>
      <c r="AB35" s="16">
        <f t="shared" si="9"/>
        <v>0</v>
      </c>
      <c r="AC35" s="16">
        <f t="shared" si="9"/>
        <v>0</v>
      </c>
      <c r="AD35" s="16">
        <f t="shared" si="9"/>
        <v>0</v>
      </c>
      <c r="AE35" s="16">
        <f t="shared" si="9"/>
        <v>0</v>
      </c>
      <c r="AF35" s="16">
        <f t="shared" si="9"/>
        <v>0</v>
      </c>
      <c r="AG35" s="16">
        <f t="shared" si="9"/>
        <v>0</v>
      </c>
      <c r="AH35" s="16">
        <f t="shared" si="9"/>
        <v>0</v>
      </c>
      <c r="AI35" s="16">
        <f t="shared" si="9"/>
        <v>0</v>
      </c>
      <c r="AJ35" s="16">
        <f t="shared" si="9"/>
        <v>0</v>
      </c>
      <c r="AK35" s="16">
        <f t="shared" si="9"/>
        <v>0</v>
      </c>
      <c r="AL35" s="16">
        <f t="shared" si="9"/>
        <v>0</v>
      </c>
      <c r="AM35" s="16">
        <f t="shared" si="9"/>
        <v>31773.269999999997</v>
      </c>
      <c r="AN35" s="16">
        <f t="shared" si="9"/>
        <v>0</v>
      </c>
      <c r="AO35" s="16">
        <f t="shared" si="9"/>
        <v>0</v>
      </c>
      <c r="AP35" s="16">
        <f t="shared" si="9"/>
        <v>0</v>
      </c>
      <c r="AQ35" s="16">
        <f t="shared" si="9"/>
        <v>0</v>
      </c>
      <c r="AR35" s="16">
        <f t="shared" si="3"/>
        <v>0</v>
      </c>
      <c r="AS35" s="16">
        <f t="shared" si="3"/>
        <v>0</v>
      </c>
      <c r="AT35" s="16">
        <f t="shared" si="3"/>
        <v>0</v>
      </c>
      <c r="AU35" s="16">
        <f t="shared" si="3"/>
        <v>0</v>
      </c>
      <c r="AV35" s="29">
        <f t="shared" si="4"/>
        <v>31773.269999999997</v>
      </c>
      <c r="AW35" s="16">
        <f t="shared" si="5"/>
        <v>33</v>
      </c>
    </row>
    <row r="36" spans="1:49">
      <c r="A36" s="32" t="s">
        <v>370</v>
      </c>
      <c r="B36" s="32"/>
      <c r="C36" s="32"/>
      <c r="D36" s="32"/>
      <c r="E36" s="32"/>
      <c r="F36" s="33">
        <v>834458.39</v>
      </c>
      <c r="I36">
        <v>34</v>
      </c>
      <c r="J36" s="16">
        <f t="shared" si="10"/>
        <v>0</v>
      </c>
      <c r="K36" s="16">
        <f t="shared" si="10"/>
        <v>0</v>
      </c>
      <c r="L36" s="16">
        <f t="shared" si="10"/>
        <v>0</v>
      </c>
      <c r="M36" s="16">
        <f t="shared" si="10"/>
        <v>0</v>
      </c>
      <c r="N36" s="16">
        <f t="shared" si="10"/>
        <v>0</v>
      </c>
      <c r="O36" s="16">
        <f t="shared" si="10"/>
        <v>0</v>
      </c>
      <c r="P36" s="16">
        <f t="shared" si="10"/>
        <v>0</v>
      </c>
      <c r="Q36" s="16">
        <f t="shared" si="10"/>
        <v>0</v>
      </c>
      <c r="R36" s="16">
        <f t="shared" si="10"/>
        <v>0</v>
      </c>
      <c r="S36" s="16">
        <f t="shared" si="10"/>
        <v>0</v>
      </c>
      <c r="T36" s="16">
        <f t="shared" si="10"/>
        <v>0</v>
      </c>
      <c r="U36" s="16">
        <f t="shared" si="10"/>
        <v>0</v>
      </c>
      <c r="V36" s="16">
        <f t="shared" si="10"/>
        <v>0</v>
      </c>
      <c r="W36" s="16">
        <f t="shared" si="10"/>
        <v>0</v>
      </c>
      <c r="X36" s="16">
        <f t="shared" si="10"/>
        <v>0</v>
      </c>
      <c r="Y36" s="16">
        <f t="shared" si="10"/>
        <v>0</v>
      </c>
      <c r="Z36" s="16">
        <f t="shared" si="9"/>
        <v>0</v>
      </c>
      <c r="AA36" s="16">
        <f t="shared" si="9"/>
        <v>0</v>
      </c>
      <c r="AB36" s="16">
        <f t="shared" si="9"/>
        <v>0</v>
      </c>
      <c r="AC36" s="16">
        <f t="shared" si="9"/>
        <v>0</v>
      </c>
      <c r="AD36" s="16">
        <f t="shared" si="9"/>
        <v>0</v>
      </c>
      <c r="AE36" s="16">
        <f t="shared" si="9"/>
        <v>0</v>
      </c>
      <c r="AF36" s="16">
        <f t="shared" si="9"/>
        <v>0</v>
      </c>
      <c r="AG36" s="16">
        <f t="shared" si="9"/>
        <v>0</v>
      </c>
      <c r="AH36" s="16">
        <f t="shared" si="9"/>
        <v>0</v>
      </c>
      <c r="AI36" s="16">
        <f t="shared" si="9"/>
        <v>0</v>
      </c>
      <c r="AJ36" s="16">
        <f t="shared" si="9"/>
        <v>0</v>
      </c>
      <c r="AK36" s="16">
        <f t="shared" si="9"/>
        <v>0</v>
      </c>
      <c r="AL36" s="16">
        <f t="shared" si="9"/>
        <v>0</v>
      </c>
      <c r="AM36" s="16">
        <f t="shared" si="9"/>
        <v>0</v>
      </c>
      <c r="AN36" s="16">
        <f t="shared" si="9"/>
        <v>0</v>
      </c>
      <c r="AO36" s="16">
        <f t="shared" si="9"/>
        <v>0</v>
      </c>
      <c r="AP36" s="16">
        <f t="shared" si="9"/>
        <v>0</v>
      </c>
      <c r="AQ36" s="16">
        <f t="shared" si="9"/>
        <v>0</v>
      </c>
      <c r="AR36" s="16">
        <f t="shared" si="3"/>
        <v>0</v>
      </c>
      <c r="AS36" s="16">
        <f t="shared" si="3"/>
        <v>0</v>
      </c>
      <c r="AT36" s="16">
        <f t="shared" si="3"/>
        <v>0</v>
      </c>
      <c r="AU36" s="16">
        <f t="shared" si="3"/>
        <v>0</v>
      </c>
      <c r="AV36" s="29">
        <f t="shared" si="4"/>
        <v>0</v>
      </c>
      <c r="AW36" s="16">
        <f t="shared" si="5"/>
        <v>34</v>
      </c>
    </row>
    <row r="37" spans="1:49">
      <c r="A37" s="21" t="s">
        <v>189</v>
      </c>
      <c r="B37" s="21" t="s">
        <v>319</v>
      </c>
      <c r="C37" s="21"/>
      <c r="D37" s="21"/>
      <c r="E37" t="s">
        <v>320</v>
      </c>
      <c r="F37" s="15">
        <v>615891.67000000004</v>
      </c>
      <c r="I37">
        <v>35</v>
      </c>
      <c r="J37" s="16">
        <f t="shared" si="10"/>
        <v>0</v>
      </c>
      <c r="K37" s="16">
        <f t="shared" si="10"/>
        <v>0</v>
      </c>
      <c r="L37" s="16">
        <f t="shared" si="10"/>
        <v>0</v>
      </c>
      <c r="M37" s="16">
        <f t="shared" si="10"/>
        <v>0</v>
      </c>
      <c r="N37" s="16">
        <f t="shared" si="10"/>
        <v>0</v>
      </c>
      <c r="O37" s="16">
        <f t="shared" si="10"/>
        <v>0</v>
      </c>
      <c r="P37" s="16">
        <f t="shared" si="10"/>
        <v>0</v>
      </c>
      <c r="Q37" s="16">
        <f t="shared" si="10"/>
        <v>0</v>
      </c>
      <c r="R37" s="16">
        <f t="shared" si="10"/>
        <v>0</v>
      </c>
      <c r="S37" s="16">
        <f t="shared" si="10"/>
        <v>0</v>
      </c>
      <c r="T37" s="16">
        <f t="shared" si="10"/>
        <v>0</v>
      </c>
      <c r="U37" s="16">
        <f t="shared" si="10"/>
        <v>0</v>
      </c>
      <c r="V37" s="16">
        <f t="shared" si="10"/>
        <v>0</v>
      </c>
      <c r="W37" s="16">
        <f t="shared" si="10"/>
        <v>8596.68</v>
      </c>
      <c r="X37" s="16">
        <f t="shared" si="10"/>
        <v>0</v>
      </c>
      <c r="Y37" s="16">
        <f t="shared" si="10"/>
        <v>0</v>
      </c>
      <c r="Z37" s="16">
        <f t="shared" si="9"/>
        <v>0</v>
      </c>
      <c r="AA37" s="16">
        <f t="shared" si="9"/>
        <v>0</v>
      </c>
      <c r="AB37" s="16">
        <f t="shared" si="9"/>
        <v>0</v>
      </c>
      <c r="AC37" s="16">
        <f t="shared" si="9"/>
        <v>0</v>
      </c>
      <c r="AD37" s="16">
        <f t="shared" si="9"/>
        <v>0</v>
      </c>
      <c r="AE37" s="16">
        <f t="shared" si="9"/>
        <v>0</v>
      </c>
      <c r="AF37" s="16">
        <f t="shared" si="9"/>
        <v>0</v>
      </c>
      <c r="AG37" s="16">
        <f t="shared" si="9"/>
        <v>415.46</v>
      </c>
      <c r="AH37" s="16">
        <f t="shared" si="9"/>
        <v>0</v>
      </c>
      <c r="AI37" s="16">
        <f t="shared" si="9"/>
        <v>0</v>
      </c>
      <c r="AJ37" s="16">
        <f t="shared" si="9"/>
        <v>0</v>
      </c>
      <c r="AK37" s="16">
        <f t="shared" si="9"/>
        <v>0</v>
      </c>
      <c r="AL37" s="16">
        <f t="shared" si="9"/>
        <v>0</v>
      </c>
      <c r="AM37" s="16">
        <f t="shared" si="9"/>
        <v>0</v>
      </c>
      <c r="AN37" s="16">
        <f t="shared" si="9"/>
        <v>0</v>
      </c>
      <c r="AO37" s="16">
        <f t="shared" si="9"/>
        <v>0</v>
      </c>
      <c r="AP37" s="16">
        <f t="shared" si="9"/>
        <v>0</v>
      </c>
      <c r="AQ37" s="16">
        <f t="shared" si="9"/>
        <v>0</v>
      </c>
      <c r="AR37" s="16">
        <f t="shared" si="3"/>
        <v>0</v>
      </c>
      <c r="AS37" s="16">
        <f t="shared" si="3"/>
        <v>0</v>
      </c>
      <c r="AT37" s="16">
        <f t="shared" si="3"/>
        <v>0</v>
      </c>
      <c r="AU37" s="16">
        <f t="shared" si="3"/>
        <v>0</v>
      </c>
      <c r="AV37" s="29">
        <f t="shared" si="4"/>
        <v>9012.14</v>
      </c>
      <c r="AW37" s="16">
        <f t="shared" si="5"/>
        <v>35</v>
      </c>
    </row>
    <row r="38" spans="1:49">
      <c r="A38" s="21" t="s">
        <v>189</v>
      </c>
      <c r="B38" s="21">
        <v>10</v>
      </c>
      <c r="C38" s="21">
        <v>92</v>
      </c>
      <c r="D38" s="21"/>
      <c r="E38" t="s">
        <v>371</v>
      </c>
      <c r="F38" s="15">
        <v>14480313.180000002</v>
      </c>
      <c r="I38">
        <v>36</v>
      </c>
      <c r="J38" s="16">
        <f t="shared" si="10"/>
        <v>0</v>
      </c>
      <c r="K38" s="16">
        <f t="shared" si="10"/>
        <v>0</v>
      </c>
      <c r="L38" s="16">
        <f t="shared" si="10"/>
        <v>0</v>
      </c>
      <c r="M38" s="16">
        <f t="shared" si="10"/>
        <v>0</v>
      </c>
      <c r="N38" s="16">
        <f t="shared" si="10"/>
        <v>0</v>
      </c>
      <c r="O38" s="16">
        <f t="shared" si="10"/>
        <v>0</v>
      </c>
      <c r="P38" s="16">
        <f t="shared" si="10"/>
        <v>0</v>
      </c>
      <c r="Q38" s="16">
        <f t="shared" si="10"/>
        <v>0</v>
      </c>
      <c r="R38" s="16">
        <f t="shared" si="10"/>
        <v>0</v>
      </c>
      <c r="S38" s="16">
        <f t="shared" si="10"/>
        <v>0</v>
      </c>
      <c r="T38" s="16">
        <f t="shared" si="10"/>
        <v>0</v>
      </c>
      <c r="U38" s="16">
        <f t="shared" si="10"/>
        <v>0</v>
      </c>
      <c r="V38" s="16">
        <f t="shared" si="10"/>
        <v>0</v>
      </c>
      <c r="W38" s="16">
        <f t="shared" si="10"/>
        <v>0</v>
      </c>
      <c r="X38" s="16">
        <f t="shared" si="10"/>
        <v>0</v>
      </c>
      <c r="Y38" s="16">
        <f t="shared" si="10"/>
        <v>0</v>
      </c>
      <c r="Z38" s="16">
        <f t="shared" si="9"/>
        <v>0</v>
      </c>
      <c r="AA38" s="16">
        <f t="shared" si="9"/>
        <v>0</v>
      </c>
      <c r="AB38" s="16">
        <f t="shared" si="9"/>
        <v>0</v>
      </c>
      <c r="AC38" s="16">
        <f t="shared" si="9"/>
        <v>0</v>
      </c>
      <c r="AD38" s="16">
        <f t="shared" si="9"/>
        <v>0</v>
      </c>
      <c r="AE38" s="16">
        <f t="shared" si="9"/>
        <v>0</v>
      </c>
      <c r="AF38" s="16">
        <f t="shared" si="9"/>
        <v>0</v>
      </c>
      <c r="AG38" s="16">
        <f t="shared" si="9"/>
        <v>0</v>
      </c>
      <c r="AH38" s="16">
        <f t="shared" si="9"/>
        <v>0</v>
      </c>
      <c r="AI38" s="16">
        <f t="shared" si="9"/>
        <v>0</v>
      </c>
      <c r="AJ38" s="16">
        <f t="shared" si="9"/>
        <v>0</v>
      </c>
      <c r="AK38" s="16">
        <f t="shared" si="9"/>
        <v>0</v>
      </c>
      <c r="AL38" s="16">
        <f t="shared" si="9"/>
        <v>0</v>
      </c>
      <c r="AM38" s="16">
        <f t="shared" si="9"/>
        <v>0</v>
      </c>
      <c r="AN38" s="16">
        <f t="shared" si="9"/>
        <v>0</v>
      </c>
      <c r="AO38" s="16">
        <f t="shared" si="9"/>
        <v>0</v>
      </c>
      <c r="AP38" s="16">
        <f t="shared" si="9"/>
        <v>0</v>
      </c>
      <c r="AQ38" s="16">
        <f t="shared" si="9"/>
        <v>0</v>
      </c>
      <c r="AR38" s="16">
        <f t="shared" si="3"/>
        <v>0</v>
      </c>
      <c r="AS38" s="16">
        <f t="shared" si="3"/>
        <v>0</v>
      </c>
      <c r="AT38" s="16">
        <f t="shared" si="3"/>
        <v>0</v>
      </c>
      <c r="AU38" s="16">
        <f t="shared" si="3"/>
        <v>0</v>
      </c>
      <c r="AV38" s="29">
        <f t="shared" si="4"/>
        <v>0</v>
      </c>
      <c r="AW38" s="16">
        <f t="shared" si="5"/>
        <v>36</v>
      </c>
    </row>
    <row r="39" spans="1:49">
      <c r="A39" s="21" t="s">
        <v>189</v>
      </c>
      <c r="B39" s="21">
        <v>25</v>
      </c>
      <c r="C39" s="21"/>
      <c r="D39" s="21"/>
      <c r="E39" t="s">
        <v>372</v>
      </c>
      <c r="F39" s="15">
        <v>10912.32</v>
      </c>
      <c r="I39">
        <v>37</v>
      </c>
      <c r="J39" s="16">
        <f t="shared" si="10"/>
        <v>0</v>
      </c>
      <c r="K39" s="16">
        <f t="shared" si="10"/>
        <v>0</v>
      </c>
      <c r="L39" s="16">
        <f t="shared" si="10"/>
        <v>0</v>
      </c>
      <c r="M39" s="16">
        <f t="shared" si="10"/>
        <v>0</v>
      </c>
      <c r="N39" s="16">
        <f t="shared" si="10"/>
        <v>0</v>
      </c>
      <c r="O39" s="16">
        <f t="shared" si="10"/>
        <v>0</v>
      </c>
      <c r="P39" s="16">
        <f t="shared" si="10"/>
        <v>0</v>
      </c>
      <c r="Q39" s="16">
        <f t="shared" si="10"/>
        <v>0</v>
      </c>
      <c r="R39" s="16">
        <f t="shared" si="10"/>
        <v>0</v>
      </c>
      <c r="S39" s="16">
        <f t="shared" si="10"/>
        <v>0</v>
      </c>
      <c r="T39" s="16">
        <f t="shared" si="10"/>
        <v>0</v>
      </c>
      <c r="U39" s="16">
        <f t="shared" si="10"/>
        <v>0</v>
      </c>
      <c r="V39" s="16">
        <f t="shared" si="10"/>
        <v>0</v>
      </c>
      <c r="W39" s="16">
        <f t="shared" si="10"/>
        <v>0</v>
      </c>
      <c r="X39" s="16">
        <f t="shared" si="10"/>
        <v>0</v>
      </c>
      <c r="Y39" s="16">
        <f t="shared" si="10"/>
        <v>0</v>
      </c>
      <c r="Z39" s="16">
        <f t="shared" si="9"/>
        <v>0</v>
      </c>
      <c r="AA39" s="16">
        <f t="shared" si="9"/>
        <v>0</v>
      </c>
      <c r="AB39" s="16">
        <f t="shared" si="9"/>
        <v>0</v>
      </c>
      <c r="AC39" s="16">
        <f t="shared" si="9"/>
        <v>0</v>
      </c>
      <c r="AD39" s="16">
        <f t="shared" si="9"/>
        <v>0</v>
      </c>
      <c r="AE39" s="16">
        <f t="shared" si="9"/>
        <v>0</v>
      </c>
      <c r="AF39" s="16">
        <f t="shared" si="9"/>
        <v>0</v>
      </c>
      <c r="AG39" s="16">
        <f t="shared" ref="AG39:AQ39" si="11">SUMIFS($F$3:$F$261,$A$3:$A$261,AG$1,$B$3:$B$261,$I39)</f>
        <v>0</v>
      </c>
      <c r="AH39" s="16">
        <f t="shared" si="11"/>
        <v>0</v>
      </c>
      <c r="AI39" s="16">
        <f t="shared" si="11"/>
        <v>0</v>
      </c>
      <c r="AJ39" s="16">
        <f t="shared" si="11"/>
        <v>0</v>
      </c>
      <c r="AK39" s="16">
        <f t="shared" si="11"/>
        <v>0</v>
      </c>
      <c r="AL39" s="16">
        <f t="shared" si="11"/>
        <v>0</v>
      </c>
      <c r="AM39" s="16">
        <f t="shared" si="11"/>
        <v>0</v>
      </c>
      <c r="AN39" s="16">
        <f t="shared" si="11"/>
        <v>0</v>
      </c>
      <c r="AO39" s="16">
        <f t="shared" si="11"/>
        <v>0</v>
      </c>
      <c r="AP39" s="16">
        <f t="shared" si="11"/>
        <v>0</v>
      </c>
      <c r="AQ39" s="16">
        <f t="shared" si="11"/>
        <v>0</v>
      </c>
      <c r="AR39" s="16">
        <f t="shared" si="3"/>
        <v>0</v>
      </c>
      <c r="AS39" s="16">
        <f t="shared" si="3"/>
        <v>0</v>
      </c>
      <c r="AT39" s="16">
        <f t="shared" si="3"/>
        <v>0</v>
      </c>
      <c r="AU39" s="16">
        <f t="shared" si="3"/>
        <v>0</v>
      </c>
      <c r="AV39" s="29">
        <f t="shared" si="4"/>
        <v>0</v>
      </c>
      <c r="AW39" s="16">
        <f t="shared" si="5"/>
        <v>37</v>
      </c>
    </row>
    <row r="40" spans="1:49">
      <c r="A40" s="21" t="s">
        <v>189</v>
      </c>
      <c r="B40" s="21">
        <v>28</v>
      </c>
      <c r="C40" s="21">
        <v>49</v>
      </c>
      <c r="D40" s="21"/>
      <c r="E40" t="s">
        <v>373</v>
      </c>
      <c r="F40" s="15">
        <v>17573.82</v>
      </c>
      <c r="I40">
        <v>38</v>
      </c>
      <c r="J40" s="16">
        <f t="shared" si="10"/>
        <v>0</v>
      </c>
      <c r="K40" s="16">
        <f t="shared" si="10"/>
        <v>0</v>
      </c>
      <c r="L40" s="16">
        <f t="shared" si="10"/>
        <v>0</v>
      </c>
      <c r="M40" s="16">
        <f t="shared" si="10"/>
        <v>0</v>
      </c>
      <c r="N40" s="16">
        <f t="shared" si="10"/>
        <v>0</v>
      </c>
      <c r="O40" s="16">
        <f t="shared" si="10"/>
        <v>0</v>
      </c>
      <c r="P40" s="16">
        <f t="shared" si="10"/>
        <v>0</v>
      </c>
      <c r="Q40" s="16">
        <f t="shared" si="10"/>
        <v>0</v>
      </c>
      <c r="R40" s="16">
        <f t="shared" si="10"/>
        <v>0</v>
      </c>
      <c r="S40" s="16">
        <f t="shared" si="10"/>
        <v>0</v>
      </c>
      <c r="T40" s="16">
        <f t="shared" si="10"/>
        <v>0</v>
      </c>
      <c r="U40" s="16">
        <f t="shared" si="10"/>
        <v>0</v>
      </c>
      <c r="V40" s="16">
        <f t="shared" si="10"/>
        <v>0</v>
      </c>
      <c r="W40" s="16">
        <f t="shared" si="10"/>
        <v>0</v>
      </c>
      <c r="X40" s="16">
        <f t="shared" si="10"/>
        <v>0</v>
      </c>
      <c r="Y40" s="16">
        <f t="shared" si="10"/>
        <v>0</v>
      </c>
      <c r="Z40" s="16">
        <f t="shared" ref="Z40:AQ40" si="12">SUMIFS($F$3:$F$261,$A$3:$A$261,Z$1,$B$3:$B$261,$I40)</f>
        <v>0</v>
      </c>
      <c r="AA40" s="16">
        <f t="shared" si="12"/>
        <v>0</v>
      </c>
      <c r="AB40" s="16">
        <f t="shared" si="12"/>
        <v>0</v>
      </c>
      <c r="AC40" s="16">
        <f t="shared" si="12"/>
        <v>0</v>
      </c>
      <c r="AD40" s="16">
        <f t="shared" si="12"/>
        <v>0</v>
      </c>
      <c r="AE40" s="16">
        <f t="shared" si="12"/>
        <v>0</v>
      </c>
      <c r="AF40" s="16">
        <f t="shared" si="12"/>
        <v>0</v>
      </c>
      <c r="AG40" s="16">
        <f t="shared" si="12"/>
        <v>0</v>
      </c>
      <c r="AH40" s="16">
        <f t="shared" si="12"/>
        <v>0</v>
      </c>
      <c r="AI40" s="16">
        <f t="shared" si="12"/>
        <v>0</v>
      </c>
      <c r="AJ40" s="16">
        <f t="shared" si="12"/>
        <v>0</v>
      </c>
      <c r="AK40" s="16">
        <f t="shared" si="12"/>
        <v>0</v>
      </c>
      <c r="AL40" s="16">
        <f t="shared" si="12"/>
        <v>0</v>
      </c>
      <c r="AM40" s="16">
        <f t="shared" si="12"/>
        <v>0</v>
      </c>
      <c r="AN40" s="16">
        <f t="shared" si="12"/>
        <v>0</v>
      </c>
      <c r="AO40" s="16">
        <f t="shared" si="12"/>
        <v>0</v>
      </c>
      <c r="AP40" s="16">
        <f t="shared" si="12"/>
        <v>0</v>
      </c>
      <c r="AQ40" s="16">
        <f t="shared" si="12"/>
        <v>0</v>
      </c>
      <c r="AR40" s="16">
        <f t="shared" si="3"/>
        <v>0</v>
      </c>
      <c r="AS40" s="16">
        <f t="shared" si="3"/>
        <v>0</v>
      </c>
      <c r="AT40" s="16">
        <f t="shared" si="3"/>
        <v>0</v>
      </c>
      <c r="AU40" s="16">
        <f t="shared" si="3"/>
        <v>0</v>
      </c>
      <c r="AV40" s="29">
        <f t="shared" si="4"/>
        <v>0</v>
      </c>
      <c r="AW40" s="16">
        <f t="shared" si="5"/>
        <v>38</v>
      </c>
    </row>
    <row r="41" spans="1:49">
      <c r="A41" s="21" t="s">
        <v>189</v>
      </c>
      <c r="B41" s="21">
        <v>84</v>
      </c>
      <c r="C41" s="21">
        <v>11</v>
      </c>
      <c r="D41" s="21"/>
      <c r="E41" t="s">
        <v>325</v>
      </c>
      <c r="F41" s="15">
        <v>10449.959999999999</v>
      </c>
      <c r="I41">
        <v>39</v>
      </c>
      <c r="J41" s="16">
        <f t="shared" si="10"/>
        <v>0</v>
      </c>
      <c r="K41" s="16">
        <f t="shared" si="10"/>
        <v>0</v>
      </c>
      <c r="L41" s="16">
        <f t="shared" si="10"/>
        <v>0</v>
      </c>
      <c r="M41" s="16">
        <f t="shared" si="10"/>
        <v>0</v>
      </c>
      <c r="N41" s="16">
        <f t="shared" si="10"/>
        <v>0</v>
      </c>
      <c r="O41" s="16">
        <f t="shared" si="10"/>
        <v>0</v>
      </c>
      <c r="P41" s="16">
        <f t="shared" si="10"/>
        <v>0</v>
      </c>
      <c r="Q41" s="16">
        <f t="shared" si="10"/>
        <v>0</v>
      </c>
      <c r="R41" s="16">
        <f t="shared" si="10"/>
        <v>0</v>
      </c>
      <c r="S41" s="16">
        <f t="shared" si="10"/>
        <v>0</v>
      </c>
      <c r="T41" s="16">
        <f t="shared" si="10"/>
        <v>0</v>
      </c>
      <c r="U41" s="16">
        <f t="shared" si="10"/>
        <v>0</v>
      </c>
      <c r="V41" s="16">
        <f t="shared" si="10"/>
        <v>0</v>
      </c>
      <c r="W41" s="16">
        <f t="shared" si="10"/>
        <v>0</v>
      </c>
      <c r="X41" s="16">
        <f t="shared" si="10"/>
        <v>0</v>
      </c>
      <c r="Y41" s="16">
        <f t="shared" ref="Y41:AQ55" si="13">SUMIFS($F$3:$F$261,$A$3:$A$261,Y$1,$B$3:$B$261,$I41)</f>
        <v>0</v>
      </c>
      <c r="Z41" s="16">
        <f t="shared" si="13"/>
        <v>0</v>
      </c>
      <c r="AA41" s="16">
        <f t="shared" si="13"/>
        <v>0</v>
      </c>
      <c r="AB41" s="16">
        <f t="shared" si="13"/>
        <v>0</v>
      </c>
      <c r="AC41" s="16">
        <f t="shared" si="13"/>
        <v>0</v>
      </c>
      <c r="AD41" s="16">
        <f t="shared" si="13"/>
        <v>0</v>
      </c>
      <c r="AE41" s="16">
        <f t="shared" si="13"/>
        <v>0</v>
      </c>
      <c r="AF41" s="16">
        <f t="shared" si="13"/>
        <v>0</v>
      </c>
      <c r="AG41" s="16">
        <f t="shared" si="13"/>
        <v>0</v>
      </c>
      <c r="AH41" s="16">
        <f t="shared" si="13"/>
        <v>0</v>
      </c>
      <c r="AI41" s="16">
        <f t="shared" si="13"/>
        <v>0</v>
      </c>
      <c r="AJ41" s="16">
        <f t="shared" si="13"/>
        <v>0</v>
      </c>
      <c r="AK41" s="16">
        <f t="shared" si="13"/>
        <v>0</v>
      </c>
      <c r="AL41" s="16">
        <f t="shared" si="13"/>
        <v>0</v>
      </c>
      <c r="AM41" s="16">
        <f t="shared" si="13"/>
        <v>0</v>
      </c>
      <c r="AN41" s="16">
        <f t="shared" si="13"/>
        <v>0</v>
      </c>
      <c r="AO41" s="16">
        <f t="shared" si="13"/>
        <v>0</v>
      </c>
      <c r="AP41" s="16">
        <f t="shared" si="13"/>
        <v>0</v>
      </c>
      <c r="AQ41" s="16">
        <f t="shared" si="13"/>
        <v>0</v>
      </c>
      <c r="AR41" s="16">
        <f t="shared" si="3"/>
        <v>0</v>
      </c>
      <c r="AS41" s="16">
        <f t="shared" si="3"/>
        <v>0</v>
      </c>
      <c r="AT41" s="16">
        <f t="shared" si="3"/>
        <v>0</v>
      </c>
      <c r="AU41" s="16">
        <f t="shared" si="3"/>
        <v>0</v>
      </c>
      <c r="AV41" s="29">
        <f t="shared" si="4"/>
        <v>0</v>
      </c>
      <c r="AW41" s="16">
        <f t="shared" si="5"/>
        <v>39</v>
      </c>
    </row>
    <row r="42" spans="1:49">
      <c r="A42" s="31" t="s">
        <v>189</v>
      </c>
      <c r="B42" s="21">
        <v>85</v>
      </c>
      <c r="C42" s="21">
        <v>10</v>
      </c>
      <c r="D42" s="21"/>
      <c r="E42" t="s">
        <v>375</v>
      </c>
      <c r="F42" s="15">
        <v>70283.759999999995</v>
      </c>
      <c r="I42">
        <v>40</v>
      </c>
      <c r="J42" s="16">
        <f t="shared" ref="J42:Y57" si="14">SUMIFS($F$3:$F$261,$A$3:$A$261,J$1,$B$3:$B$261,$I42)</f>
        <v>0</v>
      </c>
      <c r="K42" s="16">
        <f t="shared" si="14"/>
        <v>0</v>
      </c>
      <c r="L42" s="16">
        <f t="shared" si="14"/>
        <v>0</v>
      </c>
      <c r="M42" s="16">
        <f t="shared" si="14"/>
        <v>0</v>
      </c>
      <c r="N42" s="16">
        <f t="shared" si="14"/>
        <v>0</v>
      </c>
      <c r="O42" s="16">
        <f t="shared" si="14"/>
        <v>0</v>
      </c>
      <c r="P42" s="16">
        <f t="shared" si="14"/>
        <v>0</v>
      </c>
      <c r="Q42" s="16">
        <f t="shared" si="14"/>
        <v>0</v>
      </c>
      <c r="R42" s="16">
        <f t="shared" si="14"/>
        <v>0</v>
      </c>
      <c r="S42" s="16">
        <f t="shared" si="14"/>
        <v>0</v>
      </c>
      <c r="T42" s="16">
        <f t="shared" si="14"/>
        <v>0</v>
      </c>
      <c r="U42" s="16">
        <f t="shared" si="14"/>
        <v>0</v>
      </c>
      <c r="V42" s="16">
        <f t="shared" si="14"/>
        <v>0</v>
      </c>
      <c r="W42" s="16">
        <f t="shared" si="14"/>
        <v>0</v>
      </c>
      <c r="X42" s="16">
        <f t="shared" si="14"/>
        <v>0</v>
      </c>
      <c r="Y42" s="16">
        <f t="shared" si="14"/>
        <v>0</v>
      </c>
      <c r="Z42" s="16">
        <f t="shared" si="13"/>
        <v>0</v>
      </c>
      <c r="AA42" s="16">
        <f t="shared" si="13"/>
        <v>0</v>
      </c>
      <c r="AB42" s="16">
        <f t="shared" si="13"/>
        <v>0</v>
      </c>
      <c r="AC42" s="16">
        <f t="shared" si="13"/>
        <v>0</v>
      </c>
      <c r="AD42" s="16">
        <f t="shared" si="13"/>
        <v>0</v>
      </c>
      <c r="AE42" s="16">
        <f t="shared" si="13"/>
        <v>0</v>
      </c>
      <c r="AF42" s="16">
        <f t="shared" si="13"/>
        <v>0</v>
      </c>
      <c r="AG42" s="16">
        <f t="shared" si="13"/>
        <v>0</v>
      </c>
      <c r="AH42" s="16">
        <f t="shared" si="13"/>
        <v>0</v>
      </c>
      <c r="AI42" s="16">
        <f t="shared" si="13"/>
        <v>0</v>
      </c>
      <c r="AJ42" s="16">
        <f t="shared" si="13"/>
        <v>0</v>
      </c>
      <c r="AK42" s="16">
        <f t="shared" si="13"/>
        <v>0</v>
      </c>
      <c r="AL42" s="16">
        <f t="shared" si="13"/>
        <v>0</v>
      </c>
      <c r="AM42" s="16">
        <f t="shared" si="13"/>
        <v>0</v>
      </c>
      <c r="AN42" s="16">
        <f t="shared" si="13"/>
        <v>0</v>
      </c>
      <c r="AO42" s="16">
        <f t="shared" si="13"/>
        <v>0</v>
      </c>
      <c r="AP42" s="16">
        <f t="shared" si="13"/>
        <v>0</v>
      </c>
      <c r="AQ42" s="16">
        <f t="shared" si="13"/>
        <v>0</v>
      </c>
      <c r="AR42" s="16">
        <f t="shared" si="3"/>
        <v>0</v>
      </c>
      <c r="AS42" s="16">
        <f t="shared" si="3"/>
        <v>0</v>
      </c>
      <c r="AT42" s="16">
        <f t="shared" si="3"/>
        <v>0</v>
      </c>
      <c r="AU42" s="16">
        <f t="shared" si="3"/>
        <v>0</v>
      </c>
      <c r="AV42" s="29">
        <f t="shared" si="4"/>
        <v>0</v>
      </c>
      <c r="AW42" s="16">
        <f t="shared" si="5"/>
        <v>40</v>
      </c>
    </row>
    <row r="43" spans="1:49">
      <c r="A43" s="32" t="s">
        <v>376</v>
      </c>
      <c r="B43" s="32"/>
      <c r="C43" s="32"/>
      <c r="D43" s="32"/>
      <c r="E43" s="32"/>
      <c r="F43" s="33">
        <v>15205424.710000003</v>
      </c>
      <c r="I43">
        <v>41</v>
      </c>
      <c r="J43" s="16">
        <f t="shared" si="14"/>
        <v>0</v>
      </c>
      <c r="K43" s="16">
        <f t="shared" si="14"/>
        <v>0</v>
      </c>
      <c r="L43" s="16">
        <f t="shared" si="14"/>
        <v>0</v>
      </c>
      <c r="M43" s="16">
        <f t="shared" si="14"/>
        <v>0</v>
      </c>
      <c r="N43" s="16">
        <f t="shared" si="14"/>
        <v>0</v>
      </c>
      <c r="O43" s="16">
        <f t="shared" si="14"/>
        <v>0</v>
      </c>
      <c r="P43" s="16">
        <f t="shared" si="14"/>
        <v>0</v>
      </c>
      <c r="Q43" s="16">
        <f t="shared" si="14"/>
        <v>0</v>
      </c>
      <c r="R43" s="16">
        <f t="shared" si="14"/>
        <v>0</v>
      </c>
      <c r="S43" s="16">
        <f t="shared" si="14"/>
        <v>0</v>
      </c>
      <c r="T43" s="16">
        <f t="shared" si="14"/>
        <v>0</v>
      </c>
      <c r="U43" s="16">
        <f t="shared" si="14"/>
        <v>0</v>
      </c>
      <c r="V43" s="16">
        <f t="shared" si="14"/>
        <v>0</v>
      </c>
      <c r="W43" s="16">
        <f t="shared" si="14"/>
        <v>0</v>
      </c>
      <c r="X43" s="16">
        <f t="shared" si="14"/>
        <v>0</v>
      </c>
      <c r="Y43" s="16">
        <f t="shared" si="14"/>
        <v>0</v>
      </c>
      <c r="Z43" s="16">
        <f t="shared" si="13"/>
        <v>0</v>
      </c>
      <c r="AA43" s="16">
        <f t="shared" si="13"/>
        <v>0</v>
      </c>
      <c r="AB43" s="16">
        <f t="shared" si="13"/>
        <v>0</v>
      </c>
      <c r="AC43" s="16">
        <f t="shared" si="13"/>
        <v>0</v>
      </c>
      <c r="AD43" s="16">
        <f t="shared" si="13"/>
        <v>0</v>
      </c>
      <c r="AE43" s="16">
        <f t="shared" si="13"/>
        <v>0</v>
      </c>
      <c r="AF43" s="16">
        <f t="shared" si="13"/>
        <v>0</v>
      </c>
      <c r="AG43" s="16">
        <f t="shared" si="13"/>
        <v>0</v>
      </c>
      <c r="AH43" s="16">
        <f t="shared" si="13"/>
        <v>0</v>
      </c>
      <c r="AI43" s="16">
        <f t="shared" si="13"/>
        <v>0</v>
      </c>
      <c r="AJ43" s="16">
        <f t="shared" si="13"/>
        <v>0</v>
      </c>
      <c r="AK43" s="16">
        <f t="shared" si="13"/>
        <v>0</v>
      </c>
      <c r="AL43" s="16">
        <f t="shared" si="13"/>
        <v>0</v>
      </c>
      <c r="AM43" s="16">
        <f t="shared" si="13"/>
        <v>46406.87</v>
      </c>
      <c r="AN43" s="16">
        <f t="shared" si="13"/>
        <v>0</v>
      </c>
      <c r="AO43" s="16">
        <f t="shared" si="13"/>
        <v>0</v>
      </c>
      <c r="AP43" s="16">
        <f t="shared" si="13"/>
        <v>0</v>
      </c>
      <c r="AQ43" s="16">
        <f t="shared" si="13"/>
        <v>0</v>
      </c>
      <c r="AR43" s="16">
        <f t="shared" si="3"/>
        <v>0</v>
      </c>
      <c r="AS43" s="16">
        <f t="shared" si="3"/>
        <v>0</v>
      </c>
      <c r="AT43" s="16">
        <f t="shared" si="3"/>
        <v>0</v>
      </c>
      <c r="AU43" s="16">
        <f t="shared" si="3"/>
        <v>0</v>
      </c>
      <c r="AV43" s="29">
        <f t="shared" si="4"/>
        <v>46406.87</v>
      </c>
      <c r="AW43" s="16">
        <f t="shared" si="5"/>
        <v>41</v>
      </c>
    </row>
    <row r="44" spans="1:49">
      <c r="A44" s="21" t="s">
        <v>2</v>
      </c>
      <c r="B44" s="21" t="s">
        <v>319</v>
      </c>
      <c r="C44" s="21"/>
      <c r="D44" s="21"/>
      <c r="E44" t="s">
        <v>320</v>
      </c>
      <c r="F44" s="15">
        <v>701630.06</v>
      </c>
      <c r="I44">
        <v>42</v>
      </c>
      <c r="J44" s="16">
        <f t="shared" si="14"/>
        <v>0</v>
      </c>
      <c r="K44" s="16">
        <f t="shared" si="14"/>
        <v>0</v>
      </c>
      <c r="L44" s="16">
        <f t="shared" si="14"/>
        <v>0</v>
      </c>
      <c r="M44" s="16">
        <f t="shared" si="14"/>
        <v>0</v>
      </c>
      <c r="N44" s="16">
        <f t="shared" si="14"/>
        <v>0</v>
      </c>
      <c r="O44" s="16">
        <f t="shared" si="14"/>
        <v>0</v>
      </c>
      <c r="P44" s="16">
        <f t="shared" si="14"/>
        <v>0</v>
      </c>
      <c r="Q44" s="16">
        <f t="shared" si="14"/>
        <v>0</v>
      </c>
      <c r="R44" s="16">
        <f t="shared" si="14"/>
        <v>0</v>
      </c>
      <c r="S44" s="16">
        <f t="shared" si="14"/>
        <v>0</v>
      </c>
      <c r="T44" s="16">
        <f t="shared" si="14"/>
        <v>0</v>
      </c>
      <c r="U44" s="16">
        <f t="shared" si="14"/>
        <v>0</v>
      </c>
      <c r="V44" s="16">
        <f t="shared" si="14"/>
        <v>0</v>
      </c>
      <c r="W44" s="16">
        <f t="shared" si="14"/>
        <v>0</v>
      </c>
      <c r="X44" s="16">
        <f t="shared" si="14"/>
        <v>0</v>
      </c>
      <c r="Y44" s="16">
        <f t="shared" si="14"/>
        <v>0</v>
      </c>
      <c r="Z44" s="16">
        <f t="shared" si="13"/>
        <v>0</v>
      </c>
      <c r="AA44" s="16">
        <f t="shared" si="13"/>
        <v>0</v>
      </c>
      <c r="AB44" s="16">
        <f t="shared" si="13"/>
        <v>0</v>
      </c>
      <c r="AC44" s="16">
        <f t="shared" si="13"/>
        <v>0</v>
      </c>
      <c r="AD44" s="16">
        <f t="shared" si="13"/>
        <v>0</v>
      </c>
      <c r="AE44" s="16">
        <f t="shared" si="13"/>
        <v>0</v>
      </c>
      <c r="AF44" s="16">
        <f t="shared" si="13"/>
        <v>0</v>
      </c>
      <c r="AG44" s="16">
        <f t="shared" si="13"/>
        <v>0</v>
      </c>
      <c r="AH44" s="16">
        <f t="shared" si="13"/>
        <v>0</v>
      </c>
      <c r="AI44" s="16">
        <f t="shared" si="13"/>
        <v>0</v>
      </c>
      <c r="AJ44" s="16">
        <f t="shared" si="13"/>
        <v>0</v>
      </c>
      <c r="AK44" s="16">
        <f t="shared" si="13"/>
        <v>0</v>
      </c>
      <c r="AL44" s="16">
        <f t="shared" si="13"/>
        <v>0</v>
      </c>
      <c r="AM44" s="16">
        <f t="shared" si="13"/>
        <v>0</v>
      </c>
      <c r="AN44" s="16">
        <f t="shared" si="13"/>
        <v>0</v>
      </c>
      <c r="AO44" s="16">
        <f t="shared" si="13"/>
        <v>0</v>
      </c>
      <c r="AP44" s="16">
        <f t="shared" si="13"/>
        <v>0</v>
      </c>
      <c r="AQ44" s="16">
        <f t="shared" si="13"/>
        <v>0</v>
      </c>
      <c r="AR44" s="16">
        <f t="shared" si="3"/>
        <v>0</v>
      </c>
      <c r="AS44" s="16">
        <f t="shared" si="3"/>
        <v>0</v>
      </c>
      <c r="AT44" s="16">
        <f t="shared" si="3"/>
        <v>0</v>
      </c>
      <c r="AU44" s="16">
        <f t="shared" si="3"/>
        <v>0</v>
      </c>
      <c r="AV44" s="29">
        <f t="shared" si="4"/>
        <v>0</v>
      </c>
      <c r="AW44" s="16">
        <f t="shared" si="5"/>
        <v>42</v>
      </c>
    </row>
    <row r="45" spans="1:49">
      <c r="A45" s="31" t="s">
        <v>2</v>
      </c>
      <c r="B45" s="21">
        <v>84</v>
      </c>
      <c r="C45" s="21">
        <v>11</v>
      </c>
      <c r="D45" s="21"/>
      <c r="E45" t="s">
        <v>325</v>
      </c>
      <c r="F45" s="15">
        <v>35502.39</v>
      </c>
      <c r="I45">
        <v>43</v>
      </c>
      <c r="J45" s="16">
        <f t="shared" si="14"/>
        <v>0</v>
      </c>
      <c r="K45" s="16">
        <f t="shared" si="14"/>
        <v>0</v>
      </c>
      <c r="L45" s="16">
        <f t="shared" si="14"/>
        <v>0</v>
      </c>
      <c r="M45" s="16">
        <f t="shared" si="14"/>
        <v>0</v>
      </c>
      <c r="N45" s="16">
        <f t="shared" si="14"/>
        <v>0</v>
      </c>
      <c r="O45" s="16">
        <f t="shared" si="14"/>
        <v>0</v>
      </c>
      <c r="P45" s="16">
        <f t="shared" si="14"/>
        <v>0</v>
      </c>
      <c r="Q45" s="16">
        <f t="shared" si="14"/>
        <v>0</v>
      </c>
      <c r="R45" s="16">
        <f t="shared" si="14"/>
        <v>0</v>
      </c>
      <c r="S45" s="16">
        <f t="shared" si="14"/>
        <v>0</v>
      </c>
      <c r="T45" s="16">
        <f t="shared" si="14"/>
        <v>0</v>
      </c>
      <c r="U45" s="16">
        <f t="shared" si="14"/>
        <v>0</v>
      </c>
      <c r="V45" s="16">
        <f t="shared" si="14"/>
        <v>0</v>
      </c>
      <c r="W45" s="16">
        <f t="shared" si="14"/>
        <v>0</v>
      </c>
      <c r="X45" s="16">
        <f t="shared" si="14"/>
        <v>0</v>
      </c>
      <c r="Y45" s="16">
        <f t="shared" si="14"/>
        <v>0</v>
      </c>
      <c r="Z45" s="16">
        <f t="shared" si="13"/>
        <v>0</v>
      </c>
      <c r="AA45" s="16">
        <f t="shared" si="13"/>
        <v>0</v>
      </c>
      <c r="AB45" s="16">
        <f t="shared" si="13"/>
        <v>0</v>
      </c>
      <c r="AC45" s="16">
        <f t="shared" si="13"/>
        <v>25389.8</v>
      </c>
      <c r="AD45" s="16">
        <f t="shared" si="13"/>
        <v>55389.03</v>
      </c>
      <c r="AE45" s="16">
        <f t="shared" si="13"/>
        <v>0</v>
      </c>
      <c r="AF45" s="16">
        <f t="shared" si="13"/>
        <v>0</v>
      </c>
      <c r="AG45" s="16">
        <f t="shared" si="13"/>
        <v>0</v>
      </c>
      <c r="AH45" s="16">
        <f t="shared" si="13"/>
        <v>0</v>
      </c>
      <c r="AI45" s="16">
        <f t="shared" si="13"/>
        <v>0</v>
      </c>
      <c r="AJ45" s="16">
        <f t="shared" si="13"/>
        <v>0</v>
      </c>
      <c r="AK45" s="16">
        <f t="shared" si="13"/>
        <v>0</v>
      </c>
      <c r="AL45" s="16">
        <f t="shared" si="13"/>
        <v>0</v>
      </c>
      <c r="AM45" s="16">
        <f t="shared" si="13"/>
        <v>0</v>
      </c>
      <c r="AN45" s="16">
        <f t="shared" si="13"/>
        <v>0</v>
      </c>
      <c r="AO45" s="16">
        <f t="shared" si="13"/>
        <v>0</v>
      </c>
      <c r="AP45" s="16">
        <f t="shared" si="13"/>
        <v>0</v>
      </c>
      <c r="AQ45" s="16">
        <f t="shared" si="13"/>
        <v>0</v>
      </c>
      <c r="AR45" s="16">
        <f t="shared" si="3"/>
        <v>0</v>
      </c>
      <c r="AS45" s="16">
        <f t="shared" si="3"/>
        <v>0</v>
      </c>
      <c r="AT45" s="16">
        <f t="shared" si="3"/>
        <v>9483.1299999999992</v>
      </c>
      <c r="AU45" s="16">
        <f t="shared" si="3"/>
        <v>0</v>
      </c>
      <c r="AV45" s="29">
        <f t="shared" si="4"/>
        <v>90261.96</v>
      </c>
      <c r="AW45" s="16">
        <f t="shared" si="5"/>
        <v>43</v>
      </c>
    </row>
    <row r="46" spans="1:49">
      <c r="A46" s="32" t="s">
        <v>378</v>
      </c>
      <c r="B46" s="32"/>
      <c r="C46" s="32"/>
      <c r="D46" s="32"/>
      <c r="E46" s="32"/>
      <c r="F46" s="33">
        <v>737132.45000000007</v>
      </c>
      <c r="I46">
        <v>44</v>
      </c>
      <c r="J46" s="16">
        <f t="shared" si="14"/>
        <v>0</v>
      </c>
      <c r="K46" s="16">
        <f t="shared" si="14"/>
        <v>0</v>
      </c>
      <c r="L46" s="16">
        <f t="shared" si="14"/>
        <v>0</v>
      </c>
      <c r="M46" s="16">
        <f t="shared" si="14"/>
        <v>0</v>
      </c>
      <c r="N46" s="16">
        <f t="shared" si="14"/>
        <v>0</v>
      </c>
      <c r="O46" s="16">
        <f t="shared" si="14"/>
        <v>0</v>
      </c>
      <c r="P46" s="16">
        <f t="shared" si="14"/>
        <v>0</v>
      </c>
      <c r="Q46" s="16">
        <f t="shared" si="14"/>
        <v>0</v>
      </c>
      <c r="R46" s="16">
        <f t="shared" si="14"/>
        <v>0</v>
      </c>
      <c r="S46" s="16">
        <f t="shared" si="14"/>
        <v>0</v>
      </c>
      <c r="T46" s="16">
        <f t="shared" si="14"/>
        <v>0</v>
      </c>
      <c r="U46" s="16">
        <f t="shared" si="14"/>
        <v>0</v>
      </c>
      <c r="V46" s="16">
        <f t="shared" si="14"/>
        <v>0</v>
      </c>
      <c r="W46" s="16">
        <f t="shared" si="14"/>
        <v>0</v>
      </c>
      <c r="X46" s="16">
        <f t="shared" si="14"/>
        <v>0</v>
      </c>
      <c r="Y46" s="16">
        <f t="shared" si="14"/>
        <v>0</v>
      </c>
      <c r="Z46" s="16">
        <f t="shared" si="13"/>
        <v>0</v>
      </c>
      <c r="AA46" s="16">
        <f t="shared" si="13"/>
        <v>0</v>
      </c>
      <c r="AB46" s="16">
        <f t="shared" si="13"/>
        <v>0</v>
      </c>
      <c r="AC46" s="16">
        <f t="shared" si="13"/>
        <v>0</v>
      </c>
      <c r="AD46" s="16">
        <f t="shared" si="13"/>
        <v>0</v>
      </c>
      <c r="AE46" s="16">
        <f t="shared" si="13"/>
        <v>0</v>
      </c>
      <c r="AF46" s="16">
        <f t="shared" si="13"/>
        <v>0</v>
      </c>
      <c r="AG46" s="16">
        <f t="shared" si="13"/>
        <v>0</v>
      </c>
      <c r="AH46" s="16">
        <f t="shared" si="13"/>
        <v>0</v>
      </c>
      <c r="AI46" s="16">
        <f t="shared" si="13"/>
        <v>0</v>
      </c>
      <c r="AJ46" s="16">
        <f t="shared" si="13"/>
        <v>0</v>
      </c>
      <c r="AK46" s="16">
        <f t="shared" si="13"/>
        <v>0</v>
      </c>
      <c r="AL46" s="16">
        <f t="shared" si="13"/>
        <v>0</v>
      </c>
      <c r="AM46" s="16">
        <f t="shared" si="13"/>
        <v>0</v>
      </c>
      <c r="AN46" s="16">
        <f t="shared" si="13"/>
        <v>0</v>
      </c>
      <c r="AO46" s="16">
        <f t="shared" si="13"/>
        <v>0</v>
      </c>
      <c r="AP46" s="16">
        <f t="shared" si="13"/>
        <v>0</v>
      </c>
      <c r="AQ46" s="16">
        <f t="shared" si="13"/>
        <v>0</v>
      </c>
      <c r="AR46" s="16">
        <f t="shared" si="3"/>
        <v>0</v>
      </c>
      <c r="AS46" s="16">
        <f t="shared" si="3"/>
        <v>0</v>
      </c>
      <c r="AT46" s="16">
        <f t="shared" si="3"/>
        <v>0</v>
      </c>
      <c r="AU46" s="16">
        <f t="shared" si="3"/>
        <v>0</v>
      </c>
      <c r="AV46" s="29">
        <f t="shared" si="4"/>
        <v>0</v>
      </c>
      <c r="AW46" s="16">
        <f t="shared" si="5"/>
        <v>44</v>
      </c>
    </row>
    <row r="47" spans="1:49">
      <c r="A47" s="21" t="s">
        <v>200</v>
      </c>
      <c r="B47" s="21" t="s">
        <v>319</v>
      </c>
      <c r="C47" s="21"/>
      <c r="D47" s="21"/>
      <c r="E47" t="s">
        <v>320</v>
      </c>
      <c r="F47" s="15">
        <v>1886684.2</v>
      </c>
      <c r="I47">
        <v>45</v>
      </c>
      <c r="J47" s="16">
        <f t="shared" si="14"/>
        <v>0</v>
      </c>
      <c r="K47" s="16">
        <f t="shared" si="14"/>
        <v>0</v>
      </c>
      <c r="L47" s="16">
        <f t="shared" si="14"/>
        <v>0</v>
      </c>
      <c r="M47" s="16">
        <f t="shared" si="14"/>
        <v>21466.09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16">
        <f t="shared" si="14"/>
        <v>0</v>
      </c>
      <c r="S47" s="16">
        <f t="shared" si="14"/>
        <v>0</v>
      </c>
      <c r="T47" s="16">
        <f t="shared" si="14"/>
        <v>92226.16</v>
      </c>
      <c r="U47" s="16">
        <f t="shared" si="14"/>
        <v>0</v>
      </c>
      <c r="V47" s="16">
        <f t="shared" si="14"/>
        <v>0</v>
      </c>
      <c r="W47" s="16">
        <f t="shared" si="14"/>
        <v>62590.87</v>
      </c>
      <c r="X47" s="16">
        <f t="shared" si="14"/>
        <v>0</v>
      </c>
      <c r="Y47" s="16">
        <f t="shared" si="14"/>
        <v>0</v>
      </c>
      <c r="Z47" s="16">
        <f t="shared" si="13"/>
        <v>0</v>
      </c>
      <c r="AA47" s="16">
        <f t="shared" si="13"/>
        <v>0</v>
      </c>
      <c r="AB47" s="16">
        <f t="shared" si="13"/>
        <v>0</v>
      </c>
      <c r="AC47" s="16">
        <f t="shared" si="13"/>
        <v>3524.47</v>
      </c>
      <c r="AD47" s="16">
        <f t="shared" si="13"/>
        <v>34404.31</v>
      </c>
      <c r="AE47" s="16">
        <f t="shared" si="13"/>
        <v>0</v>
      </c>
      <c r="AF47" s="16">
        <f t="shared" si="13"/>
        <v>0</v>
      </c>
      <c r="AG47" s="16">
        <f t="shared" si="13"/>
        <v>32173.54</v>
      </c>
      <c r="AH47" s="16">
        <f t="shared" si="13"/>
        <v>0</v>
      </c>
      <c r="AI47" s="16">
        <f t="shared" si="13"/>
        <v>0</v>
      </c>
      <c r="AJ47" s="16">
        <f t="shared" si="13"/>
        <v>9297.0499999999993</v>
      </c>
      <c r="AK47" s="16">
        <f t="shared" si="13"/>
        <v>0</v>
      </c>
      <c r="AL47" s="16">
        <f t="shared" si="13"/>
        <v>0</v>
      </c>
      <c r="AM47" s="16">
        <f t="shared" si="13"/>
        <v>0</v>
      </c>
      <c r="AN47" s="16">
        <f t="shared" si="13"/>
        <v>0</v>
      </c>
      <c r="AO47" s="16">
        <f t="shared" si="13"/>
        <v>436.13</v>
      </c>
      <c r="AP47" s="16">
        <f t="shared" si="13"/>
        <v>0</v>
      </c>
      <c r="AQ47" s="16">
        <f t="shared" si="13"/>
        <v>0</v>
      </c>
      <c r="AR47" s="16">
        <f t="shared" si="3"/>
        <v>0</v>
      </c>
      <c r="AS47" s="16">
        <f t="shared" si="3"/>
        <v>0</v>
      </c>
      <c r="AT47" s="16">
        <f t="shared" si="3"/>
        <v>0</v>
      </c>
      <c r="AU47" s="16">
        <f t="shared" si="3"/>
        <v>0</v>
      </c>
      <c r="AV47" s="29">
        <f t="shared" si="4"/>
        <v>256118.62</v>
      </c>
      <c r="AW47" s="16">
        <f t="shared" si="5"/>
        <v>45</v>
      </c>
    </row>
    <row r="48" spans="1:49">
      <c r="A48" s="21" t="s">
        <v>200</v>
      </c>
      <c r="B48" s="21">
        <v>11</v>
      </c>
      <c r="C48" s="21">
        <v>1</v>
      </c>
      <c r="D48" s="21"/>
      <c r="E48" t="s">
        <v>406</v>
      </c>
      <c r="F48" s="15">
        <v>62950.63</v>
      </c>
      <c r="I48">
        <v>46</v>
      </c>
      <c r="J48" s="16">
        <f t="shared" si="14"/>
        <v>0</v>
      </c>
      <c r="K48" s="16">
        <f t="shared" si="14"/>
        <v>100672.64</v>
      </c>
      <c r="L48" s="16">
        <f t="shared" si="14"/>
        <v>7091.62</v>
      </c>
      <c r="M48" s="16">
        <f t="shared" si="14"/>
        <v>184126.27</v>
      </c>
      <c r="N48" s="16">
        <f t="shared" si="14"/>
        <v>0</v>
      </c>
      <c r="O48" s="16">
        <f t="shared" si="14"/>
        <v>0</v>
      </c>
      <c r="P48" s="16">
        <f t="shared" si="14"/>
        <v>0</v>
      </c>
      <c r="Q48" s="16">
        <f t="shared" si="14"/>
        <v>0</v>
      </c>
      <c r="R48" s="16">
        <f t="shared" si="14"/>
        <v>19246.150000000001</v>
      </c>
      <c r="S48" s="16">
        <f t="shared" si="14"/>
        <v>0</v>
      </c>
      <c r="T48" s="16">
        <f t="shared" si="14"/>
        <v>0</v>
      </c>
      <c r="U48" s="16">
        <f t="shared" si="14"/>
        <v>1109.05</v>
      </c>
      <c r="V48" s="16">
        <f t="shared" si="14"/>
        <v>0</v>
      </c>
      <c r="W48" s="16">
        <f t="shared" si="14"/>
        <v>0</v>
      </c>
      <c r="X48" s="16">
        <f t="shared" si="14"/>
        <v>0</v>
      </c>
      <c r="Y48" s="16">
        <f t="shared" si="14"/>
        <v>0</v>
      </c>
      <c r="Z48" s="16">
        <f t="shared" si="13"/>
        <v>0</v>
      </c>
      <c r="AA48" s="16">
        <f t="shared" si="13"/>
        <v>0</v>
      </c>
      <c r="AB48" s="16">
        <f t="shared" si="13"/>
        <v>0</v>
      </c>
      <c r="AC48" s="16">
        <f t="shared" si="13"/>
        <v>0</v>
      </c>
      <c r="AD48" s="16">
        <f t="shared" si="13"/>
        <v>0</v>
      </c>
      <c r="AE48" s="16">
        <f t="shared" si="13"/>
        <v>0</v>
      </c>
      <c r="AF48" s="16">
        <f t="shared" si="13"/>
        <v>0</v>
      </c>
      <c r="AG48" s="16">
        <f t="shared" si="13"/>
        <v>90741.200000000012</v>
      </c>
      <c r="AH48" s="16">
        <f t="shared" si="13"/>
        <v>0</v>
      </c>
      <c r="AI48" s="16">
        <f t="shared" si="13"/>
        <v>0</v>
      </c>
      <c r="AJ48" s="16">
        <f t="shared" si="13"/>
        <v>0</v>
      </c>
      <c r="AK48" s="16">
        <f t="shared" si="13"/>
        <v>0</v>
      </c>
      <c r="AL48" s="16">
        <f t="shared" si="13"/>
        <v>0</v>
      </c>
      <c r="AM48" s="16">
        <f t="shared" si="13"/>
        <v>39933.919999999998</v>
      </c>
      <c r="AN48" s="16">
        <f t="shared" si="13"/>
        <v>0</v>
      </c>
      <c r="AO48" s="16">
        <f t="shared" si="13"/>
        <v>0</v>
      </c>
      <c r="AP48" s="16">
        <f t="shared" si="13"/>
        <v>24475.96</v>
      </c>
      <c r="AQ48" s="16">
        <f t="shared" si="13"/>
        <v>13800.16</v>
      </c>
      <c r="AR48" s="16">
        <f t="shared" si="3"/>
        <v>0</v>
      </c>
      <c r="AS48" s="16">
        <f t="shared" si="3"/>
        <v>0</v>
      </c>
      <c r="AT48" s="16">
        <f t="shared" si="3"/>
        <v>0</v>
      </c>
      <c r="AU48" s="16">
        <f t="shared" si="3"/>
        <v>0</v>
      </c>
      <c r="AV48" s="29">
        <f t="shared" si="4"/>
        <v>481196.97</v>
      </c>
      <c r="AW48" s="16">
        <f t="shared" si="5"/>
        <v>46</v>
      </c>
    </row>
    <row r="49" spans="1:49">
      <c r="A49" s="21" t="s">
        <v>200</v>
      </c>
      <c r="B49" s="21">
        <v>17</v>
      </c>
      <c r="C49" s="21">
        <v>1</v>
      </c>
      <c r="D49" s="21"/>
      <c r="E49" t="s">
        <v>491</v>
      </c>
      <c r="F49" s="15">
        <v>8086.11</v>
      </c>
      <c r="I49">
        <v>47</v>
      </c>
      <c r="J49" s="16">
        <f t="shared" si="14"/>
        <v>0</v>
      </c>
      <c r="K49" s="16">
        <f t="shared" si="14"/>
        <v>0</v>
      </c>
      <c r="L49" s="16">
        <f t="shared" si="14"/>
        <v>0</v>
      </c>
      <c r="M49" s="16">
        <f t="shared" si="14"/>
        <v>0</v>
      </c>
      <c r="N49" s="16">
        <f t="shared" si="14"/>
        <v>0</v>
      </c>
      <c r="O49" s="16">
        <f t="shared" si="14"/>
        <v>0</v>
      </c>
      <c r="P49" s="16">
        <f t="shared" si="14"/>
        <v>0</v>
      </c>
      <c r="Q49" s="16">
        <f t="shared" si="14"/>
        <v>0</v>
      </c>
      <c r="R49" s="16">
        <f t="shared" si="14"/>
        <v>0</v>
      </c>
      <c r="S49" s="16">
        <f t="shared" si="14"/>
        <v>0</v>
      </c>
      <c r="T49" s="16">
        <f t="shared" si="14"/>
        <v>0</v>
      </c>
      <c r="U49" s="16">
        <f t="shared" si="14"/>
        <v>0</v>
      </c>
      <c r="V49" s="16">
        <f t="shared" si="14"/>
        <v>0</v>
      </c>
      <c r="W49" s="16">
        <f t="shared" si="14"/>
        <v>0</v>
      </c>
      <c r="X49" s="16">
        <f t="shared" si="14"/>
        <v>0</v>
      </c>
      <c r="Y49" s="16">
        <f t="shared" si="14"/>
        <v>0</v>
      </c>
      <c r="Z49" s="16">
        <f t="shared" si="13"/>
        <v>0</v>
      </c>
      <c r="AA49" s="16">
        <f t="shared" si="13"/>
        <v>0</v>
      </c>
      <c r="AB49" s="16">
        <f t="shared" si="13"/>
        <v>0</v>
      </c>
      <c r="AC49" s="16">
        <f t="shared" si="13"/>
        <v>38266.270000000004</v>
      </c>
      <c r="AD49" s="16">
        <f t="shared" si="13"/>
        <v>0</v>
      </c>
      <c r="AE49" s="16">
        <f t="shared" si="13"/>
        <v>0</v>
      </c>
      <c r="AF49" s="16">
        <f t="shared" si="13"/>
        <v>0</v>
      </c>
      <c r="AG49" s="16">
        <f t="shared" si="13"/>
        <v>0</v>
      </c>
      <c r="AH49" s="16">
        <f t="shared" si="13"/>
        <v>0</v>
      </c>
      <c r="AI49" s="16">
        <f t="shared" si="13"/>
        <v>0</v>
      </c>
      <c r="AJ49" s="16">
        <f t="shared" si="13"/>
        <v>0</v>
      </c>
      <c r="AK49" s="16">
        <f t="shared" si="13"/>
        <v>0</v>
      </c>
      <c r="AL49" s="16">
        <f t="shared" si="13"/>
        <v>0</v>
      </c>
      <c r="AM49" s="16">
        <f t="shared" si="13"/>
        <v>9384.56</v>
      </c>
      <c r="AN49" s="16">
        <f t="shared" si="13"/>
        <v>0</v>
      </c>
      <c r="AO49" s="16">
        <f t="shared" si="13"/>
        <v>123817.52</v>
      </c>
      <c r="AP49" s="16">
        <f t="shared" si="13"/>
        <v>0</v>
      </c>
      <c r="AQ49" s="16">
        <f t="shared" si="13"/>
        <v>0</v>
      </c>
      <c r="AR49" s="16">
        <f t="shared" si="3"/>
        <v>0</v>
      </c>
      <c r="AS49" s="16">
        <f t="shared" si="3"/>
        <v>0</v>
      </c>
      <c r="AT49" s="16">
        <f t="shared" si="3"/>
        <v>0</v>
      </c>
      <c r="AU49" s="16">
        <f t="shared" si="3"/>
        <v>0</v>
      </c>
      <c r="AV49" s="29">
        <f t="shared" si="4"/>
        <v>171468.35</v>
      </c>
      <c r="AW49" s="16">
        <f t="shared" si="5"/>
        <v>47</v>
      </c>
    </row>
    <row r="50" spans="1:49">
      <c r="A50" s="21" t="s">
        <v>200</v>
      </c>
      <c r="B50" s="21">
        <v>25</v>
      </c>
      <c r="C50" s="21">
        <v>72</v>
      </c>
      <c r="D50" s="21"/>
      <c r="E50" t="s">
        <v>379</v>
      </c>
      <c r="F50" s="15">
        <v>5956.31</v>
      </c>
      <c r="I50">
        <v>48</v>
      </c>
      <c r="J50" s="16">
        <f t="shared" si="14"/>
        <v>0</v>
      </c>
      <c r="K50" s="16">
        <f t="shared" si="14"/>
        <v>0</v>
      </c>
      <c r="L50" s="16">
        <f t="shared" si="14"/>
        <v>0</v>
      </c>
      <c r="M50" s="16">
        <f t="shared" si="14"/>
        <v>0</v>
      </c>
      <c r="N50" s="16">
        <f t="shared" si="14"/>
        <v>0</v>
      </c>
      <c r="O50" s="16">
        <f t="shared" si="14"/>
        <v>0</v>
      </c>
      <c r="P50" s="16">
        <f t="shared" si="14"/>
        <v>0</v>
      </c>
      <c r="Q50" s="16">
        <f t="shared" si="14"/>
        <v>0</v>
      </c>
      <c r="R50" s="16">
        <f t="shared" si="14"/>
        <v>0</v>
      </c>
      <c r="S50" s="16">
        <f t="shared" si="14"/>
        <v>0</v>
      </c>
      <c r="T50" s="16">
        <f t="shared" si="14"/>
        <v>0</v>
      </c>
      <c r="U50" s="16">
        <f t="shared" si="14"/>
        <v>0</v>
      </c>
      <c r="V50" s="16">
        <f t="shared" si="14"/>
        <v>0</v>
      </c>
      <c r="W50" s="16">
        <f t="shared" si="14"/>
        <v>0</v>
      </c>
      <c r="X50" s="16">
        <f t="shared" si="14"/>
        <v>0</v>
      </c>
      <c r="Y50" s="16">
        <f t="shared" si="14"/>
        <v>0</v>
      </c>
      <c r="Z50" s="16">
        <f t="shared" si="13"/>
        <v>0</v>
      </c>
      <c r="AA50" s="16">
        <f t="shared" si="13"/>
        <v>0</v>
      </c>
      <c r="AB50" s="16">
        <f t="shared" si="13"/>
        <v>0</v>
      </c>
      <c r="AC50" s="16">
        <f t="shared" si="13"/>
        <v>0</v>
      </c>
      <c r="AD50" s="16">
        <f t="shared" si="13"/>
        <v>0</v>
      </c>
      <c r="AE50" s="16">
        <f t="shared" si="13"/>
        <v>0</v>
      </c>
      <c r="AF50" s="16">
        <f t="shared" si="13"/>
        <v>0</v>
      </c>
      <c r="AG50" s="16">
        <f t="shared" si="13"/>
        <v>0</v>
      </c>
      <c r="AH50" s="16">
        <f t="shared" si="13"/>
        <v>0</v>
      </c>
      <c r="AI50" s="16">
        <f t="shared" si="13"/>
        <v>0</v>
      </c>
      <c r="AJ50" s="16">
        <f t="shared" si="13"/>
        <v>0</v>
      </c>
      <c r="AK50" s="16">
        <f t="shared" si="13"/>
        <v>0</v>
      </c>
      <c r="AL50" s="16">
        <f t="shared" si="13"/>
        <v>0</v>
      </c>
      <c r="AM50" s="16">
        <f t="shared" si="13"/>
        <v>0</v>
      </c>
      <c r="AN50" s="16">
        <f t="shared" si="13"/>
        <v>0</v>
      </c>
      <c r="AO50" s="16">
        <f t="shared" si="13"/>
        <v>0</v>
      </c>
      <c r="AP50" s="16">
        <f t="shared" si="13"/>
        <v>0</v>
      </c>
      <c r="AQ50" s="16">
        <f t="shared" si="13"/>
        <v>0</v>
      </c>
      <c r="AR50" s="16">
        <f t="shared" si="3"/>
        <v>0</v>
      </c>
      <c r="AS50" s="16">
        <f t="shared" si="3"/>
        <v>0</v>
      </c>
      <c r="AT50" s="16">
        <f t="shared" si="3"/>
        <v>0</v>
      </c>
      <c r="AU50" s="16">
        <f t="shared" si="3"/>
        <v>0</v>
      </c>
      <c r="AV50" s="29">
        <f t="shared" si="4"/>
        <v>0</v>
      </c>
      <c r="AW50" s="16">
        <f t="shared" si="5"/>
        <v>48</v>
      </c>
    </row>
    <row r="51" spans="1:49">
      <c r="A51" s="21" t="s">
        <v>200</v>
      </c>
      <c r="B51" s="21">
        <v>53</v>
      </c>
      <c r="C51" s="21">
        <v>10</v>
      </c>
      <c r="D51" s="21"/>
      <c r="E51" t="s">
        <v>381</v>
      </c>
      <c r="F51" s="15">
        <v>11819.35</v>
      </c>
      <c r="I51">
        <v>49</v>
      </c>
      <c r="J51" s="16">
        <f t="shared" si="14"/>
        <v>0</v>
      </c>
      <c r="K51" s="16">
        <f t="shared" si="14"/>
        <v>0</v>
      </c>
      <c r="L51" s="16">
        <f t="shared" si="14"/>
        <v>0</v>
      </c>
      <c r="M51" s="16">
        <f t="shared" si="14"/>
        <v>0</v>
      </c>
      <c r="N51" s="16">
        <f t="shared" si="14"/>
        <v>0</v>
      </c>
      <c r="O51" s="16">
        <f t="shared" si="14"/>
        <v>0</v>
      </c>
      <c r="P51" s="16">
        <f t="shared" si="14"/>
        <v>0</v>
      </c>
      <c r="Q51" s="16">
        <f t="shared" si="14"/>
        <v>0</v>
      </c>
      <c r="R51" s="16">
        <f t="shared" si="14"/>
        <v>0</v>
      </c>
      <c r="S51" s="16">
        <f t="shared" si="14"/>
        <v>0</v>
      </c>
      <c r="T51" s="16">
        <f t="shared" si="14"/>
        <v>0</v>
      </c>
      <c r="U51" s="16">
        <f t="shared" si="14"/>
        <v>0</v>
      </c>
      <c r="V51" s="16">
        <f t="shared" si="14"/>
        <v>0</v>
      </c>
      <c r="W51" s="16">
        <f t="shared" si="14"/>
        <v>0</v>
      </c>
      <c r="X51" s="16">
        <f t="shared" si="14"/>
        <v>0</v>
      </c>
      <c r="Y51" s="16">
        <f t="shared" si="14"/>
        <v>0</v>
      </c>
      <c r="Z51" s="16">
        <f t="shared" si="13"/>
        <v>0</v>
      </c>
      <c r="AA51" s="16">
        <f t="shared" si="13"/>
        <v>15078.4</v>
      </c>
      <c r="AB51" s="16">
        <f t="shared" si="13"/>
        <v>0</v>
      </c>
      <c r="AC51" s="16">
        <f t="shared" si="13"/>
        <v>68175.66</v>
      </c>
      <c r="AD51" s="16">
        <f t="shared" si="13"/>
        <v>0</v>
      </c>
      <c r="AE51" s="16">
        <f t="shared" si="13"/>
        <v>0</v>
      </c>
      <c r="AF51" s="16">
        <f t="shared" si="13"/>
        <v>0</v>
      </c>
      <c r="AG51" s="16">
        <f t="shared" si="13"/>
        <v>0</v>
      </c>
      <c r="AH51" s="16">
        <f t="shared" si="13"/>
        <v>0</v>
      </c>
      <c r="AI51" s="16">
        <f t="shared" si="13"/>
        <v>0</v>
      </c>
      <c r="AJ51" s="16">
        <f t="shared" si="13"/>
        <v>0</v>
      </c>
      <c r="AK51" s="16">
        <f t="shared" si="13"/>
        <v>0</v>
      </c>
      <c r="AL51" s="16">
        <f t="shared" si="13"/>
        <v>6742.92</v>
      </c>
      <c r="AM51" s="16">
        <f t="shared" si="13"/>
        <v>0</v>
      </c>
      <c r="AN51" s="16">
        <f t="shared" si="13"/>
        <v>0</v>
      </c>
      <c r="AO51" s="16">
        <f t="shared" si="13"/>
        <v>0</v>
      </c>
      <c r="AP51" s="16">
        <f t="shared" si="13"/>
        <v>0</v>
      </c>
      <c r="AQ51" s="16">
        <f t="shared" si="13"/>
        <v>14206.55</v>
      </c>
      <c r="AR51" s="16">
        <f t="shared" si="3"/>
        <v>0</v>
      </c>
      <c r="AS51" s="16">
        <f t="shared" si="3"/>
        <v>0</v>
      </c>
      <c r="AT51" s="16">
        <f t="shared" si="3"/>
        <v>0</v>
      </c>
      <c r="AU51" s="16">
        <f t="shared" si="3"/>
        <v>0</v>
      </c>
      <c r="AV51" s="29">
        <f t="shared" si="4"/>
        <v>104203.53</v>
      </c>
      <c r="AW51" s="16">
        <f t="shared" si="5"/>
        <v>49</v>
      </c>
    </row>
    <row r="52" spans="1:49">
      <c r="A52" s="21" t="s">
        <v>200</v>
      </c>
      <c r="B52" s="21">
        <v>56</v>
      </c>
      <c r="C52" s="21">
        <v>10</v>
      </c>
      <c r="D52" s="21"/>
      <c r="E52" t="s">
        <v>352</v>
      </c>
      <c r="F52" s="15">
        <v>7949.09</v>
      </c>
      <c r="I52">
        <v>50</v>
      </c>
      <c r="J52" s="16">
        <f t="shared" si="14"/>
        <v>0</v>
      </c>
      <c r="K52" s="16">
        <f t="shared" si="14"/>
        <v>0</v>
      </c>
      <c r="L52" s="16">
        <f t="shared" si="14"/>
        <v>0</v>
      </c>
      <c r="M52" s="16">
        <f t="shared" si="14"/>
        <v>0</v>
      </c>
      <c r="N52" s="16">
        <f t="shared" si="14"/>
        <v>0</v>
      </c>
      <c r="O52" s="16">
        <f t="shared" si="14"/>
        <v>0</v>
      </c>
      <c r="P52" s="16">
        <f t="shared" si="14"/>
        <v>0</v>
      </c>
      <c r="Q52" s="16">
        <f t="shared" si="14"/>
        <v>0</v>
      </c>
      <c r="R52" s="16">
        <f t="shared" si="14"/>
        <v>0</v>
      </c>
      <c r="S52" s="16">
        <f t="shared" si="14"/>
        <v>0</v>
      </c>
      <c r="T52" s="16">
        <f t="shared" si="14"/>
        <v>0</v>
      </c>
      <c r="U52" s="16">
        <f t="shared" si="14"/>
        <v>0</v>
      </c>
      <c r="V52" s="16">
        <f t="shared" si="14"/>
        <v>0</v>
      </c>
      <c r="W52" s="16">
        <f t="shared" si="14"/>
        <v>0</v>
      </c>
      <c r="X52" s="16">
        <f t="shared" si="14"/>
        <v>0</v>
      </c>
      <c r="Y52" s="16">
        <f t="shared" si="14"/>
        <v>0</v>
      </c>
      <c r="Z52" s="16">
        <f t="shared" si="13"/>
        <v>0</v>
      </c>
      <c r="AA52" s="16">
        <f t="shared" si="13"/>
        <v>0</v>
      </c>
      <c r="AB52" s="16">
        <f t="shared" si="13"/>
        <v>0</v>
      </c>
      <c r="AC52" s="16">
        <f t="shared" si="13"/>
        <v>0</v>
      </c>
      <c r="AD52" s="16">
        <f t="shared" si="13"/>
        <v>0</v>
      </c>
      <c r="AE52" s="16">
        <f t="shared" si="13"/>
        <v>0</v>
      </c>
      <c r="AF52" s="16">
        <f t="shared" si="13"/>
        <v>0</v>
      </c>
      <c r="AG52" s="16">
        <f t="shared" si="13"/>
        <v>0</v>
      </c>
      <c r="AH52" s="16">
        <f t="shared" si="13"/>
        <v>0</v>
      </c>
      <c r="AI52" s="16">
        <f t="shared" si="13"/>
        <v>0</v>
      </c>
      <c r="AJ52" s="16">
        <f t="shared" si="13"/>
        <v>0</v>
      </c>
      <c r="AK52" s="16">
        <f t="shared" si="13"/>
        <v>0</v>
      </c>
      <c r="AL52" s="16">
        <f t="shared" si="13"/>
        <v>0</v>
      </c>
      <c r="AM52" s="16">
        <f t="shared" si="13"/>
        <v>0</v>
      </c>
      <c r="AN52" s="16">
        <f t="shared" si="13"/>
        <v>0</v>
      </c>
      <c r="AO52" s="16">
        <f t="shared" si="13"/>
        <v>0</v>
      </c>
      <c r="AP52" s="16">
        <f t="shared" si="13"/>
        <v>0</v>
      </c>
      <c r="AQ52" s="16">
        <f t="shared" si="13"/>
        <v>0</v>
      </c>
      <c r="AR52" s="16">
        <f t="shared" si="3"/>
        <v>0</v>
      </c>
      <c r="AS52" s="16">
        <f t="shared" si="3"/>
        <v>0</v>
      </c>
      <c r="AT52" s="16">
        <f t="shared" si="3"/>
        <v>0</v>
      </c>
      <c r="AU52" s="16">
        <f t="shared" si="3"/>
        <v>0</v>
      </c>
      <c r="AV52" s="29">
        <f t="shared" si="4"/>
        <v>0</v>
      </c>
      <c r="AW52" s="16">
        <f t="shared" si="5"/>
        <v>50</v>
      </c>
    </row>
    <row r="53" spans="1:49">
      <c r="A53" s="21" t="s">
        <v>200</v>
      </c>
      <c r="B53" s="21">
        <v>84</v>
      </c>
      <c r="C53" s="21">
        <v>11</v>
      </c>
      <c r="D53" s="21"/>
      <c r="E53" t="s">
        <v>325</v>
      </c>
      <c r="F53" s="15">
        <v>801720.13</v>
      </c>
      <c r="I53">
        <v>51</v>
      </c>
      <c r="J53" s="16">
        <f t="shared" si="14"/>
        <v>0</v>
      </c>
      <c r="K53" s="16">
        <f t="shared" si="14"/>
        <v>0</v>
      </c>
      <c r="L53" s="16">
        <f t="shared" si="14"/>
        <v>0</v>
      </c>
      <c r="M53" s="16">
        <f t="shared" si="14"/>
        <v>0</v>
      </c>
      <c r="N53" s="16">
        <f t="shared" si="14"/>
        <v>0</v>
      </c>
      <c r="O53" s="16">
        <f t="shared" si="14"/>
        <v>0</v>
      </c>
      <c r="P53" s="16">
        <f t="shared" si="14"/>
        <v>0</v>
      </c>
      <c r="Q53" s="16">
        <f t="shared" si="14"/>
        <v>0</v>
      </c>
      <c r="R53" s="16">
        <f t="shared" si="14"/>
        <v>0</v>
      </c>
      <c r="S53" s="16">
        <f t="shared" si="14"/>
        <v>0</v>
      </c>
      <c r="T53" s="16">
        <f t="shared" si="14"/>
        <v>0</v>
      </c>
      <c r="U53" s="16">
        <f t="shared" si="14"/>
        <v>0</v>
      </c>
      <c r="V53" s="16">
        <f t="shared" si="14"/>
        <v>0</v>
      </c>
      <c r="W53" s="16">
        <f t="shared" si="14"/>
        <v>0</v>
      </c>
      <c r="X53" s="16">
        <f t="shared" si="14"/>
        <v>0</v>
      </c>
      <c r="Y53" s="16">
        <f t="shared" si="14"/>
        <v>0</v>
      </c>
      <c r="Z53" s="16">
        <f t="shared" si="13"/>
        <v>0</v>
      </c>
      <c r="AA53" s="16">
        <f t="shared" si="13"/>
        <v>0</v>
      </c>
      <c r="AB53" s="16">
        <f t="shared" si="13"/>
        <v>0</v>
      </c>
      <c r="AC53" s="16">
        <f t="shared" si="13"/>
        <v>0</v>
      </c>
      <c r="AD53" s="16">
        <f t="shared" si="13"/>
        <v>0</v>
      </c>
      <c r="AE53" s="16">
        <f t="shared" si="13"/>
        <v>0</v>
      </c>
      <c r="AF53" s="16">
        <f t="shared" si="13"/>
        <v>0</v>
      </c>
      <c r="AG53" s="16">
        <f t="shared" si="13"/>
        <v>0</v>
      </c>
      <c r="AH53" s="16">
        <f t="shared" si="13"/>
        <v>0</v>
      </c>
      <c r="AI53" s="16">
        <f t="shared" si="13"/>
        <v>0</v>
      </c>
      <c r="AJ53" s="16">
        <f t="shared" si="13"/>
        <v>0</v>
      </c>
      <c r="AK53" s="16">
        <f t="shared" si="13"/>
        <v>0</v>
      </c>
      <c r="AL53" s="16">
        <f t="shared" si="13"/>
        <v>0</v>
      </c>
      <c r="AM53" s="16">
        <f t="shared" si="13"/>
        <v>0</v>
      </c>
      <c r="AN53" s="16">
        <f t="shared" si="13"/>
        <v>0</v>
      </c>
      <c r="AO53" s="16">
        <f t="shared" si="13"/>
        <v>0</v>
      </c>
      <c r="AP53" s="16">
        <f t="shared" si="13"/>
        <v>0</v>
      </c>
      <c r="AQ53" s="16">
        <f t="shared" si="13"/>
        <v>0</v>
      </c>
      <c r="AR53" s="16">
        <f t="shared" si="3"/>
        <v>0</v>
      </c>
      <c r="AS53" s="16">
        <f t="shared" si="3"/>
        <v>0</v>
      </c>
      <c r="AT53" s="16">
        <f t="shared" si="3"/>
        <v>0</v>
      </c>
      <c r="AU53" s="16">
        <f t="shared" si="3"/>
        <v>0</v>
      </c>
      <c r="AV53" s="29">
        <f t="shared" si="4"/>
        <v>0</v>
      </c>
      <c r="AW53" s="16">
        <f t="shared" si="5"/>
        <v>51</v>
      </c>
    </row>
    <row r="54" spans="1:49">
      <c r="A54" s="31" t="s">
        <v>200</v>
      </c>
      <c r="B54" s="21">
        <v>93</v>
      </c>
      <c r="C54" s="21">
        <v>11</v>
      </c>
      <c r="D54" s="21"/>
      <c r="E54" t="s">
        <v>382</v>
      </c>
      <c r="F54" s="15">
        <v>36964.26</v>
      </c>
      <c r="I54">
        <v>52</v>
      </c>
      <c r="J54" s="16">
        <f t="shared" si="14"/>
        <v>0</v>
      </c>
      <c r="K54" s="16">
        <f t="shared" si="14"/>
        <v>0</v>
      </c>
      <c r="L54" s="16">
        <f t="shared" si="14"/>
        <v>0</v>
      </c>
      <c r="M54" s="16">
        <f t="shared" si="14"/>
        <v>0</v>
      </c>
      <c r="N54" s="16">
        <f t="shared" si="14"/>
        <v>0</v>
      </c>
      <c r="O54" s="16">
        <f t="shared" si="14"/>
        <v>0</v>
      </c>
      <c r="P54" s="16">
        <f t="shared" si="14"/>
        <v>0</v>
      </c>
      <c r="Q54" s="16">
        <f t="shared" si="14"/>
        <v>0</v>
      </c>
      <c r="R54" s="16">
        <f t="shared" si="14"/>
        <v>0</v>
      </c>
      <c r="S54" s="16">
        <f t="shared" si="14"/>
        <v>0</v>
      </c>
      <c r="T54" s="16">
        <f t="shared" si="14"/>
        <v>0</v>
      </c>
      <c r="U54" s="16">
        <f t="shared" si="14"/>
        <v>0</v>
      </c>
      <c r="V54" s="16">
        <f t="shared" si="14"/>
        <v>0</v>
      </c>
      <c r="W54" s="16">
        <f t="shared" si="14"/>
        <v>0</v>
      </c>
      <c r="X54" s="16">
        <f t="shared" si="14"/>
        <v>0</v>
      </c>
      <c r="Y54" s="16">
        <f t="shared" si="14"/>
        <v>0</v>
      </c>
      <c r="Z54" s="16">
        <f t="shared" si="13"/>
        <v>0</v>
      </c>
      <c r="AA54" s="16">
        <f t="shared" si="13"/>
        <v>0</v>
      </c>
      <c r="AB54" s="16">
        <f t="shared" si="13"/>
        <v>0</v>
      </c>
      <c r="AC54" s="16">
        <f t="shared" si="13"/>
        <v>0</v>
      </c>
      <c r="AD54" s="16">
        <f t="shared" si="13"/>
        <v>0</v>
      </c>
      <c r="AE54" s="16">
        <f t="shared" si="13"/>
        <v>0</v>
      </c>
      <c r="AF54" s="16">
        <f t="shared" si="13"/>
        <v>0</v>
      </c>
      <c r="AG54" s="16">
        <f t="shared" si="13"/>
        <v>139974.18</v>
      </c>
      <c r="AH54" s="16">
        <f t="shared" si="13"/>
        <v>0</v>
      </c>
      <c r="AI54" s="16">
        <f t="shared" si="13"/>
        <v>0</v>
      </c>
      <c r="AJ54" s="16">
        <f t="shared" si="13"/>
        <v>0</v>
      </c>
      <c r="AK54" s="16">
        <f t="shared" si="13"/>
        <v>0</v>
      </c>
      <c r="AL54" s="16">
        <f t="shared" si="13"/>
        <v>0</v>
      </c>
      <c r="AM54" s="16">
        <f t="shared" si="13"/>
        <v>0</v>
      </c>
      <c r="AN54" s="16">
        <f t="shared" si="13"/>
        <v>0</v>
      </c>
      <c r="AO54" s="16">
        <f t="shared" si="13"/>
        <v>0</v>
      </c>
      <c r="AP54" s="16">
        <f t="shared" si="13"/>
        <v>0</v>
      </c>
      <c r="AQ54" s="16">
        <f t="shared" si="13"/>
        <v>0</v>
      </c>
      <c r="AR54" s="16">
        <f t="shared" si="3"/>
        <v>0</v>
      </c>
      <c r="AS54" s="16">
        <f t="shared" si="3"/>
        <v>0</v>
      </c>
      <c r="AT54" s="16">
        <f t="shared" si="3"/>
        <v>0</v>
      </c>
      <c r="AU54" s="16">
        <f t="shared" si="3"/>
        <v>0</v>
      </c>
      <c r="AV54" s="29">
        <f t="shared" si="4"/>
        <v>139974.18</v>
      </c>
      <c r="AW54" s="16">
        <f t="shared" si="5"/>
        <v>52</v>
      </c>
    </row>
    <row r="55" spans="1:49">
      <c r="A55" s="32" t="s">
        <v>383</v>
      </c>
      <c r="B55" s="32"/>
      <c r="C55" s="32"/>
      <c r="D55" s="32"/>
      <c r="E55" s="32"/>
      <c r="F55" s="33">
        <v>2822130.08</v>
      </c>
      <c r="I55">
        <v>53</v>
      </c>
      <c r="J55" s="16">
        <f t="shared" si="14"/>
        <v>0</v>
      </c>
      <c r="K55" s="16">
        <f t="shared" si="14"/>
        <v>0</v>
      </c>
      <c r="L55" s="16">
        <f t="shared" si="14"/>
        <v>0</v>
      </c>
      <c r="M55" s="16">
        <f t="shared" si="14"/>
        <v>0</v>
      </c>
      <c r="N55" s="16">
        <f t="shared" si="14"/>
        <v>0</v>
      </c>
      <c r="O55" s="16">
        <f t="shared" si="14"/>
        <v>0</v>
      </c>
      <c r="P55" s="16">
        <f t="shared" si="14"/>
        <v>0</v>
      </c>
      <c r="Q55" s="16">
        <f t="shared" si="14"/>
        <v>11819.35</v>
      </c>
      <c r="R55" s="16">
        <f t="shared" si="14"/>
        <v>0</v>
      </c>
      <c r="S55" s="16">
        <f t="shared" si="14"/>
        <v>0</v>
      </c>
      <c r="T55" s="16">
        <f t="shared" si="14"/>
        <v>0</v>
      </c>
      <c r="U55" s="16">
        <f t="shared" si="14"/>
        <v>0</v>
      </c>
      <c r="V55" s="16">
        <f t="shared" si="14"/>
        <v>0</v>
      </c>
      <c r="W55" s="16">
        <f t="shared" si="14"/>
        <v>0</v>
      </c>
      <c r="X55" s="16">
        <f t="shared" si="14"/>
        <v>0</v>
      </c>
      <c r="Y55" s="16">
        <f t="shared" si="14"/>
        <v>0</v>
      </c>
      <c r="Z55" s="16">
        <f t="shared" si="13"/>
        <v>0</v>
      </c>
      <c r="AA55" s="16">
        <f t="shared" si="13"/>
        <v>0</v>
      </c>
      <c r="AB55" s="16">
        <f t="shared" ref="AB55:AQ56" si="15">SUMIFS($F$3:$F$261,$A$3:$A$261,AB$1,$B$3:$B$261,$I55)</f>
        <v>0</v>
      </c>
      <c r="AC55" s="16">
        <f t="shared" si="15"/>
        <v>0</v>
      </c>
      <c r="AD55" s="16">
        <f t="shared" si="15"/>
        <v>0</v>
      </c>
      <c r="AE55" s="16">
        <f t="shared" si="15"/>
        <v>0</v>
      </c>
      <c r="AF55" s="16">
        <f t="shared" si="15"/>
        <v>0</v>
      </c>
      <c r="AG55" s="16">
        <f t="shared" si="15"/>
        <v>0</v>
      </c>
      <c r="AH55" s="16">
        <f t="shared" si="15"/>
        <v>0</v>
      </c>
      <c r="AI55" s="16">
        <f t="shared" si="15"/>
        <v>0</v>
      </c>
      <c r="AJ55" s="16">
        <f t="shared" si="15"/>
        <v>0</v>
      </c>
      <c r="AK55" s="16">
        <f t="shared" si="15"/>
        <v>0</v>
      </c>
      <c r="AL55" s="16">
        <f t="shared" si="15"/>
        <v>0</v>
      </c>
      <c r="AM55" s="16">
        <f t="shared" si="15"/>
        <v>0</v>
      </c>
      <c r="AN55" s="16">
        <f t="shared" si="15"/>
        <v>0</v>
      </c>
      <c r="AO55" s="16">
        <f t="shared" si="15"/>
        <v>6805.54</v>
      </c>
      <c r="AP55" s="16">
        <f t="shared" si="15"/>
        <v>0</v>
      </c>
      <c r="AQ55" s="16">
        <f t="shared" si="15"/>
        <v>0</v>
      </c>
      <c r="AR55" s="16">
        <f t="shared" si="3"/>
        <v>0</v>
      </c>
      <c r="AS55" s="16">
        <f t="shared" si="3"/>
        <v>0</v>
      </c>
      <c r="AT55" s="16">
        <f t="shared" si="3"/>
        <v>5898.34</v>
      </c>
      <c r="AU55" s="16">
        <f t="shared" si="3"/>
        <v>0</v>
      </c>
      <c r="AV55" s="29">
        <f t="shared" si="4"/>
        <v>24523.23</v>
      </c>
      <c r="AW55" s="16">
        <f t="shared" si="5"/>
        <v>53</v>
      </c>
    </row>
    <row r="56" spans="1:49">
      <c r="A56" s="21" t="s">
        <v>202</v>
      </c>
      <c r="B56" s="21" t="s">
        <v>319</v>
      </c>
      <c r="C56" s="21"/>
      <c r="D56" s="21"/>
      <c r="E56" t="s">
        <v>320</v>
      </c>
      <c r="F56" s="15">
        <v>817825.76</v>
      </c>
      <c r="I56">
        <v>54</v>
      </c>
      <c r="J56" s="16">
        <f t="shared" si="14"/>
        <v>0</v>
      </c>
      <c r="K56" s="16">
        <f t="shared" si="14"/>
        <v>0</v>
      </c>
      <c r="L56" s="16">
        <f t="shared" si="14"/>
        <v>0</v>
      </c>
      <c r="M56" s="16">
        <f t="shared" si="14"/>
        <v>0</v>
      </c>
      <c r="N56" s="16">
        <f t="shared" si="14"/>
        <v>0</v>
      </c>
      <c r="O56" s="16">
        <f t="shared" si="14"/>
        <v>0</v>
      </c>
      <c r="P56" s="16">
        <f t="shared" si="14"/>
        <v>0</v>
      </c>
      <c r="Q56" s="16">
        <f t="shared" si="14"/>
        <v>0</v>
      </c>
      <c r="R56" s="16">
        <f t="shared" si="14"/>
        <v>0</v>
      </c>
      <c r="S56" s="16">
        <f t="shared" si="14"/>
        <v>0</v>
      </c>
      <c r="T56" s="16">
        <f t="shared" si="14"/>
        <v>0</v>
      </c>
      <c r="U56" s="16">
        <f t="shared" si="14"/>
        <v>0</v>
      </c>
      <c r="V56" s="16">
        <f t="shared" si="14"/>
        <v>0</v>
      </c>
      <c r="W56" s="16">
        <f t="shared" si="14"/>
        <v>0</v>
      </c>
      <c r="X56" s="16">
        <f t="shared" si="14"/>
        <v>0</v>
      </c>
      <c r="Y56" s="16">
        <f t="shared" si="14"/>
        <v>0</v>
      </c>
      <c r="Z56" s="16">
        <f>SUMIFS($F$3:$F$261,$A$3:$A$261,Z$1,$B$3:$B$261,$I56)</f>
        <v>0</v>
      </c>
      <c r="AA56" s="16">
        <f>SUMIFS($F$3:$F$261,$A$3:$A$261,AA$1,$B$3:$B$261,$I56)</f>
        <v>0</v>
      </c>
      <c r="AB56" s="16">
        <f>SUMIFS($F$3:$F$261,$A$3:$A$261,AB$1,$B$3:$B$261,$I56)</f>
        <v>0</v>
      </c>
      <c r="AC56" s="16">
        <f t="shared" si="15"/>
        <v>0</v>
      </c>
      <c r="AD56" s="16">
        <f t="shared" si="15"/>
        <v>0</v>
      </c>
      <c r="AE56" s="16">
        <f t="shared" si="15"/>
        <v>0</v>
      </c>
      <c r="AF56" s="16">
        <f t="shared" si="15"/>
        <v>0</v>
      </c>
      <c r="AG56" s="16">
        <f t="shared" si="15"/>
        <v>0</v>
      </c>
      <c r="AH56" s="16">
        <f t="shared" si="15"/>
        <v>0</v>
      </c>
      <c r="AI56" s="16">
        <f t="shared" si="15"/>
        <v>0</v>
      </c>
      <c r="AJ56" s="16">
        <f t="shared" si="15"/>
        <v>0</v>
      </c>
      <c r="AK56" s="16">
        <f t="shared" si="15"/>
        <v>0</v>
      </c>
      <c r="AL56" s="16">
        <f t="shared" si="15"/>
        <v>0</v>
      </c>
      <c r="AM56" s="16">
        <f t="shared" si="15"/>
        <v>0</v>
      </c>
      <c r="AN56" s="16">
        <f t="shared" si="15"/>
        <v>0</v>
      </c>
      <c r="AO56" s="16">
        <f t="shared" si="15"/>
        <v>0</v>
      </c>
      <c r="AP56" s="16">
        <f t="shared" si="15"/>
        <v>0</v>
      </c>
      <c r="AQ56" s="16">
        <f t="shared" si="15"/>
        <v>0</v>
      </c>
      <c r="AR56" s="16">
        <f t="shared" si="3"/>
        <v>0</v>
      </c>
      <c r="AS56" s="16">
        <f t="shared" si="3"/>
        <v>0</v>
      </c>
      <c r="AT56" s="16">
        <f t="shared" si="3"/>
        <v>0</v>
      </c>
      <c r="AU56" s="16">
        <f t="shared" si="3"/>
        <v>0</v>
      </c>
      <c r="AV56" s="29">
        <f t="shared" si="4"/>
        <v>0</v>
      </c>
      <c r="AW56" s="16">
        <f t="shared" si="5"/>
        <v>54</v>
      </c>
    </row>
    <row r="57" spans="1:49">
      <c r="A57" s="21" t="s">
        <v>202</v>
      </c>
      <c r="B57" s="21">
        <v>46</v>
      </c>
      <c r="C57" s="21">
        <v>1</v>
      </c>
      <c r="D57" s="21"/>
      <c r="E57" t="s">
        <v>468</v>
      </c>
      <c r="F57" s="15">
        <v>19246.150000000001</v>
      </c>
      <c r="I57">
        <v>55</v>
      </c>
      <c r="J57" s="16">
        <f t="shared" si="14"/>
        <v>0</v>
      </c>
      <c r="K57" s="16">
        <f t="shared" si="14"/>
        <v>0</v>
      </c>
      <c r="L57" s="16">
        <f t="shared" si="14"/>
        <v>0</v>
      </c>
      <c r="M57" s="16">
        <f t="shared" si="14"/>
        <v>0</v>
      </c>
      <c r="N57" s="16">
        <f t="shared" si="14"/>
        <v>0</v>
      </c>
      <c r="O57" s="16">
        <f t="shared" si="14"/>
        <v>0</v>
      </c>
      <c r="P57" s="16">
        <f t="shared" si="14"/>
        <v>0</v>
      </c>
      <c r="Q57" s="16">
        <f t="shared" si="14"/>
        <v>0</v>
      </c>
      <c r="R57" s="16">
        <f t="shared" si="14"/>
        <v>0</v>
      </c>
      <c r="S57" s="16">
        <f t="shared" si="14"/>
        <v>0</v>
      </c>
      <c r="T57" s="16">
        <f t="shared" si="14"/>
        <v>0</v>
      </c>
      <c r="U57" s="16">
        <f t="shared" si="14"/>
        <v>0</v>
      </c>
      <c r="V57" s="16">
        <f t="shared" si="14"/>
        <v>0</v>
      </c>
      <c r="W57" s="16">
        <f t="shared" si="14"/>
        <v>0</v>
      </c>
      <c r="X57" s="16">
        <f t="shared" si="14"/>
        <v>0</v>
      </c>
      <c r="Y57" s="16">
        <f t="shared" ref="Y57:AU70" si="16">SUMIFS($F$3:$F$261,$A$3:$A$261,Y$1,$B$3:$B$261,$I57)</f>
        <v>0</v>
      </c>
      <c r="Z57" s="16">
        <f t="shared" si="16"/>
        <v>0</v>
      </c>
      <c r="AA57" s="16">
        <f t="shared" si="16"/>
        <v>0</v>
      </c>
      <c r="AB57" s="16">
        <f t="shared" si="16"/>
        <v>0</v>
      </c>
      <c r="AC57" s="16">
        <f t="shared" si="16"/>
        <v>228860.88</v>
      </c>
      <c r="AD57" s="16">
        <f t="shared" si="16"/>
        <v>0</v>
      </c>
      <c r="AE57" s="16">
        <f t="shared" si="16"/>
        <v>0</v>
      </c>
      <c r="AF57" s="16">
        <f t="shared" si="16"/>
        <v>0</v>
      </c>
      <c r="AG57" s="16">
        <f t="shared" si="16"/>
        <v>0</v>
      </c>
      <c r="AH57" s="16">
        <f t="shared" si="16"/>
        <v>0</v>
      </c>
      <c r="AI57" s="16">
        <f t="shared" si="16"/>
        <v>0</v>
      </c>
      <c r="AJ57" s="16">
        <f t="shared" si="16"/>
        <v>0</v>
      </c>
      <c r="AK57" s="16">
        <f t="shared" si="16"/>
        <v>0</v>
      </c>
      <c r="AL57" s="16">
        <f t="shared" si="16"/>
        <v>0</v>
      </c>
      <c r="AM57" s="16">
        <f t="shared" si="16"/>
        <v>0</v>
      </c>
      <c r="AN57" s="16">
        <f t="shared" si="16"/>
        <v>0</v>
      </c>
      <c r="AO57" s="16">
        <f t="shared" si="16"/>
        <v>0</v>
      </c>
      <c r="AP57" s="16">
        <f t="shared" si="16"/>
        <v>0</v>
      </c>
      <c r="AQ57" s="16">
        <f t="shared" si="16"/>
        <v>0</v>
      </c>
      <c r="AR57" s="16">
        <f t="shared" si="3"/>
        <v>0</v>
      </c>
      <c r="AS57" s="16">
        <f t="shared" si="3"/>
        <v>0</v>
      </c>
      <c r="AT57" s="16">
        <f t="shared" si="3"/>
        <v>0</v>
      </c>
      <c r="AU57" s="16">
        <f t="shared" si="3"/>
        <v>0</v>
      </c>
      <c r="AV57" s="29">
        <f t="shared" si="4"/>
        <v>228860.88</v>
      </c>
      <c r="AW57" s="16">
        <f t="shared" si="5"/>
        <v>55</v>
      </c>
    </row>
    <row r="58" spans="1:49">
      <c r="A58" s="31" t="s">
        <v>202</v>
      </c>
      <c r="B58" s="21">
        <v>84</v>
      </c>
      <c r="C58" s="21">
        <v>11</v>
      </c>
      <c r="D58" s="21"/>
      <c r="E58" t="s">
        <v>325</v>
      </c>
      <c r="F58" s="15">
        <v>15187.38</v>
      </c>
      <c r="I58">
        <v>56</v>
      </c>
      <c r="J58" s="16">
        <f t="shared" ref="J58:Y73" si="17">SUMIFS($F$3:$F$261,$A$3:$A$261,J$1,$B$3:$B$261,$I58)</f>
        <v>0</v>
      </c>
      <c r="K58" s="16">
        <f t="shared" si="17"/>
        <v>0</v>
      </c>
      <c r="L58" s="16">
        <f t="shared" si="17"/>
        <v>0</v>
      </c>
      <c r="M58" s="16">
        <f t="shared" si="17"/>
        <v>0</v>
      </c>
      <c r="N58" s="16">
        <f t="shared" si="17"/>
        <v>0</v>
      </c>
      <c r="O58" s="16">
        <f t="shared" si="17"/>
        <v>0</v>
      </c>
      <c r="P58" s="16">
        <f t="shared" si="17"/>
        <v>0</v>
      </c>
      <c r="Q58" s="16">
        <f t="shared" si="17"/>
        <v>7949.09</v>
      </c>
      <c r="R58" s="16">
        <f t="shared" si="17"/>
        <v>0</v>
      </c>
      <c r="S58" s="16">
        <f t="shared" si="17"/>
        <v>0</v>
      </c>
      <c r="T58" s="16">
        <f t="shared" si="17"/>
        <v>0</v>
      </c>
      <c r="U58" s="16">
        <f t="shared" si="17"/>
        <v>0</v>
      </c>
      <c r="V58" s="16">
        <f t="shared" si="17"/>
        <v>0</v>
      </c>
      <c r="W58" s="16">
        <f t="shared" si="17"/>
        <v>81275.039999999994</v>
      </c>
      <c r="X58" s="16">
        <f t="shared" si="17"/>
        <v>0</v>
      </c>
      <c r="Y58" s="16">
        <f t="shared" si="17"/>
        <v>0</v>
      </c>
      <c r="Z58" s="16">
        <f t="shared" si="16"/>
        <v>0</v>
      </c>
      <c r="AA58" s="16">
        <f t="shared" si="16"/>
        <v>0</v>
      </c>
      <c r="AB58" s="16">
        <f t="shared" si="16"/>
        <v>0</v>
      </c>
      <c r="AC58" s="16">
        <f t="shared" si="16"/>
        <v>27440.21</v>
      </c>
      <c r="AD58" s="16">
        <f t="shared" si="16"/>
        <v>0</v>
      </c>
      <c r="AE58" s="16">
        <f t="shared" si="16"/>
        <v>0</v>
      </c>
      <c r="AF58" s="16">
        <f t="shared" si="16"/>
        <v>0</v>
      </c>
      <c r="AG58" s="16">
        <f t="shared" si="16"/>
        <v>2558.14</v>
      </c>
      <c r="AH58" s="16">
        <f t="shared" si="16"/>
        <v>0</v>
      </c>
      <c r="AI58" s="16">
        <f t="shared" si="16"/>
        <v>0</v>
      </c>
      <c r="AJ58" s="16">
        <f t="shared" si="16"/>
        <v>0</v>
      </c>
      <c r="AK58" s="16">
        <f t="shared" si="16"/>
        <v>33692.81</v>
      </c>
      <c r="AL58" s="16">
        <f t="shared" si="16"/>
        <v>0</v>
      </c>
      <c r="AM58" s="16">
        <f t="shared" si="16"/>
        <v>0</v>
      </c>
      <c r="AN58" s="16">
        <f t="shared" si="16"/>
        <v>0</v>
      </c>
      <c r="AO58" s="16">
        <f t="shared" si="16"/>
        <v>0</v>
      </c>
      <c r="AP58" s="16">
        <f t="shared" si="16"/>
        <v>0</v>
      </c>
      <c r="AQ58" s="16">
        <f t="shared" si="16"/>
        <v>0</v>
      </c>
      <c r="AR58" s="16">
        <f t="shared" si="3"/>
        <v>0</v>
      </c>
      <c r="AS58" s="16">
        <f t="shared" si="3"/>
        <v>0</v>
      </c>
      <c r="AT58" s="16">
        <f t="shared" si="3"/>
        <v>0</v>
      </c>
      <c r="AU58" s="16">
        <f t="shared" si="3"/>
        <v>0</v>
      </c>
      <c r="AV58" s="29">
        <f t="shared" si="4"/>
        <v>152915.28999999998</v>
      </c>
      <c r="AW58" s="16">
        <f t="shared" si="5"/>
        <v>56</v>
      </c>
    </row>
    <row r="59" spans="1:49">
      <c r="A59" s="32" t="s">
        <v>384</v>
      </c>
      <c r="B59" s="32"/>
      <c r="C59" s="32"/>
      <c r="D59" s="32"/>
      <c r="E59" s="32"/>
      <c r="F59" s="33">
        <v>852259.29</v>
      </c>
      <c r="I59">
        <v>57</v>
      </c>
      <c r="J59" s="16">
        <f t="shared" si="17"/>
        <v>0</v>
      </c>
      <c r="K59" s="16">
        <f t="shared" si="17"/>
        <v>0</v>
      </c>
      <c r="L59" s="16">
        <f t="shared" si="17"/>
        <v>0</v>
      </c>
      <c r="M59" s="16">
        <f t="shared" si="17"/>
        <v>0</v>
      </c>
      <c r="N59" s="16">
        <f t="shared" si="17"/>
        <v>0</v>
      </c>
      <c r="O59" s="16">
        <f t="shared" si="17"/>
        <v>0</v>
      </c>
      <c r="P59" s="16">
        <f t="shared" si="17"/>
        <v>0</v>
      </c>
      <c r="Q59" s="16">
        <f t="shared" si="17"/>
        <v>0</v>
      </c>
      <c r="R59" s="16">
        <f t="shared" si="17"/>
        <v>0</v>
      </c>
      <c r="S59" s="16">
        <f t="shared" si="17"/>
        <v>0</v>
      </c>
      <c r="T59" s="16">
        <f t="shared" si="17"/>
        <v>0</v>
      </c>
      <c r="U59" s="16">
        <f t="shared" si="17"/>
        <v>0</v>
      </c>
      <c r="V59" s="16">
        <f t="shared" si="17"/>
        <v>0</v>
      </c>
      <c r="W59" s="16">
        <f t="shared" si="17"/>
        <v>0</v>
      </c>
      <c r="X59" s="16">
        <f t="shared" si="17"/>
        <v>0</v>
      </c>
      <c r="Y59" s="16">
        <f t="shared" si="17"/>
        <v>0</v>
      </c>
      <c r="Z59" s="16">
        <f t="shared" si="16"/>
        <v>0</v>
      </c>
      <c r="AA59" s="16">
        <f t="shared" si="16"/>
        <v>0</v>
      </c>
      <c r="AB59" s="16">
        <f t="shared" si="16"/>
        <v>0</v>
      </c>
      <c r="AC59" s="16">
        <f t="shared" si="16"/>
        <v>0</v>
      </c>
      <c r="AD59" s="16">
        <f t="shared" si="16"/>
        <v>0</v>
      </c>
      <c r="AE59" s="16">
        <f t="shared" si="16"/>
        <v>0</v>
      </c>
      <c r="AF59" s="16">
        <f t="shared" si="16"/>
        <v>0</v>
      </c>
      <c r="AG59" s="16">
        <f t="shared" si="16"/>
        <v>0</v>
      </c>
      <c r="AH59" s="16">
        <f t="shared" si="16"/>
        <v>0</v>
      </c>
      <c r="AI59" s="16">
        <f t="shared" si="16"/>
        <v>0</v>
      </c>
      <c r="AJ59" s="16">
        <f t="shared" si="16"/>
        <v>0</v>
      </c>
      <c r="AK59" s="16">
        <f t="shared" si="16"/>
        <v>0</v>
      </c>
      <c r="AL59" s="16">
        <f t="shared" si="16"/>
        <v>0</v>
      </c>
      <c r="AM59" s="16">
        <f t="shared" si="16"/>
        <v>0</v>
      </c>
      <c r="AN59" s="16">
        <f t="shared" si="16"/>
        <v>0</v>
      </c>
      <c r="AO59" s="16">
        <f t="shared" si="16"/>
        <v>0</v>
      </c>
      <c r="AP59" s="16">
        <f t="shared" si="16"/>
        <v>0</v>
      </c>
      <c r="AQ59" s="16">
        <f t="shared" si="16"/>
        <v>0</v>
      </c>
      <c r="AR59" s="16">
        <f t="shared" si="3"/>
        <v>0</v>
      </c>
      <c r="AS59" s="16">
        <f t="shared" si="3"/>
        <v>0</v>
      </c>
      <c r="AT59" s="16">
        <f t="shared" si="3"/>
        <v>0</v>
      </c>
      <c r="AU59" s="16">
        <f t="shared" si="3"/>
        <v>0</v>
      </c>
      <c r="AV59" s="29">
        <f t="shared" si="4"/>
        <v>0</v>
      </c>
      <c r="AW59" s="16">
        <f t="shared" si="5"/>
        <v>57</v>
      </c>
    </row>
    <row r="60" spans="1:49">
      <c r="A60" s="21" t="s">
        <v>209</v>
      </c>
      <c r="B60" s="21" t="s">
        <v>319</v>
      </c>
      <c r="C60" s="21"/>
      <c r="D60" s="21"/>
      <c r="E60" t="s">
        <v>320</v>
      </c>
      <c r="F60" s="15">
        <v>668361.66</v>
      </c>
      <c r="I60">
        <v>58</v>
      </c>
      <c r="J60" s="16">
        <f t="shared" si="17"/>
        <v>0</v>
      </c>
      <c r="K60" s="16">
        <f t="shared" si="17"/>
        <v>0</v>
      </c>
      <c r="L60" s="16">
        <f t="shared" si="17"/>
        <v>0</v>
      </c>
      <c r="M60" s="16">
        <f t="shared" si="17"/>
        <v>0</v>
      </c>
      <c r="N60" s="16">
        <f t="shared" si="17"/>
        <v>0</v>
      </c>
      <c r="O60" s="16">
        <f t="shared" si="17"/>
        <v>0</v>
      </c>
      <c r="P60" s="16">
        <f t="shared" si="17"/>
        <v>0</v>
      </c>
      <c r="Q60" s="16">
        <f t="shared" si="17"/>
        <v>0</v>
      </c>
      <c r="R60" s="16">
        <f t="shared" si="17"/>
        <v>0</v>
      </c>
      <c r="S60" s="16">
        <f t="shared" si="17"/>
        <v>0</v>
      </c>
      <c r="T60" s="16">
        <f t="shared" si="17"/>
        <v>0</v>
      </c>
      <c r="U60" s="16">
        <f t="shared" si="17"/>
        <v>0</v>
      </c>
      <c r="V60" s="16">
        <f t="shared" si="17"/>
        <v>0</v>
      </c>
      <c r="W60" s="16">
        <f t="shared" si="17"/>
        <v>0</v>
      </c>
      <c r="X60" s="16">
        <f t="shared" si="17"/>
        <v>0</v>
      </c>
      <c r="Y60" s="16">
        <f t="shared" si="17"/>
        <v>0</v>
      </c>
      <c r="Z60" s="16">
        <f t="shared" si="16"/>
        <v>0</v>
      </c>
      <c r="AA60" s="16">
        <f t="shared" si="16"/>
        <v>0</v>
      </c>
      <c r="AB60" s="16">
        <f t="shared" si="16"/>
        <v>0</v>
      </c>
      <c r="AC60" s="16">
        <f t="shared" si="16"/>
        <v>0</v>
      </c>
      <c r="AD60" s="16">
        <f t="shared" si="16"/>
        <v>0</v>
      </c>
      <c r="AE60" s="16">
        <f t="shared" si="16"/>
        <v>0</v>
      </c>
      <c r="AF60" s="16">
        <f t="shared" si="16"/>
        <v>0</v>
      </c>
      <c r="AG60" s="16">
        <f t="shared" si="16"/>
        <v>0</v>
      </c>
      <c r="AH60" s="16">
        <f t="shared" si="16"/>
        <v>0</v>
      </c>
      <c r="AI60" s="16">
        <f t="shared" si="16"/>
        <v>0</v>
      </c>
      <c r="AJ60" s="16">
        <f t="shared" si="16"/>
        <v>0</v>
      </c>
      <c r="AK60" s="16">
        <f t="shared" si="16"/>
        <v>0</v>
      </c>
      <c r="AL60" s="16">
        <f t="shared" si="16"/>
        <v>0</v>
      </c>
      <c r="AM60" s="16">
        <f t="shared" si="16"/>
        <v>0</v>
      </c>
      <c r="AN60" s="16">
        <f t="shared" si="16"/>
        <v>0</v>
      </c>
      <c r="AO60" s="16">
        <f t="shared" si="16"/>
        <v>0</v>
      </c>
      <c r="AP60" s="16">
        <f t="shared" si="16"/>
        <v>0</v>
      </c>
      <c r="AQ60" s="16">
        <f t="shared" si="16"/>
        <v>0</v>
      </c>
      <c r="AR60" s="16">
        <f t="shared" si="3"/>
        <v>0</v>
      </c>
      <c r="AS60" s="16">
        <f t="shared" si="3"/>
        <v>0</v>
      </c>
      <c r="AT60" s="16">
        <f t="shared" si="3"/>
        <v>0</v>
      </c>
      <c r="AU60" s="16">
        <f t="shared" si="3"/>
        <v>0</v>
      </c>
      <c r="AV60" s="29">
        <f t="shared" si="4"/>
        <v>0</v>
      </c>
      <c r="AW60" s="16">
        <f t="shared" si="5"/>
        <v>58</v>
      </c>
    </row>
    <row r="61" spans="1:49">
      <c r="A61" s="31" t="s">
        <v>209</v>
      </c>
      <c r="B61" s="21">
        <v>84</v>
      </c>
      <c r="C61" s="21">
        <v>11</v>
      </c>
      <c r="D61" s="21"/>
      <c r="E61" t="s">
        <v>325</v>
      </c>
      <c r="F61" s="15">
        <v>23006.77</v>
      </c>
      <c r="I61">
        <v>59</v>
      </c>
      <c r="J61" s="16">
        <f t="shared" si="17"/>
        <v>0</v>
      </c>
      <c r="K61" s="16">
        <f t="shared" si="17"/>
        <v>0</v>
      </c>
      <c r="L61" s="16">
        <f t="shared" si="17"/>
        <v>0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>
        <f t="shared" si="17"/>
        <v>0</v>
      </c>
      <c r="T61" s="16">
        <f t="shared" si="17"/>
        <v>0</v>
      </c>
      <c r="U61" s="16">
        <f t="shared" si="17"/>
        <v>0</v>
      </c>
      <c r="V61" s="16">
        <f t="shared" si="17"/>
        <v>0</v>
      </c>
      <c r="W61" s="16">
        <f t="shared" si="17"/>
        <v>0</v>
      </c>
      <c r="X61" s="16">
        <f t="shared" si="17"/>
        <v>0</v>
      </c>
      <c r="Y61" s="16">
        <f t="shared" si="17"/>
        <v>0</v>
      </c>
      <c r="Z61" s="16">
        <f t="shared" si="16"/>
        <v>0</v>
      </c>
      <c r="AA61" s="16">
        <f t="shared" si="16"/>
        <v>0</v>
      </c>
      <c r="AB61" s="16">
        <f t="shared" si="16"/>
        <v>0</v>
      </c>
      <c r="AC61" s="16">
        <f t="shared" si="16"/>
        <v>0</v>
      </c>
      <c r="AD61" s="16">
        <f t="shared" si="16"/>
        <v>0</v>
      </c>
      <c r="AE61" s="16">
        <f t="shared" si="16"/>
        <v>0</v>
      </c>
      <c r="AF61" s="16">
        <f t="shared" si="16"/>
        <v>0</v>
      </c>
      <c r="AG61" s="16">
        <f t="shared" si="16"/>
        <v>0</v>
      </c>
      <c r="AH61" s="16">
        <f t="shared" si="16"/>
        <v>0</v>
      </c>
      <c r="AI61" s="16">
        <f t="shared" si="16"/>
        <v>0</v>
      </c>
      <c r="AJ61" s="16">
        <f t="shared" si="16"/>
        <v>0</v>
      </c>
      <c r="AK61" s="16">
        <f t="shared" si="16"/>
        <v>0</v>
      </c>
      <c r="AL61" s="16">
        <f t="shared" si="16"/>
        <v>0</v>
      </c>
      <c r="AM61" s="16">
        <f t="shared" si="16"/>
        <v>0</v>
      </c>
      <c r="AN61" s="16">
        <f t="shared" si="16"/>
        <v>0</v>
      </c>
      <c r="AO61" s="16">
        <f t="shared" si="16"/>
        <v>0</v>
      </c>
      <c r="AP61" s="16">
        <f t="shared" si="16"/>
        <v>0</v>
      </c>
      <c r="AQ61" s="16">
        <f t="shared" si="16"/>
        <v>0</v>
      </c>
      <c r="AR61" s="16">
        <f t="shared" si="3"/>
        <v>0</v>
      </c>
      <c r="AS61" s="16">
        <f t="shared" si="3"/>
        <v>0</v>
      </c>
      <c r="AT61" s="16">
        <f t="shared" si="3"/>
        <v>0</v>
      </c>
      <c r="AU61" s="16">
        <f t="shared" si="3"/>
        <v>0</v>
      </c>
      <c r="AV61" s="29">
        <f t="shared" si="4"/>
        <v>0</v>
      </c>
      <c r="AW61" s="16">
        <f t="shared" si="5"/>
        <v>59</v>
      </c>
    </row>
    <row r="62" spans="1:49">
      <c r="A62" s="32" t="s">
        <v>385</v>
      </c>
      <c r="B62" s="32"/>
      <c r="C62" s="32"/>
      <c r="D62" s="32"/>
      <c r="E62" s="32"/>
      <c r="F62" s="33">
        <v>691368.43</v>
      </c>
      <c r="I62">
        <v>60</v>
      </c>
      <c r="J62" s="16">
        <f t="shared" si="17"/>
        <v>0</v>
      </c>
      <c r="K62" s="16">
        <f t="shared" si="17"/>
        <v>0</v>
      </c>
      <c r="L62" s="16">
        <f t="shared" si="17"/>
        <v>0</v>
      </c>
      <c r="M62" s="16">
        <f t="shared" si="17"/>
        <v>0</v>
      </c>
      <c r="N62" s="16">
        <f t="shared" si="17"/>
        <v>0</v>
      </c>
      <c r="O62" s="16">
        <f t="shared" si="17"/>
        <v>0</v>
      </c>
      <c r="P62" s="16">
        <f t="shared" si="17"/>
        <v>0</v>
      </c>
      <c r="Q62" s="16">
        <f t="shared" si="17"/>
        <v>0</v>
      </c>
      <c r="R62" s="16">
        <f t="shared" si="17"/>
        <v>0</v>
      </c>
      <c r="S62" s="16">
        <f t="shared" si="17"/>
        <v>0</v>
      </c>
      <c r="T62" s="16">
        <f t="shared" si="17"/>
        <v>0</v>
      </c>
      <c r="U62" s="16">
        <f t="shared" si="17"/>
        <v>0</v>
      </c>
      <c r="V62" s="16">
        <f t="shared" si="17"/>
        <v>0</v>
      </c>
      <c r="W62" s="16">
        <f t="shared" si="17"/>
        <v>0</v>
      </c>
      <c r="X62" s="16">
        <f t="shared" si="17"/>
        <v>0</v>
      </c>
      <c r="Y62" s="16">
        <f t="shared" si="17"/>
        <v>0</v>
      </c>
      <c r="Z62" s="16">
        <f t="shared" si="16"/>
        <v>0</v>
      </c>
      <c r="AA62" s="16">
        <f t="shared" si="16"/>
        <v>0</v>
      </c>
      <c r="AB62" s="16">
        <f t="shared" si="16"/>
        <v>0</v>
      </c>
      <c r="AC62" s="16">
        <f t="shared" si="16"/>
        <v>0</v>
      </c>
      <c r="AD62" s="16">
        <f t="shared" si="16"/>
        <v>0</v>
      </c>
      <c r="AE62" s="16">
        <f t="shared" si="16"/>
        <v>0</v>
      </c>
      <c r="AF62" s="16">
        <f t="shared" si="16"/>
        <v>0</v>
      </c>
      <c r="AG62" s="16">
        <f t="shared" si="16"/>
        <v>0</v>
      </c>
      <c r="AH62" s="16">
        <f t="shared" si="16"/>
        <v>0</v>
      </c>
      <c r="AI62" s="16">
        <f t="shared" si="16"/>
        <v>0</v>
      </c>
      <c r="AJ62" s="16">
        <f t="shared" si="16"/>
        <v>0</v>
      </c>
      <c r="AK62" s="16">
        <f t="shared" si="16"/>
        <v>0</v>
      </c>
      <c r="AL62" s="16">
        <f t="shared" si="16"/>
        <v>0</v>
      </c>
      <c r="AM62" s="16">
        <f t="shared" si="16"/>
        <v>0</v>
      </c>
      <c r="AN62" s="16">
        <f t="shared" si="16"/>
        <v>0</v>
      </c>
      <c r="AO62" s="16">
        <f t="shared" si="16"/>
        <v>0</v>
      </c>
      <c r="AP62" s="16">
        <f t="shared" si="16"/>
        <v>0</v>
      </c>
      <c r="AQ62" s="16">
        <f t="shared" si="16"/>
        <v>0</v>
      </c>
      <c r="AR62" s="16">
        <f t="shared" si="3"/>
        <v>0</v>
      </c>
      <c r="AS62" s="16">
        <f t="shared" si="3"/>
        <v>0</v>
      </c>
      <c r="AT62" s="16">
        <f t="shared" si="3"/>
        <v>0</v>
      </c>
      <c r="AU62" s="16">
        <f t="shared" si="3"/>
        <v>0</v>
      </c>
      <c r="AV62" s="29">
        <f t="shared" si="4"/>
        <v>0</v>
      </c>
      <c r="AW62" s="16">
        <f t="shared" si="5"/>
        <v>60</v>
      </c>
    </row>
    <row r="63" spans="1:49">
      <c r="A63" s="21" t="s">
        <v>215</v>
      </c>
      <c r="B63" s="21" t="s">
        <v>319</v>
      </c>
      <c r="C63" s="21"/>
      <c r="D63" s="21"/>
      <c r="E63" t="s">
        <v>320</v>
      </c>
      <c r="F63" s="15">
        <v>2333639.6500000004</v>
      </c>
      <c r="I63">
        <v>61</v>
      </c>
      <c r="J63" s="16">
        <f t="shared" si="17"/>
        <v>0</v>
      </c>
      <c r="K63" s="16">
        <f t="shared" si="17"/>
        <v>0</v>
      </c>
      <c r="L63" s="16">
        <f t="shared" si="17"/>
        <v>0</v>
      </c>
      <c r="M63" s="16">
        <f t="shared" si="17"/>
        <v>0</v>
      </c>
      <c r="N63" s="16">
        <f t="shared" si="17"/>
        <v>0</v>
      </c>
      <c r="O63" s="16">
        <f t="shared" si="17"/>
        <v>0</v>
      </c>
      <c r="P63" s="16">
        <f t="shared" si="17"/>
        <v>0</v>
      </c>
      <c r="Q63" s="16">
        <f t="shared" si="17"/>
        <v>0</v>
      </c>
      <c r="R63" s="16">
        <f t="shared" si="17"/>
        <v>0</v>
      </c>
      <c r="S63" s="16">
        <f t="shared" si="17"/>
        <v>0</v>
      </c>
      <c r="T63" s="16">
        <f t="shared" si="17"/>
        <v>0</v>
      </c>
      <c r="U63" s="16">
        <f t="shared" si="17"/>
        <v>0</v>
      </c>
      <c r="V63" s="16">
        <f t="shared" si="17"/>
        <v>0</v>
      </c>
      <c r="W63" s="16">
        <f t="shared" si="17"/>
        <v>0</v>
      </c>
      <c r="X63" s="16">
        <f t="shared" si="17"/>
        <v>0</v>
      </c>
      <c r="Y63" s="16">
        <f t="shared" si="17"/>
        <v>0</v>
      </c>
      <c r="Z63" s="16">
        <f t="shared" si="16"/>
        <v>0</v>
      </c>
      <c r="AA63" s="16">
        <f t="shared" si="16"/>
        <v>0</v>
      </c>
      <c r="AB63" s="16">
        <f t="shared" si="16"/>
        <v>0</v>
      </c>
      <c r="AC63" s="16">
        <f t="shared" si="16"/>
        <v>0</v>
      </c>
      <c r="AD63" s="16">
        <f t="shared" si="16"/>
        <v>0</v>
      </c>
      <c r="AE63" s="16">
        <f t="shared" si="16"/>
        <v>0</v>
      </c>
      <c r="AF63" s="16">
        <f t="shared" si="16"/>
        <v>0</v>
      </c>
      <c r="AG63" s="16">
        <f t="shared" si="16"/>
        <v>0</v>
      </c>
      <c r="AH63" s="16">
        <f t="shared" si="16"/>
        <v>0</v>
      </c>
      <c r="AI63" s="16">
        <f t="shared" si="16"/>
        <v>0</v>
      </c>
      <c r="AJ63" s="16">
        <f t="shared" si="16"/>
        <v>0</v>
      </c>
      <c r="AK63" s="16">
        <f t="shared" si="16"/>
        <v>0</v>
      </c>
      <c r="AL63" s="16">
        <f t="shared" si="16"/>
        <v>0</v>
      </c>
      <c r="AM63" s="16">
        <f t="shared" si="16"/>
        <v>0</v>
      </c>
      <c r="AN63" s="16">
        <f t="shared" si="16"/>
        <v>0</v>
      </c>
      <c r="AO63" s="16">
        <f t="shared" si="16"/>
        <v>0</v>
      </c>
      <c r="AP63" s="16">
        <f t="shared" si="16"/>
        <v>0</v>
      </c>
      <c r="AQ63" s="16">
        <f t="shared" si="16"/>
        <v>0</v>
      </c>
      <c r="AR63" s="16">
        <f t="shared" si="3"/>
        <v>0</v>
      </c>
      <c r="AS63" s="16">
        <f t="shared" si="3"/>
        <v>0</v>
      </c>
      <c r="AT63" s="16">
        <f t="shared" si="3"/>
        <v>0</v>
      </c>
      <c r="AU63" s="16">
        <f t="shared" si="3"/>
        <v>0</v>
      </c>
      <c r="AV63" s="29">
        <f t="shared" si="4"/>
        <v>0</v>
      </c>
      <c r="AW63" s="16">
        <f t="shared" si="5"/>
        <v>61</v>
      </c>
    </row>
    <row r="64" spans="1:49">
      <c r="A64" s="21" t="s">
        <v>215</v>
      </c>
      <c r="B64" s="21">
        <v>3</v>
      </c>
      <c r="C64" s="21">
        <v>22</v>
      </c>
      <c r="D64" s="21"/>
      <c r="E64" t="s">
        <v>386</v>
      </c>
      <c r="F64" s="15">
        <v>6161.56</v>
      </c>
      <c r="I64">
        <v>62</v>
      </c>
      <c r="J64" s="16">
        <f t="shared" si="17"/>
        <v>0</v>
      </c>
      <c r="K64" s="16">
        <f t="shared" si="17"/>
        <v>0</v>
      </c>
      <c r="L64" s="16">
        <f t="shared" si="17"/>
        <v>0</v>
      </c>
      <c r="M64" s="16">
        <f t="shared" si="17"/>
        <v>0</v>
      </c>
      <c r="N64" s="16">
        <f t="shared" si="17"/>
        <v>0</v>
      </c>
      <c r="O64" s="16">
        <f t="shared" si="17"/>
        <v>0</v>
      </c>
      <c r="P64" s="16">
        <f t="shared" si="17"/>
        <v>0</v>
      </c>
      <c r="Q64" s="16">
        <f t="shared" si="17"/>
        <v>0</v>
      </c>
      <c r="R64" s="16">
        <f t="shared" si="17"/>
        <v>0</v>
      </c>
      <c r="S64" s="16">
        <f t="shared" si="17"/>
        <v>0</v>
      </c>
      <c r="T64" s="16">
        <f t="shared" si="17"/>
        <v>0</v>
      </c>
      <c r="U64" s="16">
        <f t="shared" si="17"/>
        <v>0</v>
      </c>
      <c r="V64" s="16">
        <f t="shared" si="17"/>
        <v>0</v>
      </c>
      <c r="W64" s="16">
        <f t="shared" si="17"/>
        <v>0</v>
      </c>
      <c r="X64" s="16">
        <f t="shared" si="17"/>
        <v>0</v>
      </c>
      <c r="Y64" s="16">
        <f t="shared" si="17"/>
        <v>0</v>
      </c>
      <c r="Z64" s="16">
        <f t="shared" si="16"/>
        <v>0</v>
      </c>
      <c r="AA64" s="16">
        <f t="shared" si="16"/>
        <v>0</v>
      </c>
      <c r="AB64" s="16">
        <f t="shared" si="16"/>
        <v>0</v>
      </c>
      <c r="AC64" s="16">
        <f t="shared" si="16"/>
        <v>0</v>
      </c>
      <c r="AD64" s="16">
        <f t="shared" si="16"/>
        <v>0</v>
      </c>
      <c r="AE64" s="16">
        <f t="shared" si="16"/>
        <v>0</v>
      </c>
      <c r="AF64" s="16">
        <f t="shared" si="16"/>
        <v>0</v>
      </c>
      <c r="AG64" s="16">
        <f t="shared" si="16"/>
        <v>0</v>
      </c>
      <c r="AH64" s="16">
        <f t="shared" si="16"/>
        <v>0</v>
      </c>
      <c r="AI64" s="16">
        <f t="shared" si="16"/>
        <v>0</v>
      </c>
      <c r="AJ64" s="16">
        <f t="shared" si="16"/>
        <v>0</v>
      </c>
      <c r="AK64" s="16">
        <f t="shared" si="16"/>
        <v>0</v>
      </c>
      <c r="AL64" s="16">
        <f t="shared" si="16"/>
        <v>0</v>
      </c>
      <c r="AM64" s="16">
        <f t="shared" si="16"/>
        <v>0</v>
      </c>
      <c r="AN64" s="16">
        <f t="shared" si="16"/>
        <v>0</v>
      </c>
      <c r="AO64" s="16">
        <f t="shared" si="16"/>
        <v>0</v>
      </c>
      <c r="AP64" s="16">
        <f t="shared" si="16"/>
        <v>0</v>
      </c>
      <c r="AQ64" s="16">
        <f t="shared" si="16"/>
        <v>0</v>
      </c>
      <c r="AR64" s="16">
        <f t="shared" si="3"/>
        <v>0</v>
      </c>
      <c r="AS64" s="16">
        <f t="shared" si="3"/>
        <v>0</v>
      </c>
      <c r="AT64" s="16">
        <f t="shared" si="3"/>
        <v>0</v>
      </c>
      <c r="AU64" s="16">
        <f t="shared" si="3"/>
        <v>0</v>
      </c>
      <c r="AV64" s="29">
        <f t="shared" si="4"/>
        <v>0</v>
      </c>
      <c r="AW64" s="16">
        <f t="shared" si="5"/>
        <v>62</v>
      </c>
    </row>
    <row r="65" spans="1:49">
      <c r="A65" s="21" t="s">
        <v>215</v>
      </c>
      <c r="B65" s="21">
        <v>10</v>
      </c>
      <c r="C65" s="21">
        <v>91</v>
      </c>
      <c r="D65" s="21"/>
      <c r="E65" t="s">
        <v>387</v>
      </c>
      <c r="F65" s="15">
        <v>126855.14000000001</v>
      </c>
      <c r="I65">
        <v>63</v>
      </c>
      <c r="J65" s="16">
        <f t="shared" si="17"/>
        <v>0</v>
      </c>
      <c r="K65" s="16">
        <f t="shared" si="17"/>
        <v>0</v>
      </c>
      <c r="L65" s="16">
        <f t="shared" si="17"/>
        <v>0</v>
      </c>
      <c r="M65" s="16">
        <f t="shared" si="17"/>
        <v>0</v>
      </c>
      <c r="N65" s="16">
        <f t="shared" si="17"/>
        <v>0</v>
      </c>
      <c r="O65" s="16">
        <f t="shared" si="17"/>
        <v>0</v>
      </c>
      <c r="P65" s="16">
        <f t="shared" si="17"/>
        <v>0</v>
      </c>
      <c r="Q65" s="16">
        <f t="shared" si="17"/>
        <v>0</v>
      </c>
      <c r="R65" s="16">
        <f t="shared" si="17"/>
        <v>0</v>
      </c>
      <c r="S65" s="16">
        <f t="shared" si="17"/>
        <v>0</v>
      </c>
      <c r="T65" s="16">
        <f t="shared" si="17"/>
        <v>0</v>
      </c>
      <c r="U65" s="16">
        <f t="shared" si="17"/>
        <v>0</v>
      </c>
      <c r="V65" s="16">
        <f t="shared" si="17"/>
        <v>0</v>
      </c>
      <c r="W65" s="16">
        <f t="shared" si="17"/>
        <v>0</v>
      </c>
      <c r="X65" s="16">
        <f t="shared" si="17"/>
        <v>0</v>
      </c>
      <c r="Y65" s="16">
        <f t="shared" si="17"/>
        <v>0</v>
      </c>
      <c r="Z65" s="16">
        <f t="shared" si="16"/>
        <v>0</v>
      </c>
      <c r="AA65" s="16">
        <f t="shared" si="16"/>
        <v>0</v>
      </c>
      <c r="AB65" s="16">
        <f t="shared" si="16"/>
        <v>0</v>
      </c>
      <c r="AC65" s="16">
        <f t="shared" si="16"/>
        <v>0</v>
      </c>
      <c r="AD65" s="16">
        <f t="shared" si="16"/>
        <v>0</v>
      </c>
      <c r="AE65" s="16">
        <f t="shared" si="16"/>
        <v>0</v>
      </c>
      <c r="AF65" s="16">
        <f t="shared" si="16"/>
        <v>0</v>
      </c>
      <c r="AG65" s="16">
        <f t="shared" si="16"/>
        <v>0</v>
      </c>
      <c r="AH65" s="16">
        <f t="shared" si="16"/>
        <v>0</v>
      </c>
      <c r="AI65" s="16">
        <f t="shared" si="16"/>
        <v>0</v>
      </c>
      <c r="AJ65" s="16">
        <f t="shared" si="16"/>
        <v>0</v>
      </c>
      <c r="AK65" s="16">
        <f t="shared" si="16"/>
        <v>0</v>
      </c>
      <c r="AL65" s="16">
        <f t="shared" si="16"/>
        <v>0</v>
      </c>
      <c r="AM65" s="16">
        <f t="shared" si="16"/>
        <v>0</v>
      </c>
      <c r="AN65" s="16">
        <f t="shared" si="16"/>
        <v>0</v>
      </c>
      <c r="AO65" s="16">
        <f t="shared" si="16"/>
        <v>0</v>
      </c>
      <c r="AP65" s="16">
        <f t="shared" si="16"/>
        <v>0</v>
      </c>
      <c r="AQ65" s="16">
        <f t="shared" si="16"/>
        <v>0</v>
      </c>
      <c r="AR65" s="16">
        <f t="shared" si="3"/>
        <v>0</v>
      </c>
      <c r="AS65" s="16">
        <f t="shared" si="3"/>
        <v>0</v>
      </c>
      <c r="AT65" s="16">
        <f t="shared" si="3"/>
        <v>0</v>
      </c>
      <c r="AU65" s="16">
        <f t="shared" si="3"/>
        <v>0</v>
      </c>
      <c r="AV65" s="29">
        <f t="shared" si="4"/>
        <v>0</v>
      </c>
      <c r="AW65" s="16">
        <f t="shared" si="5"/>
        <v>63</v>
      </c>
    </row>
    <row r="66" spans="1:49">
      <c r="A66" s="21" t="s">
        <v>215</v>
      </c>
      <c r="B66" s="21">
        <v>45</v>
      </c>
      <c r="C66" s="21">
        <v>31</v>
      </c>
      <c r="D66" s="21"/>
      <c r="E66" t="s">
        <v>389</v>
      </c>
      <c r="F66" s="15">
        <v>92226.16</v>
      </c>
      <c r="I66">
        <v>64</v>
      </c>
      <c r="J66" s="16">
        <f t="shared" si="17"/>
        <v>0</v>
      </c>
      <c r="K66" s="16">
        <f t="shared" si="17"/>
        <v>0</v>
      </c>
      <c r="L66" s="16">
        <f t="shared" si="17"/>
        <v>0</v>
      </c>
      <c r="M66" s="16">
        <f t="shared" si="17"/>
        <v>0</v>
      </c>
      <c r="N66" s="16">
        <f t="shared" si="17"/>
        <v>0</v>
      </c>
      <c r="O66" s="16">
        <f t="shared" si="17"/>
        <v>0</v>
      </c>
      <c r="P66" s="16">
        <f t="shared" si="17"/>
        <v>0</v>
      </c>
      <c r="Q66" s="16">
        <f t="shared" si="17"/>
        <v>0</v>
      </c>
      <c r="R66" s="16">
        <f t="shared" si="17"/>
        <v>0</v>
      </c>
      <c r="S66" s="16">
        <f t="shared" si="17"/>
        <v>0</v>
      </c>
      <c r="T66" s="16">
        <f t="shared" si="17"/>
        <v>0</v>
      </c>
      <c r="U66" s="16">
        <f t="shared" si="17"/>
        <v>0</v>
      </c>
      <c r="V66" s="16">
        <f t="shared" si="17"/>
        <v>0</v>
      </c>
      <c r="W66" s="16">
        <f t="shared" si="17"/>
        <v>0</v>
      </c>
      <c r="X66" s="16">
        <f t="shared" si="17"/>
        <v>0</v>
      </c>
      <c r="Y66" s="16">
        <f t="shared" si="17"/>
        <v>0</v>
      </c>
      <c r="Z66" s="16">
        <f t="shared" si="16"/>
        <v>0</v>
      </c>
      <c r="AA66" s="16">
        <f t="shared" si="16"/>
        <v>0</v>
      </c>
      <c r="AB66" s="16">
        <f t="shared" si="16"/>
        <v>0</v>
      </c>
      <c r="AC66" s="16">
        <f t="shared" si="16"/>
        <v>0</v>
      </c>
      <c r="AD66" s="16">
        <f t="shared" si="16"/>
        <v>0</v>
      </c>
      <c r="AE66" s="16">
        <f t="shared" si="16"/>
        <v>0</v>
      </c>
      <c r="AF66" s="16">
        <f t="shared" si="16"/>
        <v>0</v>
      </c>
      <c r="AG66" s="16">
        <f t="shared" si="16"/>
        <v>0</v>
      </c>
      <c r="AH66" s="16">
        <f t="shared" si="16"/>
        <v>0</v>
      </c>
      <c r="AI66" s="16">
        <f t="shared" si="16"/>
        <v>0</v>
      </c>
      <c r="AJ66" s="16">
        <f t="shared" si="16"/>
        <v>0</v>
      </c>
      <c r="AK66" s="16">
        <f t="shared" si="16"/>
        <v>0</v>
      </c>
      <c r="AL66" s="16">
        <f t="shared" si="16"/>
        <v>0</v>
      </c>
      <c r="AM66" s="16">
        <f t="shared" si="16"/>
        <v>0</v>
      </c>
      <c r="AN66" s="16">
        <f t="shared" si="16"/>
        <v>0</v>
      </c>
      <c r="AO66" s="16">
        <f t="shared" si="16"/>
        <v>0</v>
      </c>
      <c r="AP66" s="16">
        <f t="shared" si="16"/>
        <v>0</v>
      </c>
      <c r="AQ66" s="16">
        <f t="shared" si="16"/>
        <v>0</v>
      </c>
      <c r="AR66" s="16">
        <f t="shared" si="3"/>
        <v>0</v>
      </c>
      <c r="AS66" s="16">
        <f t="shared" si="3"/>
        <v>0</v>
      </c>
      <c r="AT66" s="16">
        <f t="shared" si="3"/>
        <v>0</v>
      </c>
      <c r="AU66" s="16">
        <f t="shared" si="3"/>
        <v>0</v>
      </c>
      <c r="AV66" s="29">
        <f t="shared" si="4"/>
        <v>0</v>
      </c>
      <c r="AW66" s="16">
        <f t="shared" si="5"/>
        <v>64</v>
      </c>
    </row>
    <row r="67" spans="1:49">
      <c r="A67" s="21" t="s">
        <v>215</v>
      </c>
      <c r="B67" s="21">
        <v>84</v>
      </c>
      <c r="C67" s="21">
        <v>11</v>
      </c>
      <c r="D67" s="21"/>
      <c r="E67" t="s">
        <v>325</v>
      </c>
      <c r="F67" s="15">
        <v>44880.990000000005</v>
      </c>
      <c r="I67">
        <v>65</v>
      </c>
      <c r="J67" s="16">
        <f t="shared" si="17"/>
        <v>0</v>
      </c>
      <c r="K67" s="16">
        <f t="shared" si="17"/>
        <v>0</v>
      </c>
      <c r="L67" s="16">
        <f t="shared" si="17"/>
        <v>0</v>
      </c>
      <c r="M67" s="16">
        <f t="shared" si="17"/>
        <v>0</v>
      </c>
      <c r="N67" s="16">
        <f t="shared" si="17"/>
        <v>0</v>
      </c>
      <c r="O67" s="16">
        <f t="shared" si="17"/>
        <v>0</v>
      </c>
      <c r="P67" s="16">
        <f t="shared" si="17"/>
        <v>0</v>
      </c>
      <c r="Q67" s="16">
        <f t="shared" si="17"/>
        <v>0</v>
      </c>
      <c r="R67" s="16">
        <f t="shared" si="17"/>
        <v>0</v>
      </c>
      <c r="S67" s="16">
        <f t="shared" si="17"/>
        <v>0</v>
      </c>
      <c r="T67" s="16">
        <f t="shared" si="17"/>
        <v>0</v>
      </c>
      <c r="U67" s="16">
        <f t="shared" si="17"/>
        <v>0</v>
      </c>
      <c r="V67" s="16">
        <f t="shared" si="17"/>
        <v>0</v>
      </c>
      <c r="W67" s="16">
        <f t="shared" si="17"/>
        <v>0</v>
      </c>
      <c r="X67" s="16">
        <f t="shared" si="17"/>
        <v>0</v>
      </c>
      <c r="Y67" s="16">
        <f t="shared" si="17"/>
        <v>0</v>
      </c>
      <c r="Z67" s="16">
        <f t="shared" si="16"/>
        <v>0</v>
      </c>
      <c r="AA67" s="16">
        <f t="shared" si="16"/>
        <v>0</v>
      </c>
      <c r="AB67" s="16">
        <f t="shared" si="16"/>
        <v>0</v>
      </c>
      <c r="AC67" s="16">
        <f t="shared" si="16"/>
        <v>0</v>
      </c>
      <c r="AD67" s="16">
        <f t="shared" si="16"/>
        <v>0</v>
      </c>
      <c r="AE67" s="16">
        <f t="shared" si="16"/>
        <v>0</v>
      </c>
      <c r="AF67" s="16">
        <f t="shared" si="16"/>
        <v>0</v>
      </c>
      <c r="AG67" s="16">
        <f t="shared" si="16"/>
        <v>0</v>
      </c>
      <c r="AH67" s="16">
        <f t="shared" si="16"/>
        <v>0</v>
      </c>
      <c r="AI67" s="16">
        <f t="shared" si="16"/>
        <v>0</v>
      </c>
      <c r="AJ67" s="16">
        <f t="shared" si="16"/>
        <v>0</v>
      </c>
      <c r="AK67" s="16">
        <f t="shared" si="16"/>
        <v>0</v>
      </c>
      <c r="AL67" s="16">
        <f t="shared" si="16"/>
        <v>0</v>
      </c>
      <c r="AM67" s="16">
        <f t="shared" si="16"/>
        <v>0</v>
      </c>
      <c r="AN67" s="16">
        <f t="shared" si="16"/>
        <v>0</v>
      </c>
      <c r="AO67" s="16">
        <f t="shared" si="16"/>
        <v>0</v>
      </c>
      <c r="AP67" s="16">
        <f t="shared" si="16"/>
        <v>0</v>
      </c>
      <c r="AQ67" s="16">
        <f t="shared" si="16"/>
        <v>0</v>
      </c>
      <c r="AR67" s="16">
        <f t="shared" si="16"/>
        <v>0</v>
      </c>
      <c r="AS67" s="16">
        <f t="shared" si="16"/>
        <v>0</v>
      </c>
      <c r="AT67" s="16">
        <f t="shared" si="16"/>
        <v>0</v>
      </c>
      <c r="AU67" s="16">
        <f t="shared" si="16"/>
        <v>0</v>
      </c>
      <c r="AV67" s="29">
        <f t="shared" ref="AV67:AV103" si="18">SUM(J67:AU67)</f>
        <v>0</v>
      </c>
      <c r="AW67" s="16">
        <f t="shared" ref="AW67:AW103" si="19">I67</f>
        <v>65</v>
      </c>
    </row>
    <row r="68" spans="1:49">
      <c r="A68" s="21" t="s">
        <v>215</v>
      </c>
      <c r="B68" s="21">
        <v>85</v>
      </c>
      <c r="C68" s="21">
        <v>31</v>
      </c>
      <c r="D68" s="21">
        <v>1</v>
      </c>
      <c r="E68" t="s">
        <v>357</v>
      </c>
      <c r="F68" s="15">
        <v>111306.33</v>
      </c>
      <c r="I68">
        <v>66</v>
      </c>
      <c r="J68" s="16">
        <f t="shared" si="17"/>
        <v>0</v>
      </c>
      <c r="K68" s="16">
        <f t="shared" si="17"/>
        <v>0</v>
      </c>
      <c r="L68" s="16">
        <f t="shared" si="17"/>
        <v>0</v>
      </c>
      <c r="M68" s="16">
        <f t="shared" si="17"/>
        <v>0</v>
      </c>
      <c r="N68" s="16">
        <f t="shared" si="17"/>
        <v>0</v>
      </c>
      <c r="O68" s="16">
        <f t="shared" si="17"/>
        <v>0</v>
      </c>
      <c r="P68" s="16">
        <f t="shared" si="17"/>
        <v>0</v>
      </c>
      <c r="Q68" s="16">
        <f t="shared" si="17"/>
        <v>0</v>
      </c>
      <c r="R68" s="16">
        <f t="shared" si="17"/>
        <v>0</v>
      </c>
      <c r="S68" s="16">
        <f t="shared" si="17"/>
        <v>0</v>
      </c>
      <c r="T68" s="16">
        <f t="shared" si="17"/>
        <v>0</v>
      </c>
      <c r="U68" s="16">
        <f t="shared" si="17"/>
        <v>0</v>
      </c>
      <c r="V68" s="16">
        <f t="shared" si="17"/>
        <v>0</v>
      </c>
      <c r="W68" s="16">
        <f t="shared" si="17"/>
        <v>0</v>
      </c>
      <c r="X68" s="16">
        <f t="shared" si="17"/>
        <v>0</v>
      </c>
      <c r="Y68" s="16">
        <f t="shared" si="17"/>
        <v>0</v>
      </c>
      <c r="Z68" s="16">
        <f t="shared" si="16"/>
        <v>0</v>
      </c>
      <c r="AA68" s="16">
        <f t="shared" si="16"/>
        <v>0</v>
      </c>
      <c r="AB68" s="16">
        <f t="shared" si="16"/>
        <v>0</v>
      </c>
      <c r="AC68" s="16">
        <f t="shared" si="16"/>
        <v>0</v>
      </c>
      <c r="AD68" s="16">
        <f t="shared" si="16"/>
        <v>0</v>
      </c>
      <c r="AE68" s="16">
        <f t="shared" si="16"/>
        <v>0</v>
      </c>
      <c r="AF68" s="16">
        <f t="shared" si="16"/>
        <v>0</v>
      </c>
      <c r="AG68" s="16">
        <f t="shared" si="16"/>
        <v>0</v>
      </c>
      <c r="AH68" s="16">
        <f t="shared" si="16"/>
        <v>0</v>
      </c>
      <c r="AI68" s="16">
        <f t="shared" si="16"/>
        <v>0</v>
      </c>
      <c r="AJ68" s="16">
        <f t="shared" si="16"/>
        <v>0</v>
      </c>
      <c r="AK68" s="16">
        <f t="shared" si="16"/>
        <v>0</v>
      </c>
      <c r="AL68" s="16">
        <f t="shared" si="16"/>
        <v>0</v>
      </c>
      <c r="AM68" s="16">
        <f t="shared" si="16"/>
        <v>0</v>
      </c>
      <c r="AN68" s="16">
        <f t="shared" si="16"/>
        <v>0</v>
      </c>
      <c r="AO68" s="16">
        <f t="shared" si="16"/>
        <v>0</v>
      </c>
      <c r="AP68" s="16">
        <f t="shared" si="16"/>
        <v>0</v>
      </c>
      <c r="AQ68" s="16">
        <f t="shared" si="16"/>
        <v>0</v>
      </c>
      <c r="AR68" s="16">
        <f t="shared" si="16"/>
        <v>0</v>
      </c>
      <c r="AS68" s="16">
        <f t="shared" si="16"/>
        <v>0</v>
      </c>
      <c r="AT68" s="16">
        <f t="shared" si="16"/>
        <v>0</v>
      </c>
      <c r="AU68" s="16">
        <f t="shared" si="16"/>
        <v>0</v>
      </c>
      <c r="AV68" s="29">
        <f t="shared" si="18"/>
        <v>0</v>
      </c>
      <c r="AW68" s="16">
        <f t="shared" si="19"/>
        <v>66</v>
      </c>
    </row>
    <row r="69" spans="1:49">
      <c r="A69" s="31" t="s">
        <v>215</v>
      </c>
      <c r="B69" s="21">
        <v>87</v>
      </c>
      <c r="C69" s="21">
        <v>30</v>
      </c>
      <c r="D69" s="21">
        <v>1</v>
      </c>
      <c r="E69" t="s">
        <v>467</v>
      </c>
      <c r="F69" s="15">
        <v>131762.88</v>
      </c>
      <c r="I69">
        <v>67</v>
      </c>
      <c r="J69" s="16">
        <f t="shared" si="17"/>
        <v>0</v>
      </c>
      <c r="K69" s="16">
        <f t="shared" si="17"/>
        <v>0</v>
      </c>
      <c r="L69" s="16">
        <f t="shared" si="17"/>
        <v>0</v>
      </c>
      <c r="M69" s="16">
        <f t="shared" si="17"/>
        <v>0</v>
      </c>
      <c r="N69" s="16">
        <f t="shared" si="17"/>
        <v>0</v>
      </c>
      <c r="O69" s="16">
        <f t="shared" si="17"/>
        <v>0</v>
      </c>
      <c r="P69" s="16">
        <f t="shared" si="17"/>
        <v>0</v>
      </c>
      <c r="Q69" s="16">
        <f t="shared" si="17"/>
        <v>0</v>
      </c>
      <c r="R69" s="16">
        <f t="shared" si="17"/>
        <v>0</v>
      </c>
      <c r="S69" s="16">
        <f t="shared" si="17"/>
        <v>0</v>
      </c>
      <c r="T69" s="16">
        <f t="shared" si="17"/>
        <v>0</v>
      </c>
      <c r="U69" s="16">
        <f t="shared" si="17"/>
        <v>0</v>
      </c>
      <c r="V69" s="16">
        <f t="shared" si="17"/>
        <v>0</v>
      </c>
      <c r="W69" s="16">
        <f t="shared" si="17"/>
        <v>0</v>
      </c>
      <c r="X69" s="16">
        <f t="shared" si="17"/>
        <v>0</v>
      </c>
      <c r="Y69" s="16">
        <f t="shared" si="17"/>
        <v>0</v>
      </c>
      <c r="Z69" s="16">
        <f t="shared" si="16"/>
        <v>0</v>
      </c>
      <c r="AA69" s="16">
        <f t="shared" si="16"/>
        <v>0</v>
      </c>
      <c r="AB69" s="16">
        <f t="shared" si="16"/>
        <v>0</v>
      </c>
      <c r="AC69" s="16">
        <f t="shared" si="16"/>
        <v>0</v>
      </c>
      <c r="AD69" s="16">
        <f t="shared" si="16"/>
        <v>0</v>
      </c>
      <c r="AE69" s="16">
        <f t="shared" si="16"/>
        <v>0</v>
      </c>
      <c r="AF69" s="16">
        <f t="shared" si="16"/>
        <v>0</v>
      </c>
      <c r="AG69" s="16">
        <f t="shared" si="16"/>
        <v>0</v>
      </c>
      <c r="AH69" s="16">
        <f t="shared" si="16"/>
        <v>0</v>
      </c>
      <c r="AI69" s="16">
        <f t="shared" si="16"/>
        <v>0</v>
      </c>
      <c r="AJ69" s="16">
        <f t="shared" si="16"/>
        <v>0</v>
      </c>
      <c r="AK69" s="16">
        <f t="shared" si="16"/>
        <v>0</v>
      </c>
      <c r="AL69" s="16">
        <f t="shared" si="16"/>
        <v>0</v>
      </c>
      <c r="AM69" s="16">
        <f t="shared" si="16"/>
        <v>0</v>
      </c>
      <c r="AN69" s="16">
        <f t="shared" si="16"/>
        <v>0</v>
      </c>
      <c r="AO69" s="16">
        <f t="shared" si="16"/>
        <v>0</v>
      </c>
      <c r="AP69" s="16">
        <f t="shared" si="16"/>
        <v>0</v>
      </c>
      <c r="AQ69" s="16">
        <f t="shared" si="16"/>
        <v>0</v>
      </c>
      <c r="AR69" s="16">
        <f t="shared" si="16"/>
        <v>0</v>
      </c>
      <c r="AS69" s="16">
        <f t="shared" si="16"/>
        <v>0</v>
      </c>
      <c r="AT69" s="16">
        <f t="shared" si="16"/>
        <v>0</v>
      </c>
      <c r="AU69" s="16">
        <f t="shared" si="16"/>
        <v>0</v>
      </c>
      <c r="AV69" s="29">
        <f t="shared" si="18"/>
        <v>0</v>
      </c>
      <c r="AW69" s="16">
        <f t="shared" si="19"/>
        <v>67</v>
      </c>
    </row>
    <row r="70" spans="1:49">
      <c r="A70" s="32" t="s">
        <v>390</v>
      </c>
      <c r="B70" s="32"/>
      <c r="C70" s="32"/>
      <c r="D70" s="32"/>
      <c r="E70" s="32"/>
      <c r="F70" s="33">
        <v>2846832.7100000009</v>
      </c>
      <c r="I70">
        <v>68</v>
      </c>
      <c r="J70" s="16">
        <f t="shared" si="17"/>
        <v>0</v>
      </c>
      <c r="K70" s="16">
        <f t="shared" si="17"/>
        <v>0</v>
      </c>
      <c r="L70" s="16">
        <f t="shared" si="17"/>
        <v>0</v>
      </c>
      <c r="M70" s="16">
        <f t="shared" si="17"/>
        <v>577690.1</v>
      </c>
      <c r="N70" s="16">
        <f t="shared" si="17"/>
        <v>0</v>
      </c>
      <c r="O70" s="16">
        <f t="shared" si="17"/>
        <v>0</v>
      </c>
      <c r="P70" s="16">
        <f t="shared" si="17"/>
        <v>0</v>
      </c>
      <c r="Q70" s="16">
        <f t="shared" si="17"/>
        <v>0</v>
      </c>
      <c r="R70" s="16">
        <f t="shared" si="17"/>
        <v>0</v>
      </c>
      <c r="S70" s="16">
        <f t="shared" si="17"/>
        <v>0</v>
      </c>
      <c r="T70" s="16">
        <f t="shared" si="17"/>
        <v>0</v>
      </c>
      <c r="U70" s="16">
        <f t="shared" si="17"/>
        <v>0</v>
      </c>
      <c r="V70" s="16">
        <f t="shared" si="17"/>
        <v>0</v>
      </c>
      <c r="W70" s="16">
        <f t="shared" si="17"/>
        <v>0</v>
      </c>
      <c r="X70" s="16">
        <f t="shared" si="17"/>
        <v>0</v>
      </c>
      <c r="Y70" s="16">
        <f t="shared" si="17"/>
        <v>0</v>
      </c>
      <c r="Z70" s="16">
        <f t="shared" si="16"/>
        <v>0</v>
      </c>
      <c r="AA70" s="16">
        <f t="shared" si="16"/>
        <v>0</v>
      </c>
      <c r="AB70" s="16">
        <f t="shared" si="16"/>
        <v>0</v>
      </c>
      <c r="AC70" s="16">
        <f t="shared" si="16"/>
        <v>57797.29</v>
      </c>
      <c r="AD70" s="16">
        <f t="shared" si="16"/>
        <v>0</v>
      </c>
      <c r="AE70" s="16">
        <f t="shared" si="16"/>
        <v>0</v>
      </c>
      <c r="AF70" s="16">
        <f t="shared" si="16"/>
        <v>0</v>
      </c>
      <c r="AG70" s="16">
        <f t="shared" si="16"/>
        <v>63058.35</v>
      </c>
      <c r="AH70" s="16">
        <f t="shared" ref="AH70:AU70" si="20">SUMIFS($F$3:$F$261,$A$3:$A$261,AH$1,$B$3:$B$261,$I70)</f>
        <v>0</v>
      </c>
      <c r="AI70" s="16">
        <f t="shared" si="20"/>
        <v>0</v>
      </c>
      <c r="AJ70" s="16">
        <f t="shared" si="20"/>
        <v>0</v>
      </c>
      <c r="AK70" s="16">
        <f t="shared" si="20"/>
        <v>0</v>
      </c>
      <c r="AL70" s="16">
        <f t="shared" si="20"/>
        <v>0</v>
      </c>
      <c r="AM70" s="16">
        <f t="shared" si="20"/>
        <v>0</v>
      </c>
      <c r="AN70" s="16">
        <f t="shared" si="20"/>
        <v>0</v>
      </c>
      <c r="AO70" s="16">
        <f t="shared" si="20"/>
        <v>0</v>
      </c>
      <c r="AP70" s="16">
        <f t="shared" si="20"/>
        <v>957197.04999999993</v>
      </c>
      <c r="AQ70" s="16">
        <f t="shared" si="20"/>
        <v>0</v>
      </c>
      <c r="AR70" s="16">
        <f t="shared" si="20"/>
        <v>0</v>
      </c>
      <c r="AS70" s="16">
        <f t="shared" si="20"/>
        <v>0</v>
      </c>
      <c r="AT70" s="16">
        <f t="shared" si="20"/>
        <v>0</v>
      </c>
      <c r="AU70" s="16">
        <f t="shared" si="20"/>
        <v>0</v>
      </c>
      <c r="AV70" s="29">
        <f t="shared" si="18"/>
        <v>1655742.79</v>
      </c>
      <c r="AW70" s="16">
        <f t="shared" si="19"/>
        <v>68</v>
      </c>
    </row>
    <row r="71" spans="1:49">
      <c r="A71" s="21" t="s">
        <v>216</v>
      </c>
      <c r="B71" s="21" t="s">
        <v>319</v>
      </c>
      <c r="C71" s="21"/>
      <c r="D71" s="21"/>
      <c r="E71" t="s">
        <v>320</v>
      </c>
      <c r="F71" s="15">
        <v>1320440.3500000001</v>
      </c>
      <c r="I71">
        <v>69</v>
      </c>
      <c r="J71" s="16">
        <f t="shared" si="17"/>
        <v>0</v>
      </c>
      <c r="K71" s="16">
        <f t="shared" si="17"/>
        <v>0</v>
      </c>
      <c r="L71" s="16">
        <f t="shared" si="17"/>
        <v>0</v>
      </c>
      <c r="M71" s="16">
        <f t="shared" si="17"/>
        <v>0</v>
      </c>
      <c r="N71" s="16">
        <f t="shared" si="17"/>
        <v>0</v>
      </c>
      <c r="O71" s="16">
        <f t="shared" si="17"/>
        <v>0</v>
      </c>
      <c r="P71" s="16">
        <f t="shared" si="17"/>
        <v>0</v>
      </c>
      <c r="Q71" s="16">
        <f t="shared" si="17"/>
        <v>0</v>
      </c>
      <c r="R71" s="16">
        <f t="shared" si="17"/>
        <v>0</v>
      </c>
      <c r="S71" s="16">
        <f t="shared" si="17"/>
        <v>0</v>
      </c>
      <c r="T71" s="16">
        <f t="shared" si="17"/>
        <v>0</v>
      </c>
      <c r="U71" s="16">
        <f t="shared" si="17"/>
        <v>0</v>
      </c>
      <c r="V71" s="16">
        <f t="shared" si="17"/>
        <v>0</v>
      </c>
      <c r="W71" s="16">
        <f t="shared" si="17"/>
        <v>0</v>
      </c>
      <c r="X71" s="16">
        <f t="shared" si="17"/>
        <v>0</v>
      </c>
      <c r="Y71" s="16">
        <f t="shared" si="17"/>
        <v>0</v>
      </c>
      <c r="Z71" s="16">
        <f t="shared" ref="Z71:AQ72" si="21">SUMIFS($F$3:$F$261,$A$3:$A$261,Z$1,$B$3:$B$261,$I71)</f>
        <v>0</v>
      </c>
      <c r="AA71" s="16">
        <f t="shared" si="21"/>
        <v>0</v>
      </c>
      <c r="AB71" s="16">
        <f t="shared" si="21"/>
        <v>0</v>
      </c>
      <c r="AC71" s="16">
        <f t="shared" si="21"/>
        <v>25373.94</v>
      </c>
      <c r="AD71" s="16">
        <f t="shared" si="21"/>
        <v>0</v>
      </c>
      <c r="AE71" s="16">
        <f t="shared" si="21"/>
        <v>0</v>
      </c>
      <c r="AF71" s="16">
        <f t="shared" si="21"/>
        <v>0</v>
      </c>
      <c r="AG71" s="16">
        <f t="shared" si="21"/>
        <v>0</v>
      </c>
      <c r="AH71" s="16">
        <f t="shared" si="21"/>
        <v>0</v>
      </c>
      <c r="AI71" s="16">
        <f t="shared" si="21"/>
        <v>0</v>
      </c>
      <c r="AJ71" s="16">
        <f t="shared" si="21"/>
        <v>0</v>
      </c>
      <c r="AK71" s="16">
        <f t="shared" si="21"/>
        <v>0</v>
      </c>
      <c r="AL71" s="16">
        <f t="shared" si="21"/>
        <v>0</v>
      </c>
      <c r="AM71" s="16">
        <f t="shared" si="21"/>
        <v>0</v>
      </c>
      <c r="AN71" s="16">
        <f t="shared" si="21"/>
        <v>0</v>
      </c>
      <c r="AO71" s="16">
        <f t="shared" si="21"/>
        <v>0</v>
      </c>
      <c r="AP71" s="16">
        <f t="shared" si="21"/>
        <v>0</v>
      </c>
      <c r="AQ71" s="16">
        <f t="shared" si="21"/>
        <v>0</v>
      </c>
      <c r="AR71" s="16">
        <f t="shared" ref="AR71:AU85" si="22">SUMIFS($F$3:$F$261,$A$3:$A$261,AR$1,$B$3:$B$261,$I71)</f>
        <v>0</v>
      </c>
      <c r="AS71" s="16">
        <f t="shared" si="22"/>
        <v>0</v>
      </c>
      <c r="AT71" s="16">
        <f t="shared" si="22"/>
        <v>0</v>
      </c>
      <c r="AU71" s="16">
        <f t="shared" si="22"/>
        <v>0</v>
      </c>
      <c r="AV71" s="29">
        <f t="shared" si="18"/>
        <v>25373.94</v>
      </c>
      <c r="AW71" s="16">
        <f t="shared" si="19"/>
        <v>69</v>
      </c>
    </row>
    <row r="72" spans="1:49">
      <c r="A72" s="21" t="s">
        <v>216</v>
      </c>
      <c r="B72" s="21">
        <v>46</v>
      </c>
      <c r="C72" s="21">
        <v>1</v>
      </c>
      <c r="D72" s="21"/>
      <c r="E72" t="s">
        <v>468</v>
      </c>
      <c r="F72" s="15">
        <v>1109.05</v>
      </c>
      <c r="I72">
        <v>70</v>
      </c>
      <c r="J72" s="16">
        <f t="shared" si="17"/>
        <v>0</v>
      </c>
      <c r="K72" s="16">
        <f t="shared" si="17"/>
        <v>0</v>
      </c>
      <c r="L72" s="16">
        <f t="shared" si="17"/>
        <v>0</v>
      </c>
      <c r="M72" s="16">
        <f t="shared" si="17"/>
        <v>0</v>
      </c>
      <c r="N72" s="16">
        <f t="shared" si="17"/>
        <v>0</v>
      </c>
      <c r="O72" s="16">
        <f t="shared" si="17"/>
        <v>0</v>
      </c>
      <c r="P72" s="16">
        <f t="shared" si="17"/>
        <v>0</v>
      </c>
      <c r="Q72" s="16">
        <f t="shared" si="17"/>
        <v>0</v>
      </c>
      <c r="R72" s="16">
        <f t="shared" si="17"/>
        <v>0</v>
      </c>
      <c r="S72" s="16">
        <f t="shared" si="17"/>
        <v>0</v>
      </c>
      <c r="T72" s="16">
        <f t="shared" si="17"/>
        <v>0</v>
      </c>
      <c r="U72" s="16">
        <f t="shared" si="17"/>
        <v>0</v>
      </c>
      <c r="V72" s="16">
        <f t="shared" si="17"/>
        <v>0</v>
      </c>
      <c r="W72" s="16">
        <f t="shared" si="17"/>
        <v>0</v>
      </c>
      <c r="X72" s="16">
        <f t="shared" si="17"/>
        <v>0</v>
      </c>
      <c r="Y72" s="16">
        <f t="shared" si="17"/>
        <v>0</v>
      </c>
      <c r="Z72" s="16">
        <f t="shared" si="21"/>
        <v>0</v>
      </c>
      <c r="AA72" s="16">
        <f t="shared" si="21"/>
        <v>0</v>
      </c>
      <c r="AB72" s="16">
        <f t="shared" si="21"/>
        <v>0</v>
      </c>
      <c r="AC72" s="16">
        <f t="shared" si="21"/>
        <v>0</v>
      </c>
      <c r="AD72" s="16">
        <f t="shared" si="21"/>
        <v>0</v>
      </c>
      <c r="AE72" s="16">
        <f t="shared" si="21"/>
        <v>0</v>
      </c>
      <c r="AF72" s="16">
        <f t="shared" si="21"/>
        <v>0</v>
      </c>
      <c r="AG72" s="16">
        <f t="shared" si="21"/>
        <v>0</v>
      </c>
      <c r="AH72" s="16">
        <f t="shared" si="21"/>
        <v>0</v>
      </c>
      <c r="AI72" s="16">
        <f t="shared" si="21"/>
        <v>0</v>
      </c>
      <c r="AJ72" s="16">
        <f t="shared" si="21"/>
        <v>0</v>
      </c>
      <c r="AK72" s="16">
        <f t="shared" si="21"/>
        <v>0</v>
      </c>
      <c r="AL72" s="16">
        <f t="shared" si="21"/>
        <v>0</v>
      </c>
      <c r="AM72" s="16">
        <f t="shared" si="21"/>
        <v>0</v>
      </c>
      <c r="AN72" s="16">
        <f t="shared" si="21"/>
        <v>0</v>
      </c>
      <c r="AO72" s="16">
        <f t="shared" si="21"/>
        <v>0</v>
      </c>
      <c r="AP72" s="16">
        <f t="shared" si="21"/>
        <v>0</v>
      </c>
      <c r="AQ72" s="16">
        <f t="shared" si="21"/>
        <v>0</v>
      </c>
      <c r="AR72" s="16">
        <f t="shared" si="22"/>
        <v>0</v>
      </c>
      <c r="AS72" s="16">
        <f t="shared" si="22"/>
        <v>0</v>
      </c>
      <c r="AT72" s="16">
        <f t="shared" si="22"/>
        <v>0</v>
      </c>
      <c r="AU72" s="16">
        <f t="shared" si="22"/>
        <v>0</v>
      </c>
      <c r="AV72" s="29">
        <f t="shared" si="18"/>
        <v>0</v>
      </c>
      <c r="AW72" s="16">
        <f t="shared" si="19"/>
        <v>70</v>
      </c>
    </row>
    <row r="73" spans="1:49">
      <c r="A73" s="31" t="s">
        <v>216</v>
      </c>
      <c r="B73" s="21">
        <v>84</v>
      </c>
      <c r="C73" s="21">
        <v>11</v>
      </c>
      <c r="D73" s="21"/>
      <c r="E73" t="s">
        <v>325</v>
      </c>
      <c r="F73" s="15">
        <v>14632.99</v>
      </c>
      <c r="I73">
        <v>71</v>
      </c>
      <c r="J73" s="16">
        <f t="shared" si="17"/>
        <v>0</v>
      </c>
      <c r="K73" s="16">
        <f t="shared" si="17"/>
        <v>0</v>
      </c>
      <c r="L73" s="16">
        <f t="shared" si="17"/>
        <v>0</v>
      </c>
      <c r="M73" s="16">
        <f t="shared" si="17"/>
        <v>0</v>
      </c>
      <c r="N73" s="16">
        <f t="shared" si="17"/>
        <v>0</v>
      </c>
      <c r="O73" s="16">
        <f t="shared" si="17"/>
        <v>0</v>
      </c>
      <c r="P73" s="16">
        <f t="shared" si="17"/>
        <v>0</v>
      </c>
      <c r="Q73" s="16">
        <f t="shared" si="17"/>
        <v>0</v>
      </c>
      <c r="R73" s="16">
        <f t="shared" si="17"/>
        <v>0</v>
      </c>
      <c r="S73" s="16">
        <f t="shared" si="17"/>
        <v>0</v>
      </c>
      <c r="T73" s="16">
        <f t="shared" si="17"/>
        <v>0</v>
      </c>
      <c r="U73" s="16">
        <f t="shared" si="17"/>
        <v>0</v>
      </c>
      <c r="V73" s="16">
        <f t="shared" si="17"/>
        <v>0</v>
      </c>
      <c r="W73" s="16">
        <f t="shared" si="17"/>
        <v>0</v>
      </c>
      <c r="X73" s="16">
        <f t="shared" si="17"/>
        <v>0</v>
      </c>
      <c r="Y73" s="16">
        <f t="shared" ref="Y73:AS86" si="23">SUMIFS($F$3:$F$261,$A$3:$A$261,Y$1,$B$3:$B$261,$I73)</f>
        <v>0</v>
      </c>
      <c r="Z73" s="16">
        <f t="shared" si="23"/>
        <v>0</v>
      </c>
      <c r="AA73" s="16">
        <f t="shared" si="23"/>
        <v>0</v>
      </c>
      <c r="AB73" s="16">
        <f t="shared" si="23"/>
        <v>0</v>
      </c>
      <c r="AC73" s="16">
        <f t="shared" si="23"/>
        <v>21727.759999999998</v>
      </c>
      <c r="AD73" s="16">
        <f t="shared" si="23"/>
        <v>0</v>
      </c>
      <c r="AE73" s="16">
        <f t="shared" si="23"/>
        <v>0</v>
      </c>
      <c r="AF73" s="16">
        <f t="shared" si="23"/>
        <v>0</v>
      </c>
      <c r="AG73" s="16">
        <f t="shared" si="23"/>
        <v>20179.439999999999</v>
      </c>
      <c r="AH73" s="16">
        <f t="shared" si="23"/>
        <v>0</v>
      </c>
      <c r="AI73" s="16">
        <f t="shared" si="23"/>
        <v>0</v>
      </c>
      <c r="AJ73" s="16">
        <f t="shared" si="23"/>
        <v>0</v>
      </c>
      <c r="AK73" s="16">
        <f t="shared" si="23"/>
        <v>0</v>
      </c>
      <c r="AL73" s="16">
        <f t="shared" si="23"/>
        <v>0</v>
      </c>
      <c r="AM73" s="16">
        <f t="shared" si="23"/>
        <v>0</v>
      </c>
      <c r="AN73" s="16">
        <f t="shared" si="23"/>
        <v>0</v>
      </c>
      <c r="AO73" s="16">
        <f t="shared" si="23"/>
        <v>20508.59</v>
      </c>
      <c r="AP73" s="16">
        <f t="shared" si="23"/>
        <v>0</v>
      </c>
      <c r="AQ73" s="16">
        <f t="shared" si="23"/>
        <v>0</v>
      </c>
      <c r="AR73" s="16">
        <f t="shared" si="22"/>
        <v>0</v>
      </c>
      <c r="AS73" s="16">
        <f t="shared" si="22"/>
        <v>0</v>
      </c>
      <c r="AT73" s="16">
        <f t="shared" si="22"/>
        <v>0</v>
      </c>
      <c r="AU73" s="16">
        <f t="shared" si="22"/>
        <v>0</v>
      </c>
      <c r="AV73" s="29">
        <f t="shared" si="18"/>
        <v>62415.789999999994</v>
      </c>
      <c r="AW73" s="16">
        <f t="shared" si="19"/>
        <v>71</v>
      </c>
    </row>
    <row r="74" spans="1:49">
      <c r="A74" s="32" t="s">
        <v>391</v>
      </c>
      <c r="B74" s="32"/>
      <c r="C74" s="32"/>
      <c r="D74" s="32"/>
      <c r="E74" s="32"/>
      <c r="F74" s="33">
        <v>1336182.3900000001</v>
      </c>
      <c r="I74">
        <v>72</v>
      </c>
      <c r="J74" s="16">
        <f t="shared" ref="J74:Y89" si="24">SUMIFS($F$3:$F$261,$A$3:$A$261,J$1,$B$3:$B$261,$I74)</f>
        <v>0</v>
      </c>
      <c r="K74" s="16">
        <f t="shared" si="24"/>
        <v>0</v>
      </c>
      <c r="L74" s="16">
        <f t="shared" si="24"/>
        <v>0</v>
      </c>
      <c r="M74" s="16">
        <f t="shared" si="24"/>
        <v>0</v>
      </c>
      <c r="N74" s="16">
        <f t="shared" si="24"/>
        <v>0</v>
      </c>
      <c r="O74" s="16">
        <f t="shared" si="24"/>
        <v>0</v>
      </c>
      <c r="P74" s="16">
        <f t="shared" si="24"/>
        <v>0</v>
      </c>
      <c r="Q74" s="16">
        <f t="shared" si="24"/>
        <v>0</v>
      </c>
      <c r="R74" s="16">
        <f t="shared" si="24"/>
        <v>0</v>
      </c>
      <c r="S74" s="16">
        <f t="shared" si="24"/>
        <v>0</v>
      </c>
      <c r="T74" s="16">
        <f t="shared" si="24"/>
        <v>0</v>
      </c>
      <c r="U74" s="16">
        <f t="shared" si="24"/>
        <v>0</v>
      </c>
      <c r="V74" s="16">
        <f t="shared" si="24"/>
        <v>0</v>
      </c>
      <c r="W74" s="16">
        <f t="shared" si="24"/>
        <v>0</v>
      </c>
      <c r="X74" s="16">
        <f t="shared" si="24"/>
        <v>0</v>
      </c>
      <c r="Y74" s="16">
        <f t="shared" si="24"/>
        <v>0</v>
      </c>
      <c r="Z74" s="16">
        <f t="shared" si="23"/>
        <v>0</v>
      </c>
      <c r="AA74" s="16">
        <f t="shared" si="23"/>
        <v>0</v>
      </c>
      <c r="AB74" s="16">
        <f t="shared" si="23"/>
        <v>0</v>
      </c>
      <c r="AC74" s="16">
        <f t="shared" si="23"/>
        <v>0</v>
      </c>
      <c r="AD74" s="16">
        <f t="shared" si="23"/>
        <v>0</v>
      </c>
      <c r="AE74" s="16">
        <f t="shared" si="23"/>
        <v>0</v>
      </c>
      <c r="AF74" s="16">
        <f t="shared" si="23"/>
        <v>0</v>
      </c>
      <c r="AG74" s="16">
        <f t="shared" si="23"/>
        <v>0</v>
      </c>
      <c r="AH74" s="16">
        <f t="shared" si="23"/>
        <v>0</v>
      </c>
      <c r="AI74" s="16">
        <f t="shared" si="23"/>
        <v>0</v>
      </c>
      <c r="AJ74" s="16">
        <f t="shared" si="23"/>
        <v>0</v>
      </c>
      <c r="AK74" s="16">
        <f t="shared" si="23"/>
        <v>0</v>
      </c>
      <c r="AL74" s="16">
        <f t="shared" si="23"/>
        <v>0</v>
      </c>
      <c r="AM74" s="16">
        <f t="shared" si="23"/>
        <v>0</v>
      </c>
      <c r="AN74" s="16">
        <f t="shared" si="23"/>
        <v>0</v>
      </c>
      <c r="AO74" s="16">
        <f t="shared" si="23"/>
        <v>0</v>
      </c>
      <c r="AP74" s="16">
        <f t="shared" si="23"/>
        <v>0</v>
      </c>
      <c r="AQ74" s="16">
        <f t="shared" si="23"/>
        <v>0</v>
      </c>
      <c r="AR74" s="16">
        <f t="shared" si="22"/>
        <v>0</v>
      </c>
      <c r="AS74" s="16">
        <f t="shared" si="22"/>
        <v>0</v>
      </c>
      <c r="AT74" s="16">
        <f t="shared" si="22"/>
        <v>0</v>
      </c>
      <c r="AU74" s="16">
        <f t="shared" si="22"/>
        <v>0</v>
      </c>
      <c r="AV74" s="29">
        <f t="shared" si="18"/>
        <v>0</v>
      </c>
      <c r="AW74" s="16">
        <f t="shared" si="19"/>
        <v>72</v>
      </c>
    </row>
    <row r="75" spans="1:49">
      <c r="A75" s="21" t="s">
        <v>217</v>
      </c>
      <c r="B75" s="21" t="s">
        <v>319</v>
      </c>
      <c r="C75" s="21"/>
      <c r="D75" s="21"/>
      <c r="E75" t="s">
        <v>320</v>
      </c>
      <c r="F75" s="15">
        <v>286373.44</v>
      </c>
      <c r="I75">
        <v>73</v>
      </c>
      <c r="J75" s="16">
        <f t="shared" si="24"/>
        <v>0</v>
      </c>
      <c r="K75" s="16">
        <f t="shared" si="24"/>
        <v>0</v>
      </c>
      <c r="L75" s="16">
        <f t="shared" si="24"/>
        <v>0</v>
      </c>
      <c r="M75" s="16">
        <f t="shared" si="24"/>
        <v>0</v>
      </c>
      <c r="N75" s="16">
        <f t="shared" si="24"/>
        <v>0</v>
      </c>
      <c r="O75" s="16">
        <f t="shared" si="24"/>
        <v>0</v>
      </c>
      <c r="P75" s="16">
        <f t="shared" si="24"/>
        <v>0</v>
      </c>
      <c r="Q75" s="16">
        <f t="shared" si="24"/>
        <v>0</v>
      </c>
      <c r="R75" s="16">
        <f t="shared" si="24"/>
        <v>0</v>
      </c>
      <c r="S75" s="16">
        <f t="shared" si="24"/>
        <v>0</v>
      </c>
      <c r="T75" s="16">
        <f t="shared" si="24"/>
        <v>0</v>
      </c>
      <c r="U75" s="16">
        <f t="shared" si="24"/>
        <v>0</v>
      </c>
      <c r="V75" s="16">
        <f t="shared" si="24"/>
        <v>0</v>
      </c>
      <c r="W75" s="16">
        <f t="shared" si="24"/>
        <v>0</v>
      </c>
      <c r="X75" s="16">
        <f t="shared" si="24"/>
        <v>0</v>
      </c>
      <c r="Y75" s="16">
        <f t="shared" si="24"/>
        <v>0</v>
      </c>
      <c r="Z75" s="16">
        <f t="shared" si="23"/>
        <v>0</v>
      </c>
      <c r="AA75" s="16">
        <f t="shared" si="23"/>
        <v>0</v>
      </c>
      <c r="AB75" s="16">
        <f t="shared" si="23"/>
        <v>0</v>
      </c>
      <c r="AC75" s="16">
        <f t="shared" si="23"/>
        <v>0</v>
      </c>
      <c r="AD75" s="16">
        <f t="shared" si="23"/>
        <v>0</v>
      </c>
      <c r="AE75" s="16">
        <f t="shared" si="23"/>
        <v>0</v>
      </c>
      <c r="AF75" s="16">
        <f t="shared" si="23"/>
        <v>0</v>
      </c>
      <c r="AG75" s="16">
        <f t="shared" si="23"/>
        <v>0</v>
      </c>
      <c r="AH75" s="16">
        <f t="shared" si="23"/>
        <v>0</v>
      </c>
      <c r="AI75" s="16">
        <f t="shared" si="23"/>
        <v>0</v>
      </c>
      <c r="AJ75" s="16">
        <f t="shared" si="23"/>
        <v>0</v>
      </c>
      <c r="AK75" s="16">
        <f t="shared" si="23"/>
        <v>0</v>
      </c>
      <c r="AL75" s="16">
        <f t="shared" si="23"/>
        <v>0</v>
      </c>
      <c r="AM75" s="16">
        <f t="shared" si="23"/>
        <v>0</v>
      </c>
      <c r="AN75" s="16">
        <f t="shared" si="23"/>
        <v>0</v>
      </c>
      <c r="AO75" s="16">
        <f t="shared" si="23"/>
        <v>0</v>
      </c>
      <c r="AP75" s="16">
        <f t="shared" si="23"/>
        <v>0</v>
      </c>
      <c r="AQ75" s="16">
        <f t="shared" si="23"/>
        <v>0</v>
      </c>
      <c r="AR75" s="16">
        <f t="shared" si="22"/>
        <v>0</v>
      </c>
      <c r="AS75" s="16">
        <f t="shared" si="22"/>
        <v>0</v>
      </c>
      <c r="AT75" s="16">
        <f t="shared" si="22"/>
        <v>0</v>
      </c>
      <c r="AU75" s="16">
        <f t="shared" si="22"/>
        <v>0</v>
      </c>
      <c r="AV75" s="29">
        <f t="shared" si="18"/>
        <v>0</v>
      </c>
      <c r="AW75" s="16">
        <f t="shared" si="19"/>
        <v>73</v>
      </c>
    </row>
    <row r="76" spans="1:49">
      <c r="A76" s="31" t="s">
        <v>217</v>
      </c>
      <c r="B76" s="21">
        <v>84</v>
      </c>
      <c r="C76" s="21">
        <v>11</v>
      </c>
      <c r="D76" s="21"/>
      <c r="E76" t="s">
        <v>325</v>
      </c>
      <c r="F76" s="15">
        <v>43010.270000000004</v>
      </c>
      <c r="I76">
        <v>74</v>
      </c>
      <c r="J76" s="16">
        <f t="shared" si="24"/>
        <v>0</v>
      </c>
      <c r="K76" s="16">
        <f t="shared" si="24"/>
        <v>0</v>
      </c>
      <c r="L76" s="16">
        <f t="shared" si="24"/>
        <v>50304.25</v>
      </c>
      <c r="M76" s="16">
        <f t="shared" si="24"/>
        <v>0</v>
      </c>
      <c r="N76" s="16">
        <f t="shared" si="24"/>
        <v>0</v>
      </c>
      <c r="O76" s="16">
        <f t="shared" si="24"/>
        <v>0</v>
      </c>
      <c r="P76" s="16">
        <f t="shared" si="24"/>
        <v>0</v>
      </c>
      <c r="Q76" s="16">
        <f t="shared" si="24"/>
        <v>0</v>
      </c>
      <c r="R76" s="16">
        <f t="shared" si="24"/>
        <v>0</v>
      </c>
      <c r="S76" s="16">
        <f t="shared" si="24"/>
        <v>0</v>
      </c>
      <c r="T76" s="16">
        <f t="shared" si="24"/>
        <v>0</v>
      </c>
      <c r="U76" s="16">
        <f t="shared" si="24"/>
        <v>0</v>
      </c>
      <c r="V76" s="16">
        <f t="shared" si="24"/>
        <v>0</v>
      </c>
      <c r="W76" s="16">
        <f t="shared" si="24"/>
        <v>0</v>
      </c>
      <c r="X76" s="16">
        <f t="shared" si="24"/>
        <v>0</v>
      </c>
      <c r="Y76" s="16">
        <f t="shared" si="24"/>
        <v>0</v>
      </c>
      <c r="Z76" s="16">
        <f t="shared" si="23"/>
        <v>0</v>
      </c>
      <c r="AA76" s="16">
        <f t="shared" si="23"/>
        <v>0</v>
      </c>
      <c r="AB76" s="16">
        <f t="shared" si="23"/>
        <v>0</v>
      </c>
      <c r="AC76" s="16">
        <f t="shared" si="23"/>
        <v>6394.76</v>
      </c>
      <c r="AD76" s="16">
        <f t="shared" si="23"/>
        <v>0</v>
      </c>
      <c r="AE76" s="16">
        <f t="shared" si="23"/>
        <v>0</v>
      </c>
      <c r="AF76" s="16">
        <f t="shared" si="23"/>
        <v>0</v>
      </c>
      <c r="AG76" s="16">
        <f t="shared" si="23"/>
        <v>0</v>
      </c>
      <c r="AH76" s="16">
        <f t="shared" si="23"/>
        <v>0</v>
      </c>
      <c r="AI76" s="16">
        <f t="shared" si="23"/>
        <v>0</v>
      </c>
      <c r="AJ76" s="16">
        <f t="shared" si="23"/>
        <v>0</v>
      </c>
      <c r="AK76" s="16">
        <f t="shared" si="23"/>
        <v>0</v>
      </c>
      <c r="AL76" s="16">
        <f t="shared" si="23"/>
        <v>0</v>
      </c>
      <c r="AM76" s="16">
        <f t="shared" si="23"/>
        <v>0</v>
      </c>
      <c r="AN76" s="16">
        <f t="shared" si="23"/>
        <v>0</v>
      </c>
      <c r="AO76" s="16">
        <f t="shared" si="23"/>
        <v>0</v>
      </c>
      <c r="AP76" s="16">
        <f t="shared" si="23"/>
        <v>30195.69</v>
      </c>
      <c r="AQ76" s="16">
        <f t="shared" si="23"/>
        <v>0</v>
      </c>
      <c r="AR76" s="16">
        <f t="shared" si="22"/>
        <v>0</v>
      </c>
      <c r="AS76" s="16">
        <f t="shared" si="22"/>
        <v>0</v>
      </c>
      <c r="AT76" s="16">
        <f t="shared" si="22"/>
        <v>0</v>
      </c>
      <c r="AU76" s="16">
        <f t="shared" si="22"/>
        <v>0</v>
      </c>
      <c r="AV76" s="29">
        <f t="shared" si="18"/>
        <v>86894.7</v>
      </c>
      <c r="AW76" s="16">
        <f t="shared" si="19"/>
        <v>74</v>
      </c>
    </row>
    <row r="77" spans="1:49">
      <c r="A77" s="32" t="s">
        <v>392</v>
      </c>
      <c r="B77" s="32"/>
      <c r="C77" s="32"/>
      <c r="D77" s="32"/>
      <c r="E77" s="32"/>
      <c r="F77" s="33">
        <v>329383.71000000002</v>
      </c>
      <c r="I77">
        <v>75</v>
      </c>
      <c r="J77" s="16">
        <f t="shared" si="24"/>
        <v>0</v>
      </c>
      <c r="K77" s="16">
        <f t="shared" si="24"/>
        <v>0</v>
      </c>
      <c r="L77" s="16">
        <f t="shared" si="24"/>
        <v>0</v>
      </c>
      <c r="M77" s="16">
        <f t="shared" si="24"/>
        <v>0</v>
      </c>
      <c r="N77" s="16">
        <f t="shared" si="24"/>
        <v>0</v>
      </c>
      <c r="O77" s="16">
        <f t="shared" si="24"/>
        <v>0</v>
      </c>
      <c r="P77" s="16">
        <f t="shared" si="24"/>
        <v>0</v>
      </c>
      <c r="Q77" s="16">
        <f t="shared" si="24"/>
        <v>0</v>
      </c>
      <c r="R77" s="16">
        <f t="shared" si="24"/>
        <v>0</v>
      </c>
      <c r="S77" s="16">
        <f t="shared" si="24"/>
        <v>0</v>
      </c>
      <c r="T77" s="16">
        <f t="shared" si="24"/>
        <v>0</v>
      </c>
      <c r="U77" s="16">
        <f t="shared" si="24"/>
        <v>0</v>
      </c>
      <c r="V77" s="16">
        <f t="shared" si="24"/>
        <v>0</v>
      </c>
      <c r="W77" s="16">
        <f t="shared" si="24"/>
        <v>0</v>
      </c>
      <c r="X77" s="16">
        <f t="shared" si="24"/>
        <v>0</v>
      </c>
      <c r="Y77" s="16">
        <f t="shared" si="24"/>
        <v>0</v>
      </c>
      <c r="Z77" s="16">
        <f t="shared" si="23"/>
        <v>6495.41</v>
      </c>
      <c r="AA77" s="16">
        <f t="shared" si="23"/>
        <v>0</v>
      </c>
      <c r="AB77" s="16">
        <f t="shared" si="23"/>
        <v>0</v>
      </c>
      <c r="AC77" s="16">
        <f t="shared" si="23"/>
        <v>0</v>
      </c>
      <c r="AD77" s="16">
        <f t="shared" si="23"/>
        <v>0</v>
      </c>
      <c r="AE77" s="16">
        <f t="shared" si="23"/>
        <v>0</v>
      </c>
      <c r="AF77" s="16">
        <f t="shared" si="23"/>
        <v>0</v>
      </c>
      <c r="AG77" s="16">
        <f t="shared" si="23"/>
        <v>0</v>
      </c>
      <c r="AH77" s="16">
        <f t="shared" si="23"/>
        <v>0</v>
      </c>
      <c r="AI77" s="16">
        <f t="shared" si="23"/>
        <v>0</v>
      </c>
      <c r="AJ77" s="16">
        <f t="shared" si="23"/>
        <v>0</v>
      </c>
      <c r="AK77" s="16">
        <f t="shared" si="23"/>
        <v>0</v>
      </c>
      <c r="AL77" s="16">
        <f t="shared" si="23"/>
        <v>0</v>
      </c>
      <c r="AM77" s="16">
        <f t="shared" si="23"/>
        <v>0</v>
      </c>
      <c r="AN77" s="16">
        <f t="shared" si="23"/>
        <v>0</v>
      </c>
      <c r="AO77" s="16">
        <f t="shared" si="23"/>
        <v>0</v>
      </c>
      <c r="AP77" s="16">
        <f t="shared" si="23"/>
        <v>0</v>
      </c>
      <c r="AQ77" s="16">
        <f t="shared" si="23"/>
        <v>0</v>
      </c>
      <c r="AR77" s="16">
        <f t="shared" si="22"/>
        <v>0</v>
      </c>
      <c r="AS77" s="16">
        <f t="shared" si="22"/>
        <v>0</v>
      </c>
      <c r="AT77" s="16">
        <f t="shared" si="22"/>
        <v>0</v>
      </c>
      <c r="AU77" s="16">
        <f t="shared" si="22"/>
        <v>0</v>
      </c>
      <c r="AV77" s="29">
        <f t="shared" si="18"/>
        <v>6495.41</v>
      </c>
      <c r="AW77" s="16">
        <f t="shared" si="19"/>
        <v>75</v>
      </c>
    </row>
    <row r="78" spans="1:49">
      <c r="A78" s="21" t="s">
        <v>218</v>
      </c>
      <c r="B78" s="21" t="s">
        <v>319</v>
      </c>
      <c r="C78" s="21"/>
      <c r="D78" s="21"/>
      <c r="E78" t="s">
        <v>320</v>
      </c>
      <c r="F78" s="15">
        <v>2622236.88</v>
      </c>
      <c r="I78">
        <v>76</v>
      </c>
      <c r="J78" s="16">
        <f t="shared" si="24"/>
        <v>0</v>
      </c>
      <c r="K78" s="16">
        <f t="shared" si="24"/>
        <v>0</v>
      </c>
      <c r="L78" s="16">
        <f t="shared" si="24"/>
        <v>0</v>
      </c>
      <c r="M78" s="16">
        <f t="shared" si="24"/>
        <v>0</v>
      </c>
      <c r="N78" s="16">
        <f t="shared" si="24"/>
        <v>0</v>
      </c>
      <c r="O78" s="16">
        <f t="shared" si="24"/>
        <v>0</v>
      </c>
      <c r="P78" s="16">
        <f t="shared" si="24"/>
        <v>0</v>
      </c>
      <c r="Q78" s="16">
        <f t="shared" si="24"/>
        <v>0</v>
      </c>
      <c r="R78" s="16">
        <f t="shared" si="24"/>
        <v>0</v>
      </c>
      <c r="S78" s="16">
        <f t="shared" si="24"/>
        <v>0</v>
      </c>
      <c r="T78" s="16">
        <f t="shared" si="24"/>
        <v>0</v>
      </c>
      <c r="U78" s="16">
        <f t="shared" si="24"/>
        <v>0</v>
      </c>
      <c r="V78" s="16">
        <f t="shared" si="24"/>
        <v>0</v>
      </c>
      <c r="W78" s="16">
        <f t="shared" si="24"/>
        <v>0</v>
      </c>
      <c r="X78" s="16">
        <f t="shared" si="24"/>
        <v>0</v>
      </c>
      <c r="Y78" s="16">
        <f t="shared" si="24"/>
        <v>0</v>
      </c>
      <c r="Z78" s="16">
        <f t="shared" si="23"/>
        <v>0</v>
      </c>
      <c r="AA78" s="16">
        <f t="shared" si="23"/>
        <v>0</v>
      </c>
      <c r="AB78" s="16">
        <f t="shared" si="23"/>
        <v>0</v>
      </c>
      <c r="AC78" s="16">
        <f t="shared" si="23"/>
        <v>0</v>
      </c>
      <c r="AD78" s="16">
        <f t="shared" si="23"/>
        <v>0</v>
      </c>
      <c r="AE78" s="16">
        <f t="shared" si="23"/>
        <v>0</v>
      </c>
      <c r="AF78" s="16">
        <f t="shared" si="23"/>
        <v>0</v>
      </c>
      <c r="AG78" s="16">
        <f t="shared" si="23"/>
        <v>0</v>
      </c>
      <c r="AH78" s="16">
        <f t="shared" si="23"/>
        <v>0</v>
      </c>
      <c r="AI78" s="16">
        <f t="shared" si="23"/>
        <v>0</v>
      </c>
      <c r="AJ78" s="16">
        <f t="shared" si="23"/>
        <v>0</v>
      </c>
      <c r="AK78" s="16">
        <f t="shared" si="23"/>
        <v>0</v>
      </c>
      <c r="AL78" s="16">
        <f t="shared" si="23"/>
        <v>0</v>
      </c>
      <c r="AM78" s="16">
        <f t="shared" si="23"/>
        <v>0</v>
      </c>
      <c r="AN78" s="16">
        <f t="shared" si="23"/>
        <v>0</v>
      </c>
      <c r="AO78" s="16">
        <f t="shared" si="23"/>
        <v>0</v>
      </c>
      <c r="AP78" s="16">
        <f t="shared" si="23"/>
        <v>0</v>
      </c>
      <c r="AQ78" s="16">
        <f t="shared" si="23"/>
        <v>0</v>
      </c>
      <c r="AR78" s="16">
        <f t="shared" si="22"/>
        <v>0</v>
      </c>
      <c r="AS78" s="16">
        <f t="shared" si="22"/>
        <v>0</v>
      </c>
      <c r="AT78" s="16">
        <f t="shared" si="22"/>
        <v>0</v>
      </c>
      <c r="AU78" s="16">
        <f t="shared" si="22"/>
        <v>0</v>
      </c>
      <c r="AV78" s="29">
        <f t="shared" si="18"/>
        <v>0</v>
      </c>
      <c r="AW78" s="16">
        <f t="shared" si="19"/>
        <v>76</v>
      </c>
    </row>
    <row r="79" spans="1:49">
      <c r="A79" s="21" t="s">
        <v>218</v>
      </c>
      <c r="B79" s="21">
        <v>1</v>
      </c>
      <c r="C79" s="21">
        <v>50</v>
      </c>
      <c r="D79" s="21"/>
      <c r="E79" t="s">
        <v>361</v>
      </c>
      <c r="F79" s="15">
        <v>267515.86</v>
      </c>
      <c r="I79">
        <v>77</v>
      </c>
      <c r="J79" s="16">
        <f t="shared" si="24"/>
        <v>0</v>
      </c>
      <c r="K79" s="16">
        <f t="shared" si="24"/>
        <v>0</v>
      </c>
      <c r="L79" s="16">
        <f t="shared" si="24"/>
        <v>0</v>
      </c>
      <c r="M79" s="16">
        <f t="shared" si="24"/>
        <v>0</v>
      </c>
      <c r="N79" s="16">
        <f t="shared" si="24"/>
        <v>0</v>
      </c>
      <c r="O79" s="16">
        <f t="shared" si="24"/>
        <v>0</v>
      </c>
      <c r="P79" s="16">
        <f t="shared" si="24"/>
        <v>0</v>
      </c>
      <c r="Q79" s="16">
        <f t="shared" si="24"/>
        <v>0</v>
      </c>
      <c r="R79" s="16">
        <f t="shared" si="24"/>
        <v>0</v>
      </c>
      <c r="S79" s="16">
        <f t="shared" si="24"/>
        <v>0</v>
      </c>
      <c r="T79" s="16">
        <f t="shared" si="24"/>
        <v>0</v>
      </c>
      <c r="U79" s="16">
        <f t="shared" si="24"/>
        <v>0</v>
      </c>
      <c r="V79" s="16">
        <f t="shared" si="24"/>
        <v>0</v>
      </c>
      <c r="W79" s="16">
        <f t="shared" si="24"/>
        <v>0</v>
      </c>
      <c r="X79" s="16">
        <f t="shared" si="24"/>
        <v>0</v>
      </c>
      <c r="Y79" s="16">
        <f t="shared" si="24"/>
        <v>0</v>
      </c>
      <c r="Z79" s="16">
        <f t="shared" si="23"/>
        <v>0</v>
      </c>
      <c r="AA79" s="16">
        <f t="shared" si="23"/>
        <v>0</v>
      </c>
      <c r="AB79" s="16">
        <f t="shared" si="23"/>
        <v>0</v>
      </c>
      <c r="AC79" s="16">
        <f t="shared" si="23"/>
        <v>0</v>
      </c>
      <c r="AD79" s="16">
        <f t="shared" si="23"/>
        <v>0</v>
      </c>
      <c r="AE79" s="16">
        <f t="shared" si="23"/>
        <v>0</v>
      </c>
      <c r="AF79" s="16">
        <f t="shared" si="23"/>
        <v>0</v>
      </c>
      <c r="AG79" s="16">
        <f t="shared" si="23"/>
        <v>0</v>
      </c>
      <c r="AH79" s="16">
        <f t="shared" si="23"/>
        <v>0</v>
      </c>
      <c r="AI79" s="16">
        <f t="shared" si="23"/>
        <v>0</v>
      </c>
      <c r="AJ79" s="16">
        <f t="shared" si="23"/>
        <v>0</v>
      </c>
      <c r="AK79" s="16">
        <f t="shared" si="23"/>
        <v>0</v>
      </c>
      <c r="AL79" s="16">
        <f t="shared" si="23"/>
        <v>0</v>
      </c>
      <c r="AM79" s="16">
        <f t="shared" si="23"/>
        <v>0</v>
      </c>
      <c r="AN79" s="16">
        <f t="shared" si="23"/>
        <v>0</v>
      </c>
      <c r="AO79" s="16">
        <f t="shared" si="23"/>
        <v>0</v>
      </c>
      <c r="AP79" s="16">
        <f t="shared" si="23"/>
        <v>0</v>
      </c>
      <c r="AQ79" s="16">
        <f t="shared" si="23"/>
        <v>0</v>
      </c>
      <c r="AR79" s="16">
        <f t="shared" si="22"/>
        <v>0</v>
      </c>
      <c r="AS79" s="16">
        <f t="shared" si="22"/>
        <v>0</v>
      </c>
      <c r="AT79" s="16">
        <f t="shared" si="22"/>
        <v>0</v>
      </c>
      <c r="AU79" s="16">
        <f t="shared" si="22"/>
        <v>0</v>
      </c>
      <c r="AV79" s="29">
        <f t="shared" si="18"/>
        <v>0</v>
      </c>
      <c r="AW79" s="16">
        <f t="shared" si="19"/>
        <v>77</v>
      </c>
    </row>
    <row r="80" spans="1:49">
      <c r="A80" s="21" t="s">
        <v>218</v>
      </c>
      <c r="B80" s="21">
        <v>10</v>
      </c>
      <c r="C80" s="21"/>
      <c r="D80" s="21"/>
      <c r="E80" t="s">
        <v>338</v>
      </c>
      <c r="F80" s="15">
        <v>33196.75</v>
      </c>
      <c r="I80">
        <v>78</v>
      </c>
      <c r="J80" s="16">
        <f t="shared" si="24"/>
        <v>0</v>
      </c>
      <c r="K80" s="16">
        <f t="shared" si="24"/>
        <v>0</v>
      </c>
      <c r="L80" s="16">
        <f t="shared" si="24"/>
        <v>0</v>
      </c>
      <c r="M80" s="16">
        <f t="shared" si="24"/>
        <v>0</v>
      </c>
      <c r="N80" s="16">
        <f t="shared" si="24"/>
        <v>0</v>
      </c>
      <c r="O80" s="16">
        <f t="shared" si="24"/>
        <v>0</v>
      </c>
      <c r="P80" s="16">
        <f t="shared" si="24"/>
        <v>0</v>
      </c>
      <c r="Q80" s="16">
        <f t="shared" si="24"/>
        <v>0</v>
      </c>
      <c r="R80" s="16">
        <f t="shared" si="24"/>
        <v>0</v>
      </c>
      <c r="S80" s="16">
        <f t="shared" si="24"/>
        <v>0</v>
      </c>
      <c r="T80" s="16">
        <f t="shared" si="24"/>
        <v>0</v>
      </c>
      <c r="U80" s="16">
        <f t="shared" si="24"/>
        <v>0</v>
      </c>
      <c r="V80" s="16">
        <f t="shared" si="24"/>
        <v>0</v>
      </c>
      <c r="W80" s="16">
        <f t="shared" si="24"/>
        <v>0</v>
      </c>
      <c r="X80" s="16">
        <f t="shared" si="24"/>
        <v>0</v>
      </c>
      <c r="Y80" s="16">
        <f t="shared" si="24"/>
        <v>0</v>
      </c>
      <c r="Z80" s="16">
        <f t="shared" si="23"/>
        <v>0</v>
      </c>
      <c r="AA80" s="16">
        <f t="shared" si="23"/>
        <v>0</v>
      </c>
      <c r="AB80" s="16">
        <f t="shared" si="23"/>
        <v>0</v>
      </c>
      <c r="AC80" s="16">
        <f t="shared" si="23"/>
        <v>0</v>
      </c>
      <c r="AD80" s="16">
        <f t="shared" si="23"/>
        <v>0</v>
      </c>
      <c r="AE80" s="16">
        <f t="shared" si="23"/>
        <v>0</v>
      </c>
      <c r="AF80" s="16">
        <f t="shared" si="23"/>
        <v>0</v>
      </c>
      <c r="AG80" s="16">
        <f t="shared" si="23"/>
        <v>0</v>
      </c>
      <c r="AH80" s="16">
        <f t="shared" si="23"/>
        <v>0</v>
      </c>
      <c r="AI80" s="16">
        <f t="shared" si="23"/>
        <v>0</v>
      </c>
      <c r="AJ80" s="16">
        <f t="shared" si="23"/>
        <v>0</v>
      </c>
      <c r="AK80" s="16">
        <f t="shared" si="23"/>
        <v>0</v>
      </c>
      <c r="AL80" s="16">
        <f t="shared" si="23"/>
        <v>0</v>
      </c>
      <c r="AM80" s="16">
        <f t="shared" si="23"/>
        <v>0</v>
      </c>
      <c r="AN80" s="16">
        <f t="shared" si="23"/>
        <v>0</v>
      </c>
      <c r="AO80" s="16">
        <f t="shared" si="23"/>
        <v>0</v>
      </c>
      <c r="AP80" s="16">
        <f t="shared" si="23"/>
        <v>0</v>
      </c>
      <c r="AQ80" s="16">
        <f t="shared" si="23"/>
        <v>0</v>
      </c>
      <c r="AR80" s="16">
        <f t="shared" si="22"/>
        <v>0</v>
      </c>
      <c r="AS80" s="16">
        <f t="shared" si="22"/>
        <v>0</v>
      </c>
      <c r="AT80" s="16">
        <f t="shared" si="22"/>
        <v>0</v>
      </c>
      <c r="AU80" s="16">
        <f t="shared" si="22"/>
        <v>0</v>
      </c>
      <c r="AV80" s="29">
        <f t="shared" si="18"/>
        <v>0</v>
      </c>
      <c r="AW80" s="16">
        <f t="shared" si="19"/>
        <v>78</v>
      </c>
    </row>
    <row r="81" spans="1:49">
      <c r="A81" s="21" t="s">
        <v>218</v>
      </c>
      <c r="B81" s="21">
        <v>25</v>
      </c>
      <c r="C81" s="21">
        <v>72</v>
      </c>
      <c r="D81" s="21"/>
      <c r="E81" t="s">
        <v>379</v>
      </c>
      <c r="F81" s="15">
        <v>111870.04</v>
      </c>
      <c r="I81">
        <v>79</v>
      </c>
      <c r="J81" s="16">
        <f t="shared" si="24"/>
        <v>0</v>
      </c>
      <c r="K81" s="16">
        <f t="shared" si="24"/>
        <v>0</v>
      </c>
      <c r="L81" s="16">
        <f t="shared" si="24"/>
        <v>0</v>
      </c>
      <c r="M81" s="16">
        <f t="shared" si="24"/>
        <v>0</v>
      </c>
      <c r="N81" s="16">
        <f t="shared" si="24"/>
        <v>0</v>
      </c>
      <c r="O81" s="16">
        <f t="shared" si="24"/>
        <v>0</v>
      </c>
      <c r="P81" s="16">
        <f t="shared" si="24"/>
        <v>0</v>
      </c>
      <c r="Q81" s="16">
        <f t="shared" si="24"/>
        <v>0</v>
      </c>
      <c r="R81" s="16">
        <f t="shared" si="24"/>
        <v>0</v>
      </c>
      <c r="S81" s="16">
        <f t="shared" si="24"/>
        <v>0</v>
      </c>
      <c r="T81" s="16">
        <f t="shared" si="24"/>
        <v>0</v>
      </c>
      <c r="U81" s="16">
        <f t="shared" si="24"/>
        <v>0</v>
      </c>
      <c r="V81" s="16">
        <f t="shared" si="24"/>
        <v>0</v>
      </c>
      <c r="W81" s="16">
        <f t="shared" si="24"/>
        <v>0</v>
      </c>
      <c r="X81" s="16">
        <f t="shared" si="24"/>
        <v>0</v>
      </c>
      <c r="Y81" s="16">
        <f t="shared" si="24"/>
        <v>0</v>
      </c>
      <c r="Z81" s="16">
        <f t="shared" si="23"/>
        <v>0</v>
      </c>
      <c r="AA81" s="16">
        <f t="shared" si="23"/>
        <v>0</v>
      </c>
      <c r="AB81" s="16">
        <f t="shared" si="23"/>
        <v>0</v>
      </c>
      <c r="AC81" s="16">
        <f t="shared" si="23"/>
        <v>0</v>
      </c>
      <c r="AD81" s="16">
        <f t="shared" si="23"/>
        <v>0</v>
      </c>
      <c r="AE81" s="16">
        <f t="shared" si="23"/>
        <v>0</v>
      </c>
      <c r="AF81" s="16">
        <f t="shared" si="23"/>
        <v>0</v>
      </c>
      <c r="AG81" s="16">
        <f t="shared" si="23"/>
        <v>0</v>
      </c>
      <c r="AH81" s="16">
        <f t="shared" si="23"/>
        <v>0</v>
      </c>
      <c r="AI81" s="16">
        <f t="shared" si="23"/>
        <v>0</v>
      </c>
      <c r="AJ81" s="16">
        <f t="shared" si="23"/>
        <v>0</v>
      </c>
      <c r="AK81" s="16">
        <f t="shared" si="23"/>
        <v>0</v>
      </c>
      <c r="AL81" s="16">
        <f t="shared" si="23"/>
        <v>0</v>
      </c>
      <c r="AM81" s="16">
        <f t="shared" si="23"/>
        <v>0</v>
      </c>
      <c r="AN81" s="16">
        <f t="shared" si="23"/>
        <v>0</v>
      </c>
      <c r="AO81" s="16">
        <f t="shared" si="23"/>
        <v>0</v>
      </c>
      <c r="AP81" s="16">
        <f t="shared" si="23"/>
        <v>0</v>
      </c>
      <c r="AQ81" s="16">
        <f t="shared" si="23"/>
        <v>0</v>
      </c>
      <c r="AR81" s="16">
        <f t="shared" si="22"/>
        <v>0</v>
      </c>
      <c r="AS81" s="16">
        <f t="shared" si="22"/>
        <v>0</v>
      </c>
      <c r="AT81" s="16">
        <f t="shared" si="22"/>
        <v>0</v>
      </c>
      <c r="AU81" s="16">
        <f t="shared" si="22"/>
        <v>0</v>
      </c>
      <c r="AV81" s="29">
        <f t="shared" si="18"/>
        <v>0</v>
      </c>
      <c r="AW81" s="16">
        <f t="shared" si="19"/>
        <v>79</v>
      </c>
    </row>
    <row r="82" spans="1:49">
      <c r="A82" s="21" t="s">
        <v>218</v>
      </c>
      <c r="B82" s="21">
        <v>35</v>
      </c>
      <c r="C82" s="21">
        <v>11</v>
      </c>
      <c r="D82" s="21"/>
      <c r="E82" t="s">
        <v>12</v>
      </c>
      <c r="F82" s="15">
        <v>8596.68</v>
      </c>
      <c r="I82">
        <v>80</v>
      </c>
      <c r="J82" s="16">
        <f t="shared" si="24"/>
        <v>0</v>
      </c>
      <c r="K82" s="16">
        <f t="shared" si="24"/>
        <v>0</v>
      </c>
      <c r="L82" s="16">
        <f t="shared" si="24"/>
        <v>0</v>
      </c>
      <c r="M82" s="16">
        <f t="shared" si="24"/>
        <v>0</v>
      </c>
      <c r="N82" s="16">
        <f t="shared" si="24"/>
        <v>0</v>
      </c>
      <c r="O82" s="16">
        <f t="shared" si="24"/>
        <v>0</v>
      </c>
      <c r="P82" s="16">
        <f t="shared" si="24"/>
        <v>0</v>
      </c>
      <c r="Q82" s="16">
        <f t="shared" si="24"/>
        <v>0</v>
      </c>
      <c r="R82" s="16">
        <f t="shared" si="24"/>
        <v>0</v>
      </c>
      <c r="S82" s="16">
        <f t="shared" si="24"/>
        <v>0</v>
      </c>
      <c r="T82" s="16">
        <f t="shared" si="24"/>
        <v>0</v>
      </c>
      <c r="U82" s="16">
        <f t="shared" si="24"/>
        <v>0</v>
      </c>
      <c r="V82" s="16">
        <f t="shared" si="24"/>
        <v>0</v>
      </c>
      <c r="W82" s="16">
        <f t="shared" si="24"/>
        <v>0</v>
      </c>
      <c r="X82" s="16">
        <f t="shared" si="24"/>
        <v>0</v>
      </c>
      <c r="Y82" s="16">
        <f t="shared" si="24"/>
        <v>0</v>
      </c>
      <c r="Z82" s="16">
        <f t="shared" si="23"/>
        <v>0</v>
      </c>
      <c r="AA82" s="16">
        <f t="shared" si="23"/>
        <v>0</v>
      </c>
      <c r="AB82" s="16">
        <f t="shared" si="23"/>
        <v>0</v>
      </c>
      <c r="AC82" s="16">
        <f t="shared" si="23"/>
        <v>0</v>
      </c>
      <c r="AD82" s="16">
        <f t="shared" si="23"/>
        <v>0</v>
      </c>
      <c r="AE82" s="16">
        <f t="shared" si="23"/>
        <v>0</v>
      </c>
      <c r="AF82" s="16">
        <f t="shared" si="23"/>
        <v>0</v>
      </c>
      <c r="AG82" s="16">
        <f t="shared" si="23"/>
        <v>0</v>
      </c>
      <c r="AH82" s="16">
        <f t="shared" si="23"/>
        <v>0</v>
      </c>
      <c r="AI82" s="16">
        <f t="shared" si="23"/>
        <v>0</v>
      </c>
      <c r="AJ82" s="16">
        <f t="shared" si="23"/>
        <v>0</v>
      </c>
      <c r="AK82" s="16">
        <f t="shared" si="23"/>
        <v>0</v>
      </c>
      <c r="AL82" s="16">
        <f t="shared" si="23"/>
        <v>0</v>
      </c>
      <c r="AM82" s="16">
        <f t="shared" si="23"/>
        <v>0</v>
      </c>
      <c r="AN82" s="16">
        <f t="shared" si="23"/>
        <v>0</v>
      </c>
      <c r="AO82" s="16">
        <f t="shared" si="23"/>
        <v>0</v>
      </c>
      <c r="AP82" s="16">
        <f t="shared" si="23"/>
        <v>0</v>
      </c>
      <c r="AQ82" s="16">
        <f t="shared" si="23"/>
        <v>0</v>
      </c>
      <c r="AR82" s="16">
        <f t="shared" si="22"/>
        <v>0</v>
      </c>
      <c r="AS82" s="16">
        <f t="shared" si="22"/>
        <v>0</v>
      </c>
      <c r="AT82" s="16">
        <f t="shared" si="22"/>
        <v>0</v>
      </c>
      <c r="AU82" s="16">
        <f t="shared" si="22"/>
        <v>0</v>
      </c>
      <c r="AV82" s="29">
        <f t="shared" si="18"/>
        <v>0</v>
      </c>
      <c r="AW82" s="16">
        <f t="shared" si="19"/>
        <v>80</v>
      </c>
    </row>
    <row r="83" spans="1:49">
      <c r="A83" s="21" t="s">
        <v>218</v>
      </c>
      <c r="B83" s="21">
        <v>45</v>
      </c>
      <c r="C83" s="21">
        <v>11</v>
      </c>
      <c r="D83" s="21"/>
      <c r="E83" t="s">
        <v>394</v>
      </c>
      <c r="F83" s="15">
        <v>33354.54</v>
      </c>
      <c r="I83">
        <v>81</v>
      </c>
      <c r="J83" s="16">
        <f t="shared" si="24"/>
        <v>0</v>
      </c>
      <c r="K83" s="16">
        <f t="shared" si="24"/>
        <v>0</v>
      </c>
      <c r="L83" s="16">
        <f t="shared" si="24"/>
        <v>0</v>
      </c>
      <c r="M83" s="16">
        <f t="shared" si="24"/>
        <v>0</v>
      </c>
      <c r="N83" s="16">
        <f t="shared" si="24"/>
        <v>0</v>
      </c>
      <c r="O83" s="16">
        <f t="shared" si="24"/>
        <v>0</v>
      </c>
      <c r="P83" s="16">
        <f t="shared" si="24"/>
        <v>0</v>
      </c>
      <c r="Q83" s="16">
        <f t="shared" si="24"/>
        <v>0</v>
      </c>
      <c r="R83" s="16">
        <f t="shared" si="24"/>
        <v>0</v>
      </c>
      <c r="S83" s="16">
        <f t="shared" si="24"/>
        <v>0</v>
      </c>
      <c r="T83" s="16">
        <f t="shared" si="24"/>
        <v>0</v>
      </c>
      <c r="U83" s="16">
        <f t="shared" si="24"/>
        <v>0</v>
      </c>
      <c r="V83" s="16">
        <f t="shared" si="24"/>
        <v>0</v>
      </c>
      <c r="W83" s="16">
        <f t="shared" si="24"/>
        <v>0</v>
      </c>
      <c r="X83" s="16">
        <f t="shared" si="24"/>
        <v>0</v>
      </c>
      <c r="Y83" s="16">
        <f t="shared" si="24"/>
        <v>0</v>
      </c>
      <c r="Z83" s="16">
        <f t="shared" si="23"/>
        <v>0</v>
      </c>
      <c r="AA83" s="16">
        <f t="shared" si="23"/>
        <v>0</v>
      </c>
      <c r="AB83" s="16">
        <f t="shared" si="23"/>
        <v>0</v>
      </c>
      <c r="AC83" s="16">
        <f t="shared" si="23"/>
        <v>0</v>
      </c>
      <c r="AD83" s="16">
        <f t="shared" si="23"/>
        <v>0</v>
      </c>
      <c r="AE83" s="16">
        <f t="shared" si="23"/>
        <v>0</v>
      </c>
      <c r="AF83" s="16">
        <f t="shared" si="23"/>
        <v>0</v>
      </c>
      <c r="AG83" s="16">
        <f t="shared" si="23"/>
        <v>0</v>
      </c>
      <c r="AH83" s="16">
        <f t="shared" si="23"/>
        <v>0</v>
      </c>
      <c r="AI83" s="16">
        <f t="shared" si="23"/>
        <v>0</v>
      </c>
      <c r="AJ83" s="16">
        <f t="shared" si="23"/>
        <v>0</v>
      </c>
      <c r="AK83" s="16">
        <f t="shared" si="23"/>
        <v>0</v>
      </c>
      <c r="AL83" s="16">
        <f t="shared" si="23"/>
        <v>0</v>
      </c>
      <c r="AM83" s="16">
        <f t="shared" si="23"/>
        <v>0</v>
      </c>
      <c r="AN83" s="16">
        <f t="shared" si="23"/>
        <v>0</v>
      </c>
      <c r="AO83" s="16">
        <f t="shared" si="23"/>
        <v>0</v>
      </c>
      <c r="AP83" s="16">
        <f t="shared" si="23"/>
        <v>0</v>
      </c>
      <c r="AQ83" s="16">
        <f t="shared" si="23"/>
        <v>0</v>
      </c>
      <c r="AR83" s="16">
        <f t="shared" si="22"/>
        <v>0</v>
      </c>
      <c r="AS83" s="16">
        <f t="shared" si="22"/>
        <v>0</v>
      </c>
      <c r="AT83" s="16">
        <f t="shared" si="22"/>
        <v>0</v>
      </c>
      <c r="AU83" s="16">
        <f t="shared" si="22"/>
        <v>0</v>
      </c>
      <c r="AV83" s="29">
        <f t="shared" si="18"/>
        <v>0</v>
      </c>
      <c r="AW83" s="16">
        <f t="shared" si="19"/>
        <v>81</v>
      </c>
    </row>
    <row r="84" spans="1:49">
      <c r="A84" s="21" t="s">
        <v>218</v>
      </c>
      <c r="B84" s="21">
        <v>45</v>
      </c>
      <c r="C84" s="21">
        <v>31</v>
      </c>
      <c r="D84" s="21"/>
      <c r="E84" t="s">
        <v>389</v>
      </c>
      <c r="F84" s="15">
        <v>29236.33</v>
      </c>
      <c r="I84">
        <v>82</v>
      </c>
      <c r="J84" s="16">
        <f t="shared" si="24"/>
        <v>0</v>
      </c>
      <c r="K84" s="16">
        <f t="shared" si="24"/>
        <v>0</v>
      </c>
      <c r="L84" s="16">
        <f t="shared" si="24"/>
        <v>0</v>
      </c>
      <c r="M84" s="16">
        <f t="shared" si="24"/>
        <v>0</v>
      </c>
      <c r="N84" s="16">
        <f t="shared" si="24"/>
        <v>0</v>
      </c>
      <c r="O84" s="16">
        <f t="shared" si="24"/>
        <v>0</v>
      </c>
      <c r="P84" s="16">
        <f t="shared" si="24"/>
        <v>0</v>
      </c>
      <c r="Q84" s="16">
        <f t="shared" si="24"/>
        <v>0</v>
      </c>
      <c r="R84" s="16">
        <f t="shared" si="24"/>
        <v>0</v>
      </c>
      <c r="S84" s="16">
        <f t="shared" si="24"/>
        <v>0</v>
      </c>
      <c r="T84" s="16">
        <f t="shared" si="24"/>
        <v>0</v>
      </c>
      <c r="U84" s="16">
        <f t="shared" si="24"/>
        <v>0</v>
      </c>
      <c r="V84" s="16">
        <f t="shared" si="24"/>
        <v>0</v>
      </c>
      <c r="W84" s="16">
        <f t="shared" si="24"/>
        <v>0</v>
      </c>
      <c r="X84" s="16">
        <f t="shared" si="24"/>
        <v>0</v>
      </c>
      <c r="Y84" s="16">
        <f t="shared" si="24"/>
        <v>0</v>
      </c>
      <c r="Z84" s="16">
        <f t="shared" si="23"/>
        <v>0</v>
      </c>
      <c r="AA84" s="16">
        <f t="shared" si="23"/>
        <v>0</v>
      </c>
      <c r="AB84" s="16">
        <f t="shared" si="23"/>
        <v>0</v>
      </c>
      <c r="AC84" s="16">
        <f t="shared" si="23"/>
        <v>0</v>
      </c>
      <c r="AD84" s="16">
        <f t="shared" si="23"/>
        <v>0</v>
      </c>
      <c r="AE84" s="16">
        <f t="shared" si="23"/>
        <v>0</v>
      </c>
      <c r="AF84" s="16">
        <f t="shared" si="23"/>
        <v>0</v>
      </c>
      <c r="AG84" s="16">
        <f t="shared" si="23"/>
        <v>0</v>
      </c>
      <c r="AH84" s="16">
        <f t="shared" si="23"/>
        <v>0</v>
      </c>
      <c r="AI84" s="16">
        <f t="shared" si="23"/>
        <v>0</v>
      </c>
      <c r="AJ84" s="16">
        <f t="shared" si="23"/>
        <v>0</v>
      </c>
      <c r="AK84" s="16">
        <f t="shared" si="23"/>
        <v>0</v>
      </c>
      <c r="AL84" s="16">
        <f t="shared" si="23"/>
        <v>0</v>
      </c>
      <c r="AM84" s="16">
        <f t="shared" si="23"/>
        <v>0</v>
      </c>
      <c r="AN84" s="16">
        <f t="shared" si="23"/>
        <v>0</v>
      </c>
      <c r="AO84" s="16">
        <f t="shared" si="23"/>
        <v>0</v>
      </c>
      <c r="AP84" s="16">
        <f t="shared" si="23"/>
        <v>0</v>
      </c>
      <c r="AQ84" s="16">
        <f t="shared" si="23"/>
        <v>0</v>
      </c>
      <c r="AR84" s="16">
        <f t="shared" si="22"/>
        <v>0</v>
      </c>
      <c r="AS84" s="16">
        <f t="shared" si="22"/>
        <v>0</v>
      </c>
      <c r="AT84" s="16">
        <f t="shared" si="22"/>
        <v>0</v>
      </c>
      <c r="AU84" s="16">
        <f t="shared" si="22"/>
        <v>0</v>
      </c>
      <c r="AV84" s="29">
        <f t="shared" si="18"/>
        <v>0</v>
      </c>
      <c r="AW84" s="16">
        <f t="shared" si="19"/>
        <v>82</v>
      </c>
    </row>
    <row r="85" spans="1:49">
      <c r="A85" s="21" t="s">
        <v>218</v>
      </c>
      <c r="B85" s="21">
        <v>56</v>
      </c>
      <c r="C85" s="21">
        <v>29</v>
      </c>
      <c r="D85" s="21">
        <v>2</v>
      </c>
      <c r="E85" t="s">
        <v>395</v>
      </c>
      <c r="F85" s="15">
        <v>81275.039999999994</v>
      </c>
      <c r="I85">
        <v>83</v>
      </c>
      <c r="J85" s="16">
        <f t="shared" si="24"/>
        <v>0</v>
      </c>
      <c r="K85" s="16">
        <f t="shared" si="24"/>
        <v>0</v>
      </c>
      <c r="L85" s="16">
        <f t="shared" si="24"/>
        <v>0</v>
      </c>
      <c r="M85" s="16">
        <f t="shared" si="24"/>
        <v>0</v>
      </c>
      <c r="N85" s="16">
        <f t="shared" si="24"/>
        <v>0</v>
      </c>
      <c r="O85" s="16">
        <f t="shared" si="24"/>
        <v>0</v>
      </c>
      <c r="P85" s="16">
        <f t="shared" si="24"/>
        <v>0</v>
      </c>
      <c r="Q85" s="16">
        <f t="shared" si="24"/>
        <v>0</v>
      </c>
      <c r="R85" s="16">
        <f t="shared" si="24"/>
        <v>0</v>
      </c>
      <c r="S85" s="16">
        <f t="shared" si="24"/>
        <v>0</v>
      </c>
      <c r="T85" s="16">
        <f t="shared" si="24"/>
        <v>0</v>
      </c>
      <c r="U85" s="16">
        <f t="shared" si="24"/>
        <v>0</v>
      </c>
      <c r="V85" s="16">
        <f t="shared" si="24"/>
        <v>0</v>
      </c>
      <c r="W85" s="16">
        <f t="shared" si="24"/>
        <v>0</v>
      </c>
      <c r="X85" s="16">
        <f t="shared" si="24"/>
        <v>0</v>
      </c>
      <c r="Y85" s="16">
        <f t="shared" si="24"/>
        <v>0</v>
      </c>
      <c r="Z85" s="16">
        <f t="shared" si="23"/>
        <v>0</v>
      </c>
      <c r="AA85" s="16">
        <f t="shared" si="23"/>
        <v>0</v>
      </c>
      <c r="AB85" s="16">
        <f t="shared" si="23"/>
        <v>0</v>
      </c>
      <c r="AC85" s="16">
        <f t="shared" si="23"/>
        <v>0</v>
      </c>
      <c r="AD85" s="16">
        <f t="shared" si="23"/>
        <v>0</v>
      </c>
      <c r="AE85" s="16">
        <f t="shared" si="23"/>
        <v>0</v>
      </c>
      <c r="AF85" s="16">
        <f t="shared" si="23"/>
        <v>0</v>
      </c>
      <c r="AG85" s="16">
        <f t="shared" si="23"/>
        <v>0</v>
      </c>
      <c r="AH85" s="16">
        <f t="shared" si="23"/>
        <v>0</v>
      </c>
      <c r="AI85" s="16">
        <f t="shared" si="23"/>
        <v>0</v>
      </c>
      <c r="AJ85" s="16">
        <f t="shared" si="23"/>
        <v>0</v>
      </c>
      <c r="AK85" s="16">
        <f t="shared" si="23"/>
        <v>0</v>
      </c>
      <c r="AL85" s="16">
        <f t="shared" si="23"/>
        <v>0</v>
      </c>
      <c r="AM85" s="16">
        <f t="shared" si="23"/>
        <v>0</v>
      </c>
      <c r="AN85" s="16">
        <f t="shared" si="23"/>
        <v>0</v>
      </c>
      <c r="AO85" s="16">
        <f t="shared" si="23"/>
        <v>0</v>
      </c>
      <c r="AP85" s="16">
        <f t="shared" si="23"/>
        <v>0</v>
      </c>
      <c r="AQ85" s="16">
        <f t="shared" si="23"/>
        <v>0</v>
      </c>
      <c r="AR85" s="16">
        <f t="shared" si="22"/>
        <v>0</v>
      </c>
      <c r="AS85" s="16">
        <f t="shared" si="22"/>
        <v>0</v>
      </c>
      <c r="AT85" s="16">
        <f t="shared" si="22"/>
        <v>0</v>
      </c>
      <c r="AU85" s="16">
        <f t="shared" si="22"/>
        <v>0</v>
      </c>
      <c r="AV85" s="29">
        <f t="shared" si="18"/>
        <v>0</v>
      </c>
      <c r="AW85" s="16">
        <f t="shared" si="19"/>
        <v>83</v>
      </c>
    </row>
    <row r="86" spans="1:49">
      <c r="A86" s="31" t="s">
        <v>218</v>
      </c>
      <c r="B86" s="21">
        <v>84</v>
      </c>
      <c r="C86" s="21">
        <v>11</v>
      </c>
      <c r="D86" s="21"/>
      <c r="E86" t="s">
        <v>325</v>
      </c>
      <c r="F86" s="15">
        <v>21354.1</v>
      </c>
      <c r="I86">
        <v>84</v>
      </c>
      <c r="J86" s="16">
        <f t="shared" si="24"/>
        <v>15964.24</v>
      </c>
      <c r="K86" s="16">
        <f t="shared" si="24"/>
        <v>19444.009999999998</v>
      </c>
      <c r="L86" s="16">
        <f t="shared" si="24"/>
        <v>30046.2</v>
      </c>
      <c r="M86" s="16">
        <f t="shared" si="24"/>
        <v>38613.49</v>
      </c>
      <c r="N86" s="16">
        <f t="shared" si="24"/>
        <v>21605.119999999999</v>
      </c>
      <c r="O86" s="16">
        <f t="shared" si="24"/>
        <v>10449.959999999999</v>
      </c>
      <c r="P86" s="16">
        <f t="shared" si="24"/>
        <v>35502.39</v>
      </c>
      <c r="Q86" s="16">
        <f t="shared" si="24"/>
        <v>801720.13</v>
      </c>
      <c r="R86" s="16">
        <f t="shared" si="24"/>
        <v>15187.38</v>
      </c>
      <c r="S86" s="16">
        <f t="shared" si="24"/>
        <v>23006.77</v>
      </c>
      <c r="T86" s="16">
        <f t="shared" si="24"/>
        <v>44880.990000000005</v>
      </c>
      <c r="U86" s="16">
        <f t="shared" si="24"/>
        <v>14632.99</v>
      </c>
      <c r="V86" s="16">
        <f t="shared" si="24"/>
        <v>43010.270000000004</v>
      </c>
      <c r="W86" s="16">
        <f t="shared" si="24"/>
        <v>21354.1</v>
      </c>
      <c r="X86" s="16">
        <f t="shared" si="24"/>
        <v>0</v>
      </c>
      <c r="Y86" s="16">
        <f t="shared" si="24"/>
        <v>0</v>
      </c>
      <c r="Z86" s="16">
        <f t="shared" si="23"/>
        <v>37264.67</v>
      </c>
      <c r="AA86" s="16">
        <f t="shared" si="23"/>
        <v>0</v>
      </c>
      <c r="AB86" s="16">
        <f t="shared" si="23"/>
        <v>226867.86000000002</v>
      </c>
      <c r="AC86" s="164">
        <f t="shared" si="23"/>
        <v>196584</v>
      </c>
      <c r="AD86" s="16">
        <f t="shared" si="23"/>
        <v>31509.14</v>
      </c>
      <c r="AE86" s="16">
        <f t="shared" si="23"/>
        <v>54842.73</v>
      </c>
      <c r="AF86" s="16">
        <f t="shared" si="23"/>
        <v>53836.6</v>
      </c>
      <c r="AG86" s="16">
        <f t="shared" si="23"/>
        <v>75592.09</v>
      </c>
      <c r="AH86" s="16">
        <f t="shared" si="23"/>
        <v>8691.93</v>
      </c>
      <c r="AI86" s="16">
        <f t="shared" si="23"/>
        <v>4457.0200000000004</v>
      </c>
      <c r="AJ86" s="16">
        <f t="shared" si="23"/>
        <v>31584.980000000003</v>
      </c>
      <c r="AK86" s="16">
        <f t="shared" si="23"/>
        <v>22002.92</v>
      </c>
      <c r="AL86" s="16">
        <f t="shared" si="23"/>
        <v>29908.7</v>
      </c>
      <c r="AM86" s="16">
        <f t="shared" si="23"/>
        <v>39983.240000000005</v>
      </c>
      <c r="AN86" s="16">
        <f t="shared" si="23"/>
        <v>0</v>
      </c>
      <c r="AO86" s="16">
        <f t="shared" si="23"/>
        <v>43687.06</v>
      </c>
      <c r="AP86" s="16">
        <f t="shared" si="23"/>
        <v>259576.93</v>
      </c>
      <c r="AQ86" s="16">
        <f t="shared" si="23"/>
        <v>24081.58</v>
      </c>
      <c r="AR86" s="16">
        <f t="shared" si="23"/>
        <v>26429.269999999997</v>
      </c>
      <c r="AS86" s="16">
        <f t="shared" si="23"/>
        <v>20298.71</v>
      </c>
      <c r="AT86" s="16">
        <f t="shared" ref="AR86:AU102" si="25">SUMIFS($F$3:$F$261,$A$3:$A$261,AT$1,$B$3:$B$261,$I86)</f>
        <v>163316.91</v>
      </c>
      <c r="AU86" s="16">
        <f t="shared" si="25"/>
        <v>23546.82</v>
      </c>
      <c r="AV86" s="29">
        <f t="shared" si="18"/>
        <v>2509481.2000000002</v>
      </c>
      <c r="AW86" s="16">
        <f t="shared" si="19"/>
        <v>84</v>
      </c>
    </row>
    <row r="87" spans="1:49">
      <c r="A87" s="32" t="s">
        <v>397</v>
      </c>
      <c r="B87" s="32"/>
      <c r="C87" s="32"/>
      <c r="D87" s="32"/>
      <c r="E87" s="32"/>
      <c r="F87" s="33">
        <v>3208636.22</v>
      </c>
      <c r="I87">
        <v>85</v>
      </c>
      <c r="J87" s="16">
        <f t="shared" si="24"/>
        <v>0</v>
      </c>
      <c r="K87" s="16">
        <f t="shared" si="24"/>
        <v>0</v>
      </c>
      <c r="L87" s="16">
        <f t="shared" si="24"/>
        <v>81665.42</v>
      </c>
      <c r="M87" s="16">
        <f t="shared" si="24"/>
        <v>21802.720000000001</v>
      </c>
      <c r="N87" s="16">
        <f t="shared" si="24"/>
        <v>0</v>
      </c>
      <c r="O87" s="16">
        <f t="shared" si="24"/>
        <v>70283.759999999995</v>
      </c>
      <c r="P87" s="16">
        <f t="shared" si="24"/>
        <v>0</v>
      </c>
      <c r="Q87" s="16">
        <f t="shared" si="24"/>
        <v>0</v>
      </c>
      <c r="R87" s="16">
        <f t="shared" si="24"/>
        <v>0</v>
      </c>
      <c r="S87" s="16">
        <f t="shared" si="24"/>
        <v>0</v>
      </c>
      <c r="T87" s="16">
        <f t="shared" si="24"/>
        <v>111306.33</v>
      </c>
      <c r="U87" s="16">
        <f t="shared" si="24"/>
        <v>0</v>
      </c>
      <c r="V87" s="16">
        <f t="shared" si="24"/>
        <v>0</v>
      </c>
      <c r="W87" s="16">
        <f t="shared" si="24"/>
        <v>0</v>
      </c>
      <c r="X87" s="16">
        <f t="shared" si="24"/>
        <v>0</v>
      </c>
      <c r="Y87" s="16">
        <f t="shared" si="24"/>
        <v>0</v>
      </c>
      <c r="Z87" s="16">
        <f t="shared" ref="Z87:AQ88" si="26">SUMIFS($F$3:$F$261,$A$3:$A$261,Z$1,$B$3:$B$261,$I87)</f>
        <v>0</v>
      </c>
      <c r="AA87" s="16">
        <f t="shared" si="26"/>
        <v>0</v>
      </c>
      <c r="AB87" s="16">
        <f t="shared" si="26"/>
        <v>0</v>
      </c>
      <c r="AC87" s="164">
        <f t="shared" si="26"/>
        <v>430867.6</v>
      </c>
      <c r="AD87" s="16">
        <f t="shared" si="26"/>
        <v>0</v>
      </c>
      <c r="AE87" s="16">
        <f t="shared" si="26"/>
        <v>0</v>
      </c>
      <c r="AF87" s="16">
        <f t="shared" si="26"/>
        <v>0</v>
      </c>
      <c r="AG87" s="16">
        <f t="shared" si="26"/>
        <v>0</v>
      </c>
      <c r="AH87" s="16">
        <f t="shared" si="26"/>
        <v>0</v>
      </c>
      <c r="AI87" s="16">
        <f t="shared" si="26"/>
        <v>0</v>
      </c>
      <c r="AJ87" s="16">
        <f t="shared" si="26"/>
        <v>0</v>
      </c>
      <c r="AK87" s="16">
        <f t="shared" si="26"/>
        <v>0</v>
      </c>
      <c r="AL87" s="16">
        <f t="shared" si="26"/>
        <v>0</v>
      </c>
      <c r="AM87" s="16">
        <f t="shared" si="26"/>
        <v>0</v>
      </c>
      <c r="AN87" s="16">
        <f t="shared" si="26"/>
        <v>0</v>
      </c>
      <c r="AO87" s="16">
        <f t="shared" si="26"/>
        <v>0</v>
      </c>
      <c r="AP87" s="16">
        <f t="shared" si="26"/>
        <v>125349.3</v>
      </c>
      <c r="AQ87" s="16">
        <f t="shared" si="26"/>
        <v>33973.35</v>
      </c>
      <c r="AR87" s="16">
        <f t="shared" si="25"/>
        <v>40152.120000000003</v>
      </c>
      <c r="AS87" s="16">
        <f t="shared" si="25"/>
        <v>0</v>
      </c>
      <c r="AT87" s="16">
        <f t="shared" si="25"/>
        <v>99631.88</v>
      </c>
      <c r="AU87" s="16">
        <f t="shared" si="25"/>
        <v>0</v>
      </c>
      <c r="AV87" s="29">
        <f t="shared" si="18"/>
        <v>1015032.48</v>
      </c>
      <c r="AW87" s="16">
        <f t="shared" si="19"/>
        <v>85</v>
      </c>
    </row>
    <row r="88" spans="1:49">
      <c r="A88" s="21" t="s">
        <v>222</v>
      </c>
      <c r="B88" s="21" t="s">
        <v>319</v>
      </c>
      <c r="C88" s="21"/>
      <c r="D88" s="21"/>
      <c r="E88" t="s">
        <v>320</v>
      </c>
      <c r="F88" s="15">
        <v>2972982.9799999995</v>
      </c>
      <c r="I88">
        <v>86</v>
      </c>
      <c r="J88" s="16">
        <f t="shared" si="24"/>
        <v>0</v>
      </c>
      <c r="K88" s="16">
        <f t="shared" si="24"/>
        <v>0</v>
      </c>
      <c r="L88" s="16">
        <f t="shared" si="24"/>
        <v>0</v>
      </c>
      <c r="M88" s="16">
        <f t="shared" si="24"/>
        <v>0</v>
      </c>
      <c r="N88" s="16">
        <f t="shared" si="24"/>
        <v>0</v>
      </c>
      <c r="O88" s="16">
        <f t="shared" si="24"/>
        <v>0</v>
      </c>
      <c r="P88" s="16">
        <f t="shared" si="24"/>
        <v>0</v>
      </c>
      <c r="Q88" s="16">
        <f t="shared" si="24"/>
        <v>0</v>
      </c>
      <c r="R88" s="16">
        <f t="shared" si="24"/>
        <v>0</v>
      </c>
      <c r="S88" s="16">
        <f t="shared" si="24"/>
        <v>0</v>
      </c>
      <c r="T88" s="16">
        <f t="shared" si="24"/>
        <v>0</v>
      </c>
      <c r="U88" s="16">
        <f t="shared" si="24"/>
        <v>0</v>
      </c>
      <c r="V88" s="16">
        <f t="shared" si="24"/>
        <v>0</v>
      </c>
      <c r="W88" s="16">
        <f t="shared" si="24"/>
        <v>0</v>
      </c>
      <c r="X88" s="16">
        <f t="shared" si="24"/>
        <v>0</v>
      </c>
      <c r="Y88" s="16">
        <f t="shared" si="24"/>
        <v>0</v>
      </c>
      <c r="Z88" s="16">
        <f t="shared" si="26"/>
        <v>0</v>
      </c>
      <c r="AA88" s="16">
        <f t="shared" si="26"/>
        <v>0</v>
      </c>
      <c r="AB88" s="16">
        <f t="shared" si="26"/>
        <v>0</v>
      </c>
      <c r="AC88" s="164">
        <f t="shared" si="26"/>
        <v>621002.32999999996</v>
      </c>
      <c r="AD88" s="16">
        <f t="shared" si="26"/>
        <v>0</v>
      </c>
      <c r="AE88" s="16">
        <f t="shared" si="26"/>
        <v>0</v>
      </c>
      <c r="AF88" s="16">
        <f t="shared" si="26"/>
        <v>0</v>
      </c>
      <c r="AG88" s="16">
        <f t="shared" si="26"/>
        <v>0</v>
      </c>
      <c r="AH88" s="16">
        <f t="shared" si="26"/>
        <v>0</v>
      </c>
      <c r="AI88" s="16">
        <f t="shared" si="26"/>
        <v>0</v>
      </c>
      <c r="AJ88" s="16">
        <f t="shared" si="26"/>
        <v>0</v>
      </c>
      <c r="AK88" s="16">
        <f t="shared" si="26"/>
        <v>0</v>
      </c>
      <c r="AL88" s="16">
        <f t="shared" si="26"/>
        <v>0</v>
      </c>
      <c r="AM88" s="16">
        <f t="shared" si="26"/>
        <v>0</v>
      </c>
      <c r="AN88" s="16">
        <f t="shared" si="26"/>
        <v>0</v>
      </c>
      <c r="AO88" s="16">
        <f t="shared" si="26"/>
        <v>0</v>
      </c>
      <c r="AP88" s="16">
        <f t="shared" si="26"/>
        <v>0</v>
      </c>
      <c r="AQ88" s="16">
        <f t="shared" si="26"/>
        <v>0</v>
      </c>
      <c r="AR88" s="16">
        <f t="shared" si="25"/>
        <v>0</v>
      </c>
      <c r="AS88" s="16">
        <f t="shared" si="25"/>
        <v>0</v>
      </c>
      <c r="AT88" s="16">
        <f t="shared" si="25"/>
        <v>0</v>
      </c>
      <c r="AU88" s="16">
        <f t="shared" si="25"/>
        <v>0</v>
      </c>
      <c r="AV88" s="29">
        <f t="shared" si="18"/>
        <v>621002.32999999996</v>
      </c>
      <c r="AW88" s="16">
        <f t="shared" si="19"/>
        <v>86</v>
      </c>
    </row>
    <row r="89" spans="1:49">
      <c r="A89" s="21" t="s">
        <v>222</v>
      </c>
      <c r="B89" s="21">
        <v>1</v>
      </c>
      <c r="C89" s="21">
        <v>1</v>
      </c>
      <c r="D89" s="21"/>
      <c r="E89" t="s">
        <v>398</v>
      </c>
      <c r="F89" s="15">
        <v>9763.0600000000013</v>
      </c>
      <c r="I89">
        <v>87</v>
      </c>
      <c r="J89" s="16">
        <f t="shared" si="24"/>
        <v>0</v>
      </c>
      <c r="K89" s="16">
        <f t="shared" si="24"/>
        <v>0</v>
      </c>
      <c r="L89" s="16">
        <f t="shared" si="24"/>
        <v>0</v>
      </c>
      <c r="M89" s="16">
        <f t="shared" si="24"/>
        <v>0</v>
      </c>
      <c r="N89" s="16">
        <f t="shared" si="24"/>
        <v>0</v>
      </c>
      <c r="O89" s="16">
        <f t="shared" si="24"/>
        <v>0</v>
      </c>
      <c r="P89" s="16">
        <f t="shared" si="24"/>
        <v>0</v>
      </c>
      <c r="Q89" s="16">
        <f t="shared" si="24"/>
        <v>0</v>
      </c>
      <c r="R89" s="16">
        <f t="shared" si="24"/>
        <v>0</v>
      </c>
      <c r="S89" s="16">
        <f t="shared" si="24"/>
        <v>0</v>
      </c>
      <c r="T89" s="16">
        <f t="shared" si="24"/>
        <v>131762.88</v>
      </c>
      <c r="U89" s="16">
        <f t="shared" si="24"/>
        <v>0</v>
      </c>
      <c r="V89" s="16">
        <f t="shared" si="24"/>
        <v>0</v>
      </c>
      <c r="W89" s="16">
        <f t="shared" si="24"/>
        <v>0</v>
      </c>
      <c r="X89" s="16">
        <f t="shared" si="24"/>
        <v>0</v>
      </c>
      <c r="Y89" s="16">
        <f t="shared" ref="Y89:AS103" si="27">SUMIFS($F$3:$F$261,$A$3:$A$261,Y$1,$B$3:$B$261,$I89)</f>
        <v>0</v>
      </c>
      <c r="Z89" s="16">
        <f t="shared" si="27"/>
        <v>0</v>
      </c>
      <c r="AA89" s="16">
        <f t="shared" si="27"/>
        <v>0</v>
      </c>
      <c r="AB89" s="16">
        <f t="shared" si="27"/>
        <v>0</v>
      </c>
      <c r="AC89" s="164">
        <f t="shared" si="27"/>
        <v>180772.43</v>
      </c>
      <c r="AD89" s="16">
        <f t="shared" si="27"/>
        <v>0</v>
      </c>
      <c r="AE89" s="16">
        <f t="shared" si="27"/>
        <v>0</v>
      </c>
      <c r="AF89" s="16">
        <f t="shared" si="27"/>
        <v>0</v>
      </c>
      <c r="AG89" s="16">
        <f t="shared" si="27"/>
        <v>0</v>
      </c>
      <c r="AH89" s="16">
        <f t="shared" si="27"/>
        <v>0</v>
      </c>
      <c r="AI89" s="16">
        <f t="shared" si="27"/>
        <v>0</v>
      </c>
      <c r="AJ89" s="16">
        <f t="shared" si="27"/>
        <v>0</v>
      </c>
      <c r="AK89" s="16">
        <f t="shared" si="27"/>
        <v>0</v>
      </c>
      <c r="AL89" s="16">
        <f t="shared" si="27"/>
        <v>0</v>
      </c>
      <c r="AM89" s="16">
        <f t="shared" si="27"/>
        <v>0</v>
      </c>
      <c r="AN89" s="16">
        <f t="shared" si="27"/>
        <v>0</v>
      </c>
      <c r="AO89" s="16">
        <f t="shared" si="27"/>
        <v>0</v>
      </c>
      <c r="AP89" s="16">
        <f t="shared" si="27"/>
        <v>0</v>
      </c>
      <c r="AQ89" s="16">
        <f t="shared" si="27"/>
        <v>0</v>
      </c>
      <c r="AR89" s="16">
        <f t="shared" si="25"/>
        <v>0</v>
      </c>
      <c r="AS89" s="16">
        <f t="shared" si="25"/>
        <v>0</v>
      </c>
      <c r="AT89" s="16">
        <f t="shared" si="25"/>
        <v>0</v>
      </c>
      <c r="AU89" s="16">
        <f t="shared" si="25"/>
        <v>0</v>
      </c>
      <c r="AV89" s="29">
        <f t="shared" si="18"/>
        <v>312535.31</v>
      </c>
      <c r="AW89" s="16">
        <f t="shared" si="19"/>
        <v>87</v>
      </c>
    </row>
    <row r="90" spans="1:49">
      <c r="A90" s="21" t="s">
        <v>222</v>
      </c>
      <c r="B90" s="21">
        <v>10</v>
      </c>
      <c r="C90" s="21">
        <v>1</v>
      </c>
      <c r="D90" s="21"/>
      <c r="E90" t="s">
        <v>349</v>
      </c>
      <c r="F90" s="15">
        <v>36046.870000000003</v>
      </c>
      <c r="I90">
        <v>88</v>
      </c>
      <c r="J90" s="16">
        <f t="shared" ref="J90:Y103" si="28">SUMIFS($F$3:$F$261,$A$3:$A$261,J$1,$B$3:$B$261,$I90)</f>
        <v>0</v>
      </c>
      <c r="K90" s="16">
        <f t="shared" si="28"/>
        <v>0</v>
      </c>
      <c r="L90" s="16">
        <f t="shared" si="28"/>
        <v>0</v>
      </c>
      <c r="M90" s="16">
        <f t="shared" si="28"/>
        <v>0</v>
      </c>
      <c r="N90" s="16">
        <f t="shared" si="28"/>
        <v>0</v>
      </c>
      <c r="O90" s="16">
        <f t="shared" si="28"/>
        <v>0</v>
      </c>
      <c r="P90" s="16">
        <f t="shared" si="28"/>
        <v>0</v>
      </c>
      <c r="Q90" s="16">
        <f t="shared" si="28"/>
        <v>0</v>
      </c>
      <c r="R90" s="16">
        <f t="shared" si="28"/>
        <v>0</v>
      </c>
      <c r="S90" s="16">
        <f t="shared" si="28"/>
        <v>0</v>
      </c>
      <c r="T90" s="16">
        <f t="shared" si="28"/>
        <v>0</v>
      </c>
      <c r="U90" s="16">
        <f t="shared" si="28"/>
        <v>0</v>
      </c>
      <c r="V90" s="16">
        <f t="shared" si="28"/>
        <v>0</v>
      </c>
      <c r="W90" s="16">
        <f t="shared" si="28"/>
        <v>0</v>
      </c>
      <c r="X90" s="16">
        <f t="shared" si="28"/>
        <v>0</v>
      </c>
      <c r="Y90" s="16">
        <f t="shared" si="28"/>
        <v>0</v>
      </c>
      <c r="Z90" s="16">
        <f t="shared" si="27"/>
        <v>0</v>
      </c>
      <c r="AA90" s="16">
        <f t="shared" si="27"/>
        <v>0</v>
      </c>
      <c r="AB90" s="16">
        <f t="shared" si="27"/>
        <v>0</v>
      </c>
      <c r="AC90" s="164">
        <f t="shared" si="27"/>
        <v>0</v>
      </c>
      <c r="AD90" s="16">
        <f t="shared" si="27"/>
        <v>0</v>
      </c>
      <c r="AE90" s="16">
        <f t="shared" si="27"/>
        <v>0</v>
      </c>
      <c r="AF90" s="16">
        <f t="shared" si="27"/>
        <v>0</v>
      </c>
      <c r="AG90" s="16">
        <f t="shared" si="27"/>
        <v>0</v>
      </c>
      <c r="AH90" s="16">
        <f t="shared" si="27"/>
        <v>0</v>
      </c>
      <c r="AI90" s="16">
        <f t="shared" si="27"/>
        <v>0</v>
      </c>
      <c r="AJ90" s="16">
        <f t="shared" si="27"/>
        <v>0</v>
      </c>
      <c r="AK90" s="16">
        <f t="shared" si="27"/>
        <v>0</v>
      </c>
      <c r="AL90" s="16">
        <f t="shared" si="27"/>
        <v>0</v>
      </c>
      <c r="AM90" s="16">
        <f t="shared" si="27"/>
        <v>0</v>
      </c>
      <c r="AN90" s="16">
        <f t="shared" si="27"/>
        <v>0</v>
      </c>
      <c r="AO90" s="16">
        <f t="shared" si="27"/>
        <v>0</v>
      </c>
      <c r="AP90" s="16">
        <f t="shared" si="27"/>
        <v>0</v>
      </c>
      <c r="AQ90" s="16">
        <f t="shared" si="27"/>
        <v>0</v>
      </c>
      <c r="AR90" s="16">
        <f t="shared" si="25"/>
        <v>0</v>
      </c>
      <c r="AS90" s="16">
        <f t="shared" si="25"/>
        <v>0</v>
      </c>
      <c r="AT90" s="16">
        <f t="shared" si="25"/>
        <v>0</v>
      </c>
      <c r="AU90" s="16">
        <f t="shared" si="25"/>
        <v>0</v>
      </c>
      <c r="AV90" s="29">
        <f t="shared" si="18"/>
        <v>0</v>
      </c>
      <c r="AW90" s="16">
        <f t="shared" si="19"/>
        <v>88</v>
      </c>
    </row>
    <row r="91" spans="1:49">
      <c r="A91" s="21" t="s">
        <v>222</v>
      </c>
      <c r="B91" s="21">
        <v>26</v>
      </c>
      <c r="C91" s="21">
        <v>40</v>
      </c>
      <c r="D91" s="21"/>
      <c r="E91" t="s">
        <v>469</v>
      </c>
      <c r="F91" s="15">
        <v>73955.94</v>
      </c>
      <c r="I91">
        <v>89</v>
      </c>
      <c r="J91" s="16">
        <f t="shared" si="28"/>
        <v>0</v>
      </c>
      <c r="K91" s="16">
        <f t="shared" si="28"/>
        <v>0</v>
      </c>
      <c r="L91" s="16">
        <f t="shared" si="28"/>
        <v>0</v>
      </c>
      <c r="M91" s="16">
        <f t="shared" si="28"/>
        <v>0</v>
      </c>
      <c r="N91" s="16">
        <f t="shared" si="28"/>
        <v>0</v>
      </c>
      <c r="O91" s="16">
        <f t="shared" si="28"/>
        <v>0</v>
      </c>
      <c r="P91" s="16">
        <f t="shared" si="28"/>
        <v>0</v>
      </c>
      <c r="Q91" s="16">
        <f t="shared" si="28"/>
        <v>0</v>
      </c>
      <c r="R91" s="16">
        <f t="shared" si="28"/>
        <v>0</v>
      </c>
      <c r="S91" s="16">
        <f t="shared" si="28"/>
        <v>0</v>
      </c>
      <c r="T91" s="16">
        <f t="shared" si="28"/>
        <v>0</v>
      </c>
      <c r="U91" s="16">
        <f t="shared" si="28"/>
        <v>0</v>
      </c>
      <c r="V91" s="16">
        <f t="shared" si="28"/>
        <v>0</v>
      </c>
      <c r="W91" s="16">
        <f t="shared" si="28"/>
        <v>0</v>
      </c>
      <c r="X91" s="16">
        <f t="shared" si="28"/>
        <v>0</v>
      </c>
      <c r="Y91" s="16">
        <f t="shared" si="28"/>
        <v>0</v>
      </c>
      <c r="Z91" s="16">
        <f t="shared" si="27"/>
        <v>0</v>
      </c>
      <c r="AA91" s="16">
        <f t="shared" si="27"/>
        <v>0</v>
      </c>
      <c r="AB91" s="16">
        <f t="shared" si="27"/>
        <v>0</v>
      </c>
      <c r="AC91" s="16">
        <f t="shared" si="27"/>
        <v>0</v>
      </c>
      <c r="AD91" s="16">
        <f t="shared" si="27"/>
        <v>0</v>
      </c>
      <c r="AE91" s="16">
        <f t="shared" si="27"/>
        <v>0</v>
      </c>
      <c r="AF91" s="16">
        <f t="shared" si="27"/>
        <v>0</v>
      </c>
      <c r="AG91" s="16">
        <f t="shared" si="27"/>
        <v>0</v>
      </c>
      <c r="AH91" s="16">
        <f t="shared" si="27"/>
        <v>0</v>
      </c>
      <c r="AI91" s="16">
        <f t="shared" si="27"/>
        <v>0</v>
      </c>
      <c r="AJ91" s="16">
        <f t="shared" si="27"/>
        <v>0</v>
      </c>
      <c r="AK91" s="16">
        <f t="shared" si="27"/>
        <v>0</v>
      </c>
      <c r="AL91" s="16">
        <f t="shared" si="27"/>
        <v>0</v>
      </c>
      <c r="AM91" s="16">
        <f t="shared" si="27"/>
        <v>0</v>
      </c>
      <c r="AN91" s="16">
        <f t="shared" si="27"/>
        <v>0</v>
      </c>
      <c r="AO91" s="16">
        <f t="shared" si="27"/>
        <v>0</v>
      </c>
      <c r="AP91" s="16">
        <f t="shared" si="27"/>
        <v>0</v>
      </c>
      <c r="AQ91" s="16">
        <f t="shared" si="27"/>
        <v>0</v>
      </c>
      <c r="AR91" s="16">
        <f t="shared" si="25"/>
        <v>0</v>
      </c>
      <c r="AS91" s="16">
        <f t="shared" si="25"/>
        <v>0</v>
      </c>
      <c r="AT91" s="16">
        <f t="shared" si="25"/>
        <v>0</v>
      </c>
      <c r="AU91" s="16">
        <f t="shared" si="25"/>
        <v>0</v>
      </c>
      <c r="AV91" s="29">
        <f t="shared" si="18"/>
        <v>0</v>
      </c>
      <c r="AW91" s="16">
        <f t="shared" si="19"/>
        <v>89</v>
      </c>
    </row>
    <row r="92" spans="1:49">
      <c r="A92" s="21" t="s">
        <v>222</v>
      </c>
      <c r="B92" s="21">
        <v>75</v>
      </c>
      <c r="C92" s="21">
        <v>0</v>
      </c>
      <c r="D92" s="21"/>
      <c r="E92" t="s">
        <v>485</v>
      </c>
      <c r="F92" s="15">
        <v>6495.41</v>
      </c>
      <c r="I92">
        <v>90</v>
      </c>
      <c r="J92" s="16">
        <f t="shared" si="28"/>
        <v>0</v>
      </c>
      <c r="K92" s="16">
        <f t="shared" si="28"/>
        <v>0</v>
      </c>
      <c r="L92" s="16">
        <f t="shared" si="28"/>
        <v>0</v>
      </c>
      <c r="M92" s="16">
        <f t="shared" si="28"/>
        <v>0</v>
      </c>
      <c r="N92" s="16">
        <f t="shared" si="28"/>
        <v>0</v>
      </c>
      <c r="O92" s="16">
        <f t="shared" si="28"/>
        <v>0</v>
      </c>
      <c r="P92" s="16">
        <f t="shared" si="28"/>
        <v>0</v>
      </c>
      <c r="Q92" s="16">
        <f t="shared" si="28"/>
        <v>0</v>
      </c>
      <c r="R92" s="16">
        <f t="shared" si="28"/>
        <v>0</v>
      </c>
      <c r="S92" s="16">
        <f t="shared" si="28"/>
        <v>0</v>
      </c>
      <c r="T92" s="16">
        <f t="shared" si="28"/>
        <v>0</v>
      </c>
      <c r="U92" s="16">
        <f t="shared" si="28"/>
        <v>0</v>
      </c>
      <c r="V92" s="16">
        <f t="shared" si="28"/>
        <v>0</v>
      </c>
      <c r="W92" s="16">
        <f t="shared" si="28"/>
        <v>0</v>
      </c>
      <c r="X92" s="16">
        <f t="shared" si="28"/>
        <v>0</v>
      </c>
      <c r="Y92" s="16">
        <f t="shared" si="28"/>
        <v>0</v>
      </c>
      <c r="Z92" s="16">
        <f t="shared" si="27"/>
        <v>0</v>
      </c>
      <c r="AA92" s="16">
        <f t="shared" si="27"/>
        <v>0</v>
      </c>
      <c r="AB92" s="16">
        <f t="shared" si="27"/>
        <v>0</v>
      </c>
      <c r="AC92" s="16">
        <f t="shared" si="27"/>
        <v>0</v>
      </c>
      <c r="AD92" s="16">
        <f t="shared" si="27"/>
        <v>0</v>
      </c>
      <c r="AE92" s="16">
        <f t="shared" si="27"/>
        <v>0</v>
      </c>
      <c r="AF92" s="16">
        <f t="shared" si="27"/>
        <v>0</v>
      </c>
      <c r="AG92" s="16">
        <f t="shared" si="27"/>
        <v>0</v>
      </c>
      <c r="AH92" s="16">
        <f t="shared" si="27"/>
        <v>0</v>
      </c>
      <c r="AI92" s="16">
        <f t="shared" si="27"/>
        <v>0</v>
      </c>
      <c r="AJ92" s="16">
        <f t="shared" si="27"/>
        <v>0</v>
      </c>
      <c r="AK92" s="16">
        <f t="shared" si="27"/>
        <v>0</v>
      </c>
      <c r="AL92" s="16">
        <f t="shared" si="27"/>
        <v>0</v>
      </c>
      <c r="AM92" s="16">
        <f t="shared" si="27"/>
        <v>0</v>
      </c>
      <c r="AN92" s="16">
        <f t="shared" si="27"/>
        <v>0</v>
      </c>
      <c r="AO92" s="16">
        <f t="shared" si="27"/>
        <v>0</v>
      </c>
      <c r="AP92" s="16">
        <f t="shared" si="27"/>
        <v>0</v>
      </c>
      <c r="AQ92" s="16">
        <f t="shared" si="27"/>
        <v>0</v>
      </c>
      <c r="AR92" s="16">
        <f t="shared" si="25"/>
        <v>0</v>
      </c>
      <c r="AS92" s="16">
        <f t="shared" si="25"/>
        <v>0</v>
      </c>
      <c r="AT92" s="16">
        <f t="shared" si="25"/>
        <v>0</v>
      </c>
      <c r="AU92" s="16">
        <f t="shared" si="25"/>
        <v>0</v>
      </c>
      <c r="AV92" s="29">
        <f t="shared" si="18"/>
        <v>0</v>
      </c>
      <c r="AW92" s="16">
        <f t="shared" si="19"/>
        <v>90</v>
      </c>
    </row>
    <row r="93" spans="1:49">
      <c r="A93" s="21" t="s">
        <v>222</v>
      </c>
      <c r="B93" s="21">
        <v>84</v>
      </c>
      <c r="C93" s="21">
        <v>11</v>
      </c>
      <c r="D93" s="21"/>
      <c r="E93" t="s">
        <v>325</v>
      </c>
      <c r="F93" s="15">
        <v>37264.67</v>
      </c>
      <c r="I93">
        <v>91</v>
      </c>
      <c r="J93" s="16">
        <f t="shared" si="28"/>
        <v>0</v>
      </c>
      <c r="K93" s="16">
        <f t="shared" si="28"/>
        <v>0</v>
      </c>
      <c r="L93" s="16">
        <f t="shared" si="28"/>
        <v>0</v>
      </c>
      <c r="M93" s="16">
        <f t="shared" si="28"/>
        <v>0</v>
      </c>
      <c r="N93" s="16">
        <f t="shared" si="28"/>
        <v>0</v>
      </c>
      <c r="O93" s="16">
        <f t="shared" si="28"/>
        <v>0</v>
      </c>
      <c r="P93" s="16">
        <f t="shared" si="28"/>
        <v>0</v>
      </c>
      <c r="Q93" s="16">
        <f t="shared" si="28"/>
        <v>0</v>
      </c>
      <c r="R93" s="16">
        <f t="shared" si="28"/>
        <v>0</v>
      </c>
      <c r="S93" s="16">
        <f t="shared" si="28"/>
        <v>0</v>
      </c>
      <c r="T93" s="16">
        <f t="shared" si="28"/>
        <v>0</v>
      </c>
      <c r="U93" s="16">
        <f t="shared" si="28"/>
        <v>0</v>
      </c>
      <c r="V93" s="16">
        <f t="shared" si="28"/>
        <v>0</v>
      </c>
      <c r="W93" s="16">
        <f t="shared" si="28"/>
        <v>0</v>
      </c>
      <c r="X93" s="16">
        <f t="shared" si="28"/>
        <v>0</v>
      </c>
      <c r="Y93" s="16">
        <f t="shared" si="28"/>
        <v>0</v>
      </c>
      <c r="Z93" s="16">
        <f t="shared" si="27"/>
        <v>0</v>
      </c>
      <c r="AA93" s="16">
        <f t="shared" si="27"/>
        <v>0</v>
      </c>
      <c r="AB93" s="16">
        <f t="shared" si="27"/>
        <v>0</v>
      </c>
      <c r="AC93" s="16">
        <f t="shared" si="27"/>
        <v>0</v>
      </c>
      <c r="AD93" s="16">
        <f t="shared" si="27"/>
        <v>0</v>
      </c>
      <c r="AE93" s="16">
        <f t="shared" si="27"/>
        <v>0</v>
      </c>
      <c r="AF93" s="16">
        <f t="shared" si="27"/>
        <v>0</v>
      </c>
      <c r="AG93" s="16">
        <f t="shared" si="27"/>
        <v>0</v>
      </c>
      <c r="AH93" s="16">
        <f t="shared" si="27"/>
        <v>0</v>
      </c>
      <c r="AI93" s="16">
        <f t="shared" si="27"/>
        <v>0</v>
      </c>
      <c r="AJ93" s="16">
        <f t="shared" si="27"/>
        <v>0</v>
      </c>
      <c r="AK93" s="16">
        <f t="shared" si="27"/>
        <v>0</v>
      </c>
      <c r="AL93" s="16">
        <f t="shared" si="27"/>
        <v>0</v>
      </c>
      <c r="AM93" s="16">
        <f t="shared" si="27"/>
        <v>0</v>
      </c>
      <c r="AN93" s="16">
        <f t="shared" si="27"/>
        <v>0</v>
      </c>
      <c r="AO93" s="16">
        <f t="shared" si="27"/>
        <v>0</v>
      </c>
      <c r="AP93" s="16">
        <f t="shared" si="27"/>
        <v>242085.48</v>
      </c>
      <c r="AQ93" s="16">
        <f t="shared" si="27"/>
        <v>0</v>
      </c>
      <c r="AR93" s="16">
        <f t="shared" si="25"/>
        <v>87577.63</v>
      </c>
      <c r="AS93" s="16">
        <f t="shared" si="25"/>
        <v>0</v>
      </c>
      <c r="AT93" s="16">
        <f t="shared" si="25"/>
        <v>0</v>
      </c>
      <c r="AU93" s="16">
        <f t="shared" si="25"/>
        <v>0</v>
      </c>
      <c r="AV93" s="29">
        <f t="shared" si="18"/>
        <v>329663.11</v>
      </c>
      <c r="AW93" s="16">
        <f t="shared" si="19"/>
        <v>91</v>
      </c>
    </row>
    <row r="94" spans="1:49">
      <c r="A94" s="31" t="s">
        <v>222</v>
      </c>
      <c r="B94" s="21">
        <v>95</v>
      </c>
      <c r="C94" s="21">
        <v>2</v>
      </c>
      <c r="D94" s="21"/>
      <c r="E94" t="s">
        <v>396</v>
      </c>
      <c r="F94" s="15">
        <v>36163.019999999997</v>
      </c>
      <c r="I94">
        <v>92</v>
      </c>
      <c r="J94" s="16">
        <f t="shared" si="28"/>
        <v>0</v>
      </c>
      <c r="K94" s="16">
        <f t="shared" si="28"/>
        <v>0</v>
      </c>
      <c r="L94" s="16">
        <f t="shared" si="28"/>
        <v>0</v>
      </c>
      <c r="M94" s="16">
        <f t="shared" si="28"/>
        <v>0</v>
      </c>
      <c r="N94" s="16">
        <f t="shared" si="28"/>
        <v>0</v>
      </c>
      <c r="O94" s="16">
        <f t="shared" si="28"/>
        <v>0</v>
      </c>
      <c r="P94" s="16">
        <f t="shared" si="28"/>
        <v>0</v>
      </c>
      <c r="Q94" s="16">
        <f t="shared" si="28"/>
        <v>0</v>
      </c>
      <c r="R94" s="16">
        <f t="shared" si="28"/>
        <v>0</v>
      </c>
      <c r="S94" s="16">
        <f t="shared" si="28"/>
        <v>0</v>
      </c>
      <c r="T94" s="16">
        <f t="shared" si="28"/>
        <v>0</v>
      </c>
      <c r="U94" s="16">
        <f t="shared" si="28"/>
        <v>0</v>
      </c>
      <c r="V94" s="16">
        <f t="shared" si="28"/>
        <v>0</v>
      </c>
      <c r="W94" s="16">
        <f t="shared" si="28"/>
        <v>0</v>
      </c>
      <c r="X94" s="16">
        <f t="shared" si="28"/>
        <v>0</v>
      </c>
      <c r="Y94" s="16">
        <f t="shared" si="28"/>
        <v>0</v>
      </c>
      <c r="Z94" s="16">
        <f t="shared" si="27"/>
        <v>0</v>
      </c>
      <c r="AA94" s="16">
        <f t="shared" si="27"/>
        <v>0</v>
      </c>
      <c r="AB94" s="16">
        <f t="shared" si="27"/>
        <v>0</v>
      </c>
      <c r="AC94" s="16">
        <f t="shared" si="27"/>
        <v>0</v>
      </c>
      <c r="AD94" s="16">
        <f t="shared" si="27"/>
        <v>0</v>
      </c>
      <c r="AE94" s="16">
        <f t="shared" si="27"/>
        <v>0</v>
      </c>
      <c r="AF94" s="16">
        <f t="shared" si="27"/>
        <v>0</v>
      </c>
      <c r="AG94" s="16">
        <f t="shared" si="27"/>
        <v>0</v>
      </c>
      <c r="AH94" s="16">
        <f t="shared" si="27"/>
        <v>0</v>
      </c>
      <c r="AI94" s="16">
        <f t="shared" si="27"/>
        <v>0</v>
      </c>
      <c r="AJ94" s="16">
        <f t="shared" si="27"/>
        <v>0</v>
      </c>
      <c r="AK94" s="16">
        <f t="shared" si="27"/>
        <v>0</v>
      </c>
      <c r="AL94" s="16">
        <f t="shared" si="27"/>
        <v>0</v>
      </c>
      <c r="AM94" s="16">
        <f t="shared" si="27"/>
        <v>0</v>
      </c>
      <c r="AN94" s="16">
        <f t="shared" si="27"/>
        <v>0</v>
      </c>
      <c r="AO94" s="16">
        <f t="shared" si="27"/>
        <v>0</v>
      </c>
      <c r="AP94" s="16">
        <f t="shared" si="27"/>
        <v>0</v>
      </c>
      <c r="AQ94" s="16">
        <f t="shared" si="27"/>
        <v>0</v>
      </c>
      <c r="AR94" s="16">
        <f t="shared" si="25"/>
        <v>0</v>
      </c>
      <c r="AS94" s="16">
        <f t="shared" si="25"/>
        <v>0</v>
      </c>
      <c r="AT94" s="16">
        <f t="shared" si="25"/>
        <v>0</v>
      </c>
      <c r="AU94" s="16">
        <f t="shared" si="25"/>
        <v>0</v>
      </c>
      <c r="AV94" s="29">
        <f t="shared" si="18"/>
        <v>0</v>
      </c>
      <c r="AW94" s="16">
        <f t="shared" si="19"/>
        <v>92</v>
      </c>
    </row>
    <row r="95" spans="1:49">
      <c r="A95" s="32" t="s">
        <v>399</v>
      </c>
      <c r="B95" s="32"/>
      <c r="C95" s="32"/>
      <c r="D95" s="32"/>
      <c r="E95" s="32"/>
      <c r="F95" s="33">
        <v>3172671.9499999997</v>
      </c>
      <c r="I95">
        <v>93</v>
      </c>
      <c r="J95" s="16">
        <f t="shared" si="28"/>
        <v>0</v>
      </c>
      <c r="K95" s="16">
        <f t="shared" si="28"/>
        <v>0</v>
      </c>
      <c r="L95" s="16">
        <f t="shared" si="28"/>
        <v>0</v>
      </c>
      <c r="M95" s="16">
        <f t="shared" si="28"/>
        <v>0</v>
      </c>
      <c r="N95" s="16">
        <f t="shared" si="28"/>
        <v>0</v>
      </c>
      <c r="O95" s="16">
        <f t="shared" si="28"/>
        <v>0</v>
      </c>
      <c r="P95" s="16">
        <f t="shared" si="28"/>
        <v>0</v>
      </c>
      <c r="Q95" s="16">
        <f t="shared" si="28"/>
        <v>36964.26</v>
      </c>
      <c r="R95" s="16">
        <f t="shared" si="28"/>
        <v>0</v>
      </c>
      <c r="S95" s="16">
        <f t="shared" si="28"/>
        <v>0</v>
      </c>
      <c r="T95" s="16">
        <f t="shared" si="28"/>
        <v>0</v>
      </c>
      <c r="U95" s="16">
        <f t="shared" si="28"/>
        <v>0</v>
      </c>
      <c r="V95" s="16">
        <f t="shared" si="28"/>
        <v>0</v>
      </c>
      <c r="W95" s="16">
        <f t="shared" si="28"/>
        <v>0</v>
      </c>
      <c r="X95" s="16">
        <f t="shared" si="28"/>
        <v>0</v>
      </c>
      <c r="Y95" s="16">
        <f t="shared" si="28"/>
        <v>0</v>
      </c>
      <c r="Z95" s="16">
        <f t="shared" si="27"/>
        <v>0</v>
      </c>
      <c r="AA95" s="16">
        <f t="shared" si="27"/>
        <v>0</v>
      </c>
      <c r="AB95" s="16">
        <f t="shared" si="27"/>
        <v>0</v>
      </c>
      <c r="AC95" s="16">
        <f t="shared" si="27"/>
        <v>11885.24</v>
      </c>
      <c r="AD95" s="16">
        <f t="shared" si="27"/>
        <v>0</v>
      </c>
      <c r="AE95" s="16">
        <f t="shared" si="27"/>
        <v>0</v>
      </c>
      <c r="AF95" s="16">
        <f t="shared" si="27"/>
        <v>0</v>
      </c>
      <c r="AG95" s="16">
        <f t="shared" si="27"/>
        <v>0</v>
      </c>
      <c r="AH95" s="16">
        <f t="shared" si="27"/>
        <v>0</v>
      </c>
      <c r="AI95" s="16">
        <f t="shared" si="27"/>
        <v>0</v>
      </c>
      <c r="AJ95" s="16">
        <f t="shared" si="27"/>
        <v>0</v>
      </c>
      <c r="AK95" s="16">
        <f t="shared" si="27"/>
        <v>0</v>
      </c>
      <c r="AL95" s="16">
        <f t="shared" si="27"/>
        <v>0</v>
      </c>
      <c r="AM95" s="16">
        <f t="shared" si="27"/>
        <v>0</v>
      </c>
      <c r="AN95" s="16">
        <f t="shared" si="27"/>
        <v>0</v>
      </c>
      <c r="AO95" s="16">
        <f t="shared" si="27"/>
        <v>0</v>
      </c>
      <c r="AP95" s="16">
        <f t="shared" si="27"/>
        <v>45481.96</v>
      </c>
      <c r="AQ95" s="16">
        <f t="shared" si="27"/>
        <v>0</v>
      </c>
      <c r="AR95" s="16">
        <f t="shared" si="25"/>
        <v>0</v>
      </c>
      <c r="AS95" s="16">
        <f t="shared" si="25"/>
        <v>0</v>
      </c>
      <c r="AT95" s="16">
        <f t="shared" si="25"/>
        <v>0</v>
      </c>
      <c r="AU95" s="16">
        <f t="shared" si="25"/>
        <v>0</v>
      </c>
      <c r="AV95" s="29">
        <f t="shared" si="18"/>
        <v>94331.459999999992</v>
      </c>
      <c r="AW95" s="16">
        <f t="shared" si="19"/>
        <v>93</v>
      </c>
    </row>
    <row r="96" spans="1:49">
      <c r="A96" s="21" t="s">
        <v>223</v>
      </c>
      <c r="B96" s="21" t="s">
        <v>319</v>
      </c>
      <c r="C96" s="21"/>
      <c r="D96" s="21"/>
      <c r="E96" t="s">
        <v>320</v>
      </c>
      <c r="F96" s="15">
        <v>1160944.18</v>
      </c>
      <c r="I96">
        <v>94</v>
      </c>
      <c r="J96" s="16">
        <f t="shared" si="28"/>
        <v>0</v>
      </c>
      <c r="K96" s="16">
        <f t="shared" si="28"/>
        <v>0</v>
      </c>
      <c r="L96" s="16">
        <f t="shared" si="28"/>
        <v>0</v>
      </c>
      <c r="M96" s="16">
        <f t="shared" si="28"/>
        <v>0</v>
      </c>
      <c r="N96" s="16">
        <f t="shared" si="28"/>
        <v>0</v>
      </c>
      <c r="O96" s="16">
        <f t="shared" si="28"/>
        <v>0</v>
      </c>
      <c r="P96" s="16">
        <f t="shared" si="28"/>
        <v>0</v>
      </c>
      <c r="Q96" s="16">
        <f t="shared" si="28"/>
        <v>0</v>
      </c>
      <c r="R96" s="16">
        <f t="shared" si="28"/>
        <v>0</v>
      </c>
      <c r="S96" s="16">
        <f t="shared" si="28"/>
        <v>0</v>
      </c>
      <c r="T96" s="16">
        <f t="shared" si="28"/>
        <v>0</v>
      </c>
      <c r="U96" s="16">
        <f t="shared" si="28"/>
        <v>0</v>
      </c>
      <c r="V96" s="16">
        <f t="shared" si="28"/>
        <v>0</v>
      </c>
      <c r="W96" s="16">
        <f t="shared" si="28"/>
        <v>0</v>
      </c>
      <c r="X96" s="16">
        <f t="shared" si="28"/>
        <v>0</v>
      </c>
      <c r="Y96" s="16">
        <f t="shared" si="28"/>
        <v>0</v>
      </c>
      <c r="Z96" s="16">
        <f t="shared" si="27"/>
        <v>0</v>
      </c>
      <c r="AA96" s="16">
        <f t="shared" si="27"/>
        <v>0</v>
      </c>
      <c r="AB96" s="16">
        <f t="shared" si="27"/>
        <v>0</v>
      </c>
      <c r="AC96" s="16">
        <f t="shared" si="27"/>
        <v>489.42</v>
      </c>
      <c r="AD96" s="16">
        <f t="shared" si="27"/>
        <v>0</v>
      </c>
      <c r="AE96" s="16">
        <f t="shared" si="27"/>
        <v>0</v>
      </c>
      <c r="AF96" s="16">
        <f t="shared" si="27"/>
        <v>0</v>
      </c>
      <c r="AG96" s="16">
        <f t="shared" si="27"/>
        <v>0</v>
      </c>
      <c r="AH96" s="16">
        <f t="shared" si="27"/>
        <v>0</v>
      </c>
      <c r="AI96" s="16">
        <f t="shared" si="27"/>
        <v>0</v>
      </c>
      <c r="AJ96" s="16">
        <f t="shared" si="27"/>
        <v>0</v>
      </c>
      <c r="AK96" s="16">
        <f t="shared" si="27"/>
        <v>0</v>
      </c>
      <c r="AL96" s="16">
        <f t="shared" si="27"/>
        <v>0</v>
      </c>
      <c r="AM96" s="16">
        <f t="shared" si="27"/>
        <v>0</v>
      </c>
      <c r="AN96" s="16">
        <f t="shared" si="27"/>
        <v>0</v>
      </c>
      <c r="AO96" s="16">
        <f t="shared" si="27"/>
        <v>1665.12</v>
      </c>
      <c r="AP96" s="16">
        <f t="shared" si="27"/>
        <v>0</v>
      </c>
      <c r="AQ96" s="16">
        <f t="shared" si="27"/>
        <v>0</v>
      </c>
      <c r="AR96" s="16">
        <f t="shared" si="25"/>
        <v>0</v>
      </c>
      <c r="AS96" s="16">
        <f t="shared" si="27"/>
        <v>0</v>
      </c>
      <c r="AT96" s="16">
        <f t="shared" si="25"/>
        <v>0</v>
      </c>
      <c r="AU96" s="16">
        <f t="shared" si="25"/>
        <v>0</v>
      </c>
      <c r="AV96" s="29">
        <f t="shared" si="18"/>
        <v>2154.54</v>
      </c>
      <c r="AW96" s="16">
        <f t="shared" si="19"/>
        <v>94</v>
      </c>
    </row>
    <row r="97" spans="1:49">
      <c r="A97" s="21" t="s">
        <v>223</v>
      </c>
      <c r="B97" s="21">
        <v>10</v>
      </c>
      <c r="C97" s="21">
        <v>1</v>
      </c>
      <c r="D97" s="21"/>
      <c r="E97" t="s">
        <v>349</v>
      </c>
      <c r="F97" s="15">
        <v>44049.61</v>
      </c>
      <c r="I97">
        <v>95</v>
      </c>
      <c r="J97" s="16">
        <f t="shared" si="28"/>
        <v>0</v>
      </c>
      <c r="K97" s="16">
        <f t="shared" si="28"/>
        <v>0</v>
      </c>
      <c r="L97" s="16">
        <f t="shared" si="28"/>
        <v>0</v>
      </c>
      <c r="M97" s="16">
        <f t="shared" si="28"/>
        <v>0</v>
      </c>
      <c r="N97" s="16">
        <f t="shared" si="28"/>
        <v>0</v>
      </c>
      <c r="O97" s="16">
        <f t="shared" si="28"/>
        <v>0</v>
      </c>
      <c r="P97" s="16">
        <f t="shared" si="28"/>
        <v>0</v>
      </c>
      <c r="Q97" s="16">
        <f t="shared" si="28"/>
        <v>0</v>
      </c>
      <c r="R97" s="16">
        <f t="shared" si="28"/>
        <v>0</v>
      </c>
      <c r="S97" s="16">
        <f t="shared" si="28"/>
        <v>0</v>
      </c>
      <c r="T97" s="16">
        <f t="shared" si="28"/>
        <v>0</v>
      </c>
      <c r="U97" s="16">
        <f t="shared" si="28"/>
        <v>0</v>
      </c>
      <c r="V97" s="16">
        <f t="shared" si="28"/>
        <v>0</v>
      </c>
      <c r="W97" s="16">
        <f t="shared" si="28"/>
        <v>0</v>
      </c>
      <c r="X97" s="16">
        <f t="shared" si="28"/>
        <v>0</v>
      </c>
      <c r="Y97" s="16">
        <f t="shared" si="28"/>
        <v>0</v>
      </c>
      <c r="Z97" s="16">
        <f t="shared" si="27"/>
        <v>36163.019999999997</v>
      </c>
      <c r="AA97" s="16">
        <f t="shared" si="27"/>
        <v>0</v>
      </c>
      <c r="AB97" s="16">
        <f t="shared" si="27"/>
        <v>0</v>
      </c>
      <c r="AC97" s="16">
        <f t="shared" si="27"/>
        <v>0</v>
      </c>
      <c r="AD97" s="16">
        <f t="shared" si="27"/>
        <v>0</v>
      </c>
      <c r="AE97" s="16">
        <f t="shared" si="27"/>
        <v>0</v>
      </c>
      <c r="AF97" s="16">
        <f t="shared" si="27"/>
        <v>0</v>
      </c>
      <c r="AG97" s="16">
        <f t="shared" si="27"/>
        <v>40065.65</v>
      </c>
      <c r="AH97" s="16">
        <f t="shared" si="27"/>
        <v>0</v>
      </c>
      <c r="AI97" s="16">
        <f t="shared" si="27"/>
        <v>0</v>
      </c>
      <c r="AJ97" s="16">
        <f t="shared" si="27"/>
        <v>0</v>
      </c>
      <c r="AK97" s="16">
        <f t="shared" si="27"/>
        <v>0</v>
      </c>
      <c r="AL97" s="16">
        <f t="shared" si="27"/>
        <v>0</v>
      </c>
      <c r="AM97" s="16">
        <f t="shared" si="27"/>
        <v>0</v>
      </c>
      <c r="AN97" s="16">
        <f t="shared" si="27"/>
        <v>0</v>
      </c>
      <c r="AO97" s="16">
        <f t="shared" si="27"/>
        <v>0</v>
      </c>
      <c r="AP97" s="16">
        <f t="shared" si="27"/>
        <v>0</v>
      </c>
      <c r="AQ97" s="16">
        <f t="shared" si="27"/>
        <v>0</v>
      </c>
      <c r="AR97" s="16">
        <f t="shared" si="25"/>
        <v>0</v>
      </c>
      <c r="AS97" s="16">
        <f t="shared" si="25"/>
        <v>0</v>
      </c>
      <c r="AT97" s="16">
        <f t="shared" si="25"/>
        <v>0</v>
      </c>
      <c r="AU97" s="16">
        <f t="shared" si="25"/>
        <v>0</v>
      </c>
      <c r="AV97" s="29">
        <f t="shared" si="18"/>
        <v>76228.67</v>
      </c>
      <c r="AW97" s="16">
        <f t="shared" si="19"/>
        <v>95</v>
      </c>
    </row>
    <row r="98" spans="1:49">
      <c r="A98" s="31" t="s">
        <v>223</v>
      </c>
      <c r="B98" s="21">
        <v>49</v>
      </c>
      <c r="C98" s="21">
        <v>41</v>
      </c>
      <c r="D98" s="21"/>
      <c r="E98" t="s">
        <v>336</v>
      </c>
      <c r="F98" s="15">
        <v>15078.4</v>
      </c>
      <c r="I98">
        <v>96</v>
      </c>
      <c r="J98" s="16">
        <f t="shared" si="28"/>
        <v>0</v>
      </c>
      <c r="K98" s="16">
        <f t="shared" si="28"/>
        <v>0</v>
      </c>
      <c r="L98" s="16">
        <f t="shared" si="28"/>
        <v>0</v>
      </c>
      <c r="M98" s="16">
        <f t="shared" si="28"/>
        <v>0</v>
      </c>
      <c r="N98" s="16">
        <f t="shared" si="28"/>
        <v>0</v>
      </c>
      <c r="O98" s="16">
        <f t="shared" si="28"/>
        <v>0</v>
      </c>
      <c r="P98" s="16">
        <f t="shared" si="28"/>
        <v>0</v>
      </c>
      <c r="Q98" s="16">
        <f t="shared" si="28"/>
        <v>0</v>
      </c>
      <c r="R98" s="16">
        <f t="shared" si="28"/>
        <v>0</v>
      </c>
      <c r="S98" s="16">
        <f t="shared" si="28"/>
        <v>0</v>
      </c>
      <c r="T98" s="16">
        <f t="shared" si="28"/>
        <v>0</v>
      </c>
      <c r="U98" s="16">
        <f t="shared" si="28"/>
        <v>0</v>
      </c>
      <c r="V98" s="16">
        <f t="shared" si="28"/>
        <v>0</v>
      </c>
      <c r="W98" s="16">
        <f t="shared" si="28"/>
        <v>0</v>
      </c>
      <c r="X98" s="16">
        <f t="shared" si="28"/>
        <v>0</v>
      </c>
      <c r="Y98" s="16">
        <f t="shared" si="28"/>
        <v>0</v>
      </c>
      <c r="Z98" s="16">
        <f t="shared" si="27"/>
        <v>0</v>
      </c>
      <c r="AA98" s="16">
        <f t="shared" si="27"/>
        <v>0</v>
      </c>
      <c r="AB98" s="16">
        <f t="shared" si="27"/>
        <v>0</v>
      </c>
      <c r="AC98" s="16">
        <f t="shared" si="27"/>
        <v>0</v>
      </c>
      <c r="AD98" s="16">
        <f t="shared" si="27"/>
        <v>0</v>
      </c>
      <c r="AE98" s="16">
        <f t="shared" si="27"/>
        <v>0</v>
      </c>
      <c r="AF98" s="16">
        <f t="shared" si="27"/>
        <v>0</v>
      </c>
      <c r="AG98" s="16">
        <f t="shared" si="27"/>
        <v>0</v>
      </c>
      <c r="AH98" s="16">
        <f t="shared" si="27"/>
        <v>0</v>
      </c>
      <c r="AI98" s="16">
        <f t="shared" si="27"/>
        <v>0</v>
      </c>
      <c r="AJ98" s="16">
        <f t="shared" si="27"/>
        <v>0</v>
      </c>
      <c r="AK98" s="16">
        <f t="shared" si="27"/>
        <v>0</v>
      </c>
      <c r="AL98" s="16">
        <f t="shared" si="27"/>
        <v>0</v>
      </c>
      <c r="AM98" s="16">
        <f t="shared" si="27"/>
        <v>0</v>
      </c>
      <c r="AN98" s="16">
        <f t="shared" si="27"/>
        <v>0</v>
      </c>
      <c r="AO98" s="16">
        <f t="shared" si="27"/>
        <v>0</v>
      </c>
      <c r="AP98" s="16">
        <f t="shared" si="27"/>
        <v>0</v>
      </c>
      <c r="AQ98" s="16">
        <f t="shared" si="27"/>
        <v>0</v>
      </c>
      <c r="AR98" s="16">
        <f t="shared" si="25"/>
        <v>0</v>
      </c>
      <c r="AS98" s="16">
        <f t="shared" si="25"/>
        <v>0</v>
      </c>
      <c r="AT98" s="16">
        <f t="shared" si="25"/>
        <v>7324.47</v>
      </c>
      <c r="AU98" s="16">
        <f t="shared" si="25"/>
        <v>0</v>
      </c>
      <c r="AV98" s="29">
        <f t="shared" si="18"/>
        <v>7324.47</v>
      </c>
      <c r="AW98" s="16">
        <f t="shared" si="19"/>
        <v>96</v>
      </c>
    </row>
    <row r="99" spans="1:49">
      <c r="A99" s="32" t="s">
        <v>400</v>
      </c>
      <c r="B99" s="32"/>
      <c r="C99" s="32"/>
      <c r="D99" s="32"/>
      <c r="E99" s="32"/>
      <c r="F99" s="33">
        <v>1220072.19</v>
      </c>
      <c r="I99">
        <v>97</v>
      </c>
      <c r="J99" s="16">
        <f t="shared" si="28"/>
        <v>0</v>
      </c>
      <c r="K99" s="16">
        <f t="shared" si="28"/>
        <v>0</v>
      </c>
      <c r="L99" s="16">
        <f t="shared" si="28"/>
        <v>0</v>
      </c>
      <c r="M99" s="16">
        <f t="shared" si="28"/>
        <v>0</v>
      </c>
      <c r="N99" s="16">
        <f t="shared" si="28"/>
        <v>0</v>
      </c>
      <c r="O99" s="16">
        <f t="shared" si="28"/>
        <v>0</v>
      </c>
      <c r="P99" s="16">
        <f t="shared" si="28"/>
        <v>0</v>
      </c>
      <c r="Q99" s="16">
        <f t="shared" si="28"/>
        <v>0</v>
      </c>
      <c r="R99" s="16">
        <f t="shared" si="28"/>
        <v>0</v>
      </c>
      <c r="S99" s="16">
        <f t="shared" si="28"/>
        <v>0</v>
      </c>
      <c r="T99" s="16">
        <f t="shared" si="28"/>
        <v>0</v>
      </c>
      <c r="U99" s="16">
        <f t="shared" si="28"/>
        <v>0</v>
      </c>
      <c r="V99" s="16">
        <f t="shared" si="28"/>
        <v>0</v>
      </c>
      <c r="W99" s="16">
        <f t="shared" si="28"/>
        <v>0</v>
      </c>
      <c r="X99" s="16">
        <f t="shared" si="28"/>
        <v>0</v>
      </c>
      <c r="Y99" s="16">
        <f t="shared" si="28"/>
        <v>0</v>
      </c>
      <c r="Z99" s="16">
        <f t="shared" si="27"/>
        <v>0</v>
      </c>
      <c r="AA99" s="16">
        <f t="shared" si="27"/>
        <v>0</v>
      </c>
      <c r="AB99" s="16">
        <f t="shared" si="27"/>
        <v>0</v>
      </c>
      <c r="AC99" s="16">
        <f t="shared" si="27"/>
        <v>0</v>
      </c>
      <c r="AD99" s="16">
        <f t="shared" si="27"/>
        <v>0</v>
      </c>
      <c r="AE99" s="16">
        <f t="shared" si="27"/>
        <v>0</v>
      </c>
      <c r="AF99" s="16">
        <f t="shared" si="27"/>
        <v>0</v>
      </c>
      <c r="AG99" s="16">
        <f t="shared" si="27"/>
        <v>0</v>
      </c>
      <c r="AH99" s="16">
        <f t="shared" si="27"/>
        <v>0</v>
      </c>
      <c r="AI99" s="16">
        <f t="shared" si="27"/>
        <v>0</v>
      </c>
      <c r="AJ99" s="16">
        <f t="shared" si="27"/>
        <v>0</v>
      </c>
      <c r="AK99" s="16">
        <f t="shared" si="27"/>
        <v>0</v>
      </c>
      <c r="AL99" s="16">
        <f t="shared" si="27"/>
        <v>0</v>
      </c>
      <c r="AM99" s="16">
        <f t="shared" si="27"/>
        <v>0</v>
      </c>
      <c r="AN99" s="16">
        <f t="shared" si="27"/>
        <v>0</v>
      </c>
      <c r="AO99" s="16">
        <f t="shared" si="27"/>
        <v>0</v>
      </c>
      <c r="AP99" s="16">
        <f t="shared" si="27"/>
        <v>0</v>
      </c>
      <c r="AQ99" s="16">
        <f t="shared" si="27"/>
        <v>0</v>
      </c>
      <c r="AR99" s="16">
        <f t="shared" si="25"/>
        <v>0</v>
      </c>
      <c r="AS99" s="16">
        <f t="shared" si="25"/>
        <v>0</v>
      </c>
      <c r="AT99" s="16">
        <f t="shared" si="25"/>
        <v>0</v>
      </c>
      <c r="AU99" s="16">
        <f t="shared" si="25"/>
        <v>0</v>
      </c>
      <c r="AV99" s="29">
        <f t="shared" si="18"/>
        <v>0</v>
      </c>
      <c r="AW99" s="16">
        <f t="shared" si="19"/>
        <v>97</v>
      </c>
    </row>
    <row r="100" spans="1:49">
      <c r="A100" s="21" t="s">
        <v>224</v>
      </c>
      <c r="B100" s="21" t="s">
        <v>319</v>
      </c>
      <c r="C100" s="21"/>
      <c r="D100" s="21"/>
      <c r="E100" t="s">
        <v>320</v>
      </c>
      <c r="F100" s="15">
        <v>1939958.46</v>
      </c>
      <c r="I100">
        <v>98</v>
      </c>
      <c r="J100" s="16">
        <f t="shared" si="28"/>
        <v>0</v>
      </c>
      <c r="K100" s="16">
        <f t="shared" si="28"/>
        <v>0</v>
      </c>
      <c r="L100" s="16">
        <f t="shared" si="28"/>
        <v>0</v>
      </c>
      <c r="M100" s="16">
        <f t="shared" si="28"/>
        <v>0</v>
      </c>
      <c r="N100" s="16">
        <f t="shared" si="28"/>
        <v>0</v>
      </c>
      <c r="O100" s="16">
        <f t="shared" si="28"/>
        <v>0</v>
      </c>
      <c r="P100" s="16">
        <f t="shared" si="28"/>
        <v>0</v>
      </c>
      <c r="Q100" s="16">
        <f t="shared" si="28"/>
        <v>0</v>
      </c>
      <c r="R100" s="16">
        <f t="shared" si="28"/>
        <v>0</v>
      </c>
      <c r="S100" s="16">
        <f t="shared" si="28"/>
        <v>0</v>
      </c>
      <c r="T100" s="16">
        <f t="shared" si="28"/>
        <v>0</v>
      </c>
      <c r="U100" s="16">
        <f t="shared" si="28"/>
        <v>0</v>
      </c>
      <c r="V100" s="16">
        <f t="shared" si="28"/>
        <v>0</v>
      </c>
      <c r="W100" s="16">
        <f t="shared" si="28"/>
        <v>0</v>
      </c>
      <c r="X100" s="16">
        <f t="shared" si="28"/>
        <v>0</v>
      </c>
      <c r="Y100" s="16">
        <f t="shared" si="28"/>
        <v>0</v>
      </c>
      <c r="Z100" s="16">
        <f t="shared" si="27"/>
        <v>0</v>
      </c>
      <c r="AA100" s="16">
        <f t="shared" si="27"/>
        <v>0</v>
      </c>
      <c r="AB100" s="16">
        <f t="shared" si="27"/>
        <v>0</v>
      </c>
      <c r="AC100" s="16">
        <f t="shared" si="27"/>
        <v>0</v>
      </c>
      <c r="AD100" s="16">
        <f t="shared" si="27"/>
        <v>0</v>
      </c>
      <c r="AE100" s="16">
        <f t="shared" si="27"/>
        <v>0</v>
      </c>
      <c r="AF100" s="16">
        <f t="shared" si="27"/>
        <v>0</v>
      </c>
      <c r="AG100" s="16">
        <f t="shared" si="27"/>
        <v>0</v>
      </c>
      <c r="AH100" s="16">
        <f t="shared" si="27"/>
        <v>0</v>
      </c>
      <c r="AI100" s="16">
        <f t="shared" si="27"/>
        <v>0</v>
      </c>
      <c r="AJ100" s="16">
        <f t="shared" si="27"/>
        <v>0</v>
      </c>
      <c r="AK100" s="16">
        <f t="shared" si="27"/>
        <v>0</v>
      </c>
      <c r="AL100" s="16">
        <f t="shared" si="27"/>
        <v>0</v>
      </c>
      <c r="AM100" s="16">
        <f t="shared" si="27"/>
        <v>0</v>
      </c>
      <c r="AN100" s="16">
        <f t="shared" si="27"/>
        <v>0</v>
      </c>
      <c r="AO100" s="16">
        <f t="shared" si="27"/>
        <v>0</v>
      </c>
      <c r="AP100" s="16">
        <f t="shared" si="27"/>
        <v>0</v>
      </c>
      <c r="AQ100" s="16">
        <f t="shared" si="27"/>
        <v>0</v>
      </c>
      <c r="AR100" s="16">
        <f t="shared" si="25"/>
        <v>0</v>
      </c>
      <c r="AS100" s="16">
        <f t="shared" si="25"/>
        <v>0</v>
      </c>
      <c r="AT100" s="16">
        <f t="shared" si="25"/>
        <v>0</v>
      </c>
      <c r="AU100" s="16">
        <f t="shared" si="25"/>
        <v>0</v>
      </c>
      <c r="AV100" s="29">
        <f t="shared" si="18"/>
        <v>0</v>
      </c>
      <c r="AW100" s="16">
        <f t="shared" si="19"/>
        <v>98</v>
      </c>
    </row>
    <row r="101" spans="1:49">
      <c r="A101" s="21" t="s">
        <v>224</v>
      </c>
      <c r="B101" s="21">
        <v>1</v>
      </c>
      <c r="C101" s="21">
        <v>50</v>
      </c>
      <c r="D101" s="21"/>
      <c r="E101" t="s">
        <v>361</v>
      </c>
      <c r="F101" s="15">
        <v>233518.71</v>
      </c>
      <c r="I101">
        <v>99</v>
      </c>
      <c r="J101" s="16">
        <f t="shared" si="28"/>
        <v>0</v>
      </c>
      <c r="K101" s="16">
        <f t="shared" si="28"/>
        <v>0</v>
      </c>
      <c r="L101" s="16">
        <f t="shared" si="28"/>
        <v>0</v>
      </c>
      <c r="M101" s="16">
        <f t="shared" si="28"/>
        <v>0</v>
      </c>
      <c r="N101" s="16">
        <f t="shared" si="28"/>
        <v>0</v>
      </c>
      <c r="O101" s="16">
        <f t="shared" si="28"/>
        <v>0</v>
      </c>
      <c r="P101" s="16">
        <f t="shared" si="28"/>
        <v>0</v>
      </c>
      <c r="Q101" s="16">
        <f t="shared" si="28"/>
        <v>0</v>
      </c>
      <c r="R101" s="16">
        <f t="shared" si="28"/>
        <v>0</v>
      </c>
      <c r="S101" s="16">
        <f t="shared" si="28"/>
        <v>0</v>
      </c>
      <c r="T101" s="16">
        <f t="shared" si="28"/>
        <v>0</v>
      </c>
      <c r="U101" s="16">
        <f t="shared" si="28"/>
        <v>0</v>
      </c>
      <c r="V101" s="16">
        <f t="shared" si="28"/>
        <v>0</v>
      </c>
      <c r="W101" s="16">
        <f t="shared" si="28"/>
        <v>0</v>
      </c>
      <c r="X101" s="16">
        <f t="shared" si="28"/>
        <v>0</v>
      </c>
      <c r="Y101" s="16">
        <f t="shared" si="28"/>
        <v>0</v>
      </c>
      <c r="Z101" s="16">
        <f t="shared" si="27"/>
        <v>0</v>
      </c>
      <c r="AA101" s="16">
        <f t="shared" si="27"/>
        <v>0</v>
      </c>
      <c r="AB101" s="16">
        <f t="shared" si="27"/>
        <v>0</v>
      </c>
      <c r="AC101" s="16">
        <f t="shared" si="27"/>
        <v>0</v>
      </c>
      <c r="AD101" s="16">
        <f t="shared" si="27"/>
        <v>0</v>
      </c>
      <c r="AE101" s="16">
        <f t="shared" si="27"/>
        <v>0</v>
      </c>
      <c r="AF101" s="16">
        <f t="shared" si="27"/>
        <v>0</v>
      </c>
      <c r="AG101" s="16">
        <f t="shared" si="27"/>
        <v>0</v>
      </c>
      <c r="AH101" s="16">
        <f t="shared" si="27"/>
        <v>0</v>
      </c>
      <c r="AI101" s="16">
        <f t="shared" si="27"/>
        <v>0</v>
      </c>
      <c r="AJ101" s="16">
        <f t="shared" si="27"/>
        <v>0</v>
      </c>
      <c r="AK101" s="16">
        <f t="shared" si="27"/>
        <v>0</v>
      </c>
      <c r="AL101" s="16">
        <f t="shared" si="27"/>
        <v>0</v>
      </c>
      <c r="AM101" s="16">
        <f t="shared" si="27"/>
        <v>0</v>
      </c>
      <c r="AN101" s="16">
        <f t="shared" si="27"/>
        <v>0</v>
      </c>
      <c r="AO101" s="16">
        <f t="shared" si="27"/>
        <v>0</v>
      </c>
      <c r="AP101" s="16">
        <f t="shared" si="27"/>
        <v>0</v>
      </c>
      <c r="AQ101" s="16">
        <f t="shared" si="27"/>
        <v>0</v>
      </c>
      <c r="AR101" s="16">
        <f t="shared" si="25"/>
        <v>0</v>
      </c>
      <c r="AS101" s="16">
        <f t="shared" si="25"/>
        <v>0</v>
      </c>
      <c r="AT101" s="16">
        <f t="shared" si="25"/>
        <v>0</v>
      </c>
      <c r="AU101" s="16">
        <f t="shared" si="25"/>
        <v>0</v>
      </c>
      <c r="AV101" s="29">
        <f t="shared" si="18"/>
        <v>0</v>
      </c>
      <c r="AW101" s="16">
        <f t="shared" si="19"/>
        <v>99</v>
      </c>
    </row>
    <row r="102" spans="1:49">
      <c r="A102" s="21" t="s">
        <v>224</v>
      </c>
      <c r="B102" s="21">
        <v>11</v>
      </c>
      <c r="C102" s="21">
        <v>5</v>
      </c>
      <c r="D102" s="21"/>
      <c r="E102" t="s">
        <v>470</v>
      </c>
      <c r="F102" s="15">
        <v>246160.46</v>
      </c>
      <c r="I102" t="s">
        <v>319</v>
      </c>
      <c r="J102" s="16">
        <f>SUMIFS($F$3:$F$261,$A$3:$A$261,J$1,$B$3:$B$261,$I102)</f>
        <v>304887.23</v>
      </c>
      <c r="K102" s="16">
        <f t="shared" si="28"/>
        <v>1190804.8399999999</v>
      </c>
      <c r="L102" s="16">
        <f t="shared" si="28"/>
        <v>3031740.1899999995</v>
      </c>
      <c r="M102" s="16">
        <f t="shared" si="28"/>
        <v>1886732.19</v>
      </c>
      <c r="N102" s="16">
        <f t="shared" si="28"/>
        <v>805837.9</v>
      </c>
      <c r="O102" s="16">
        <f t="shared" si="28"/>
        <v>615891.67000000004</v>
      </c>
      <c r="P102" s="16">
        <f t="shared" si="28"/>
        <v>701630.06</v>
      </c>
      <c r="Q102" s="16">
        <f t="shared" si="28"/>
        <v>1886684.2</v>
      </c>
      <c r="R102" s="16">
        <f t="shared" si="28"/>
        <v>817825.76</v>
      </c>
      <c r="S102" s="16">
        <f t="shared" si="28"/>
        <v>668361.66</v>
      </c>
      <c r="T102" s="16">
        <f t="shared" si="28"/>
        <v>2333639.6500000004</v>
      </c>
      <c r="U102" s="16">
        <f t="shared" si="28"/>
        <v>1320440.3500000001</v>
      </c>
      <c r="V102" s="16">
        <f t="shared" si="28"/>
        <v>286373.44</v>
      </c>
      <c r="W102" s="16">
        <f t="shared" si="28"/>
        <v>2622236.88</v>
      </c>
      <c r="X102" s="16">
        <f t="shared" si="28"/>
        <v>0</v>
      </c>
      <c r="Y102" s="16">
        <f t="shared" si="28"/>
        <v>0</v>
      </c>
      <c r="Z102" s="16">
        <f t="shared" si="27"/>
        <v>2972982.9799999995</v>
      </c>
      <c r="AA102" s="16">
        <f t="shared" si="27"/>
        <v>1160944.18</v>
      </c>
      <c r="AB102" s="16">
        <f t="shared" si="27"/>
        <v>1939958.46</v>
      </c>
      <c r="AC102" s="16">
        <f t="shared" si="27"/>
        <v>6228841.1000000006</v>
      </c>
      <c r="AD102" s="16">
        <f t="shared" si="27"/>
        <v>1651990.4</v>
      </c>
      <c r="AE102" s="16">
        <f t="shared" si="27"/>
        <v>1116134.3800000001</v>
      </c>
      <c r="AF102" s="16">
        <f t="shared" si="27"/>
        <v>1068843.75</v>
      </c>
      <c r="AG102" s="16">
        <f t="shared" si="27"/>
        <v>3637584.75</v>
      </c>
      <c r="AH102" s="16">
        <f t="shared" si="27"/>
        <v>308836.20999999996</v>
      </c>
      <c r="AI102" s="16">
        <f t="shared" si="27"/>
        <v>159184.17000000001</v>
      </c>
      <c r="AJ102" s="16">
        <f t="shared" si="27"/>
        <v>416220.59</v>
      </c>
      <c r="AK102" s="16">
        <f t="shared" si="27"/>
        <v>514708.37</v>
      </c>
      <c r="AL102" s="16">
        <f t="shared" si="27"/>
        <v>853789.42999999993</v>
      </c>
      <c r="AM102" s="16">
        <f t="shared" si="27"/>
        <v>2433936.9099999997</v>
      </c>
      <c r="AN102" s="16">
        <f t="shared" si="27"/>
        <v>0</v>
      </c>
      <c r="AO102" s="16">
        <f t="shared" si="27"/>
        <v>1338630.18</v>
      </c>
      <c r="AP102" s="16">
        <f t="shared" si="27"/>
        <v>7646893.1739999996</v>
      </c>
      <c r="AQ102" s="16">
        <f t="shared" si="27"/>
        <v>1621275.42</v>
      </c>
      <c r="AR102" s="16">
        <f t="shared" si="25"/>
        <v>947504.8899999999</v>
      </c>
      <c r="AS102" s="16">
        <f t="shared" si="25"/>
        <v>728252.47</v>
      </c>
      <c r="AT102" s="16">
        <f t="shared" si="25"/>
        <v>3117855.13</v>
      </c>
      <c r="AU102" s="16">
        <f t="shared" si="25"/>
        <v>438967.82</v>
      </c>
      <c r="AV102" s="29">
        <f t="shared" si="18"/>
        <v>58776420.784000002</v>
      </c>
      <c r="AW102" s="16" t="str">
        <f t="shared" si="19"/>
        <v>#</v>
      </c>
    </row>
    <row r="103" spans="1:49">
      <c r="A103" s="31" t="s">
        <v>224</v>
      </c>
      <c r="B103" s="21">
        <v>84</v>
      </c>
      <c r="C103" s="21">
        <v>11</v>
      </c>
      <c r="D103" s="21"/>
      <c r="E103" t="s">
        <v>325</v>
      </c>
      <c r="F103" s="15">
        <v>226867.86000000002</v>
      </c>
      <c r="I103" t="s">
        <v>332</v>
      </c>
      <c r="J103" s="16">
        <f>SUMIFS($F$3:$F$261,$A$3:$A$261,J$1,$B$3:$B$261,$I103)</f>
        <v>0</v>
      </c>
      <c r="K103" s="16">
        <f t="shared" si="28"/>
        <v>0</v>
      </c>
      <c r="L103" s="16">
        <f t="shared" si="28"/>
        <v>0</v>
      </c>
      <c r="M103" s="16">
        <f t="shared" si="28"/>
        <v>0</v>
      </c>
      <c r="N103" s="16">
        <f t="shared" si="28"/>
        <v>0</v>
      </c>
      <c r="O103" s="16">
        <f t="shared" si="28"/>
        <v>0</v>
      </c>
      <c r="P103" s="16">
        <f t="shared" si="28"/>
        <v>0</v>
      </c>
      <c r="Q103" s="16">
        <f t="shared" si="28"/>
        <v>0</v>
      </c>
      <c r="R103" s="16">
        <f t="shared" si="28"/>
        <v>0</v>
      </c>
      <c r="S103" s="16">
        <f t="shared" si="28"/>
        <v>0</v>
      </c>
      <c r="T103" s="16">
        <f t="shared" si="28"/>
        <v>0</v>
      </c>
      <c r="U103" s="16">
        <f t="shared" si="28"/>
        <v>0</v>
      </c>
      <c r="V103" s="16">
        <f t="shared" si="28"/>
        <v>0</v>
      </c>
      <c r="W103" s="16">
        <f t="shared" si="28"/>
        <v>0</v>
      </c>
      <c r="X103" s="16">
        <f t="shared" si="28"/>
        <v>0</v>
      </c>
      <c r="Y103" s="16">
        <f t="shared" si="28"/>
        <v>0</v>
      </c>
      <c r="Z103" s="16">
        <f t="shared" si="27"/>
        <v>0</v>
      </c>
      <c r="AA103" s="16">
        <f t="shared" ref="AA103:AU103" si="29">SUMIFS($F$3:$F$261,$A$3:$A$261,AA$1,$B$3:$B$261,$I103)</f>
        <v>0</v>
      </c>
      <c r="AB103" s="16">
        <f t="shared" si="29"/>
        <v>0</v>
      </c>
      <c r="AC103" s="16">
        <f t="shared" si="29"/>
        <v>0</v>
      </c>
      <c r="AD103" s="16">
        <f t="shared" si="29"/>
        <v>0</v>
      </c>
      <c r="AE103" s="16">
        <f t="shared" si="29"/>
        <v>0</v>
      </c>
      <c r="AF103" s="16">
        <f t="shared" si="29"/>
        <v>0</v>
      </c>
      <c r="AG103" s="16">
        <f t="shared" si="29"/>
        <v>85689.12</v>
      </c>
      <c r="AH103" s="16">
        <f t="shared" si="29"/>
        <v>0</v>
      </c>
      <c r="AI103" s="16">
        <f t="shared" si="29"/>
        <v>0</v>
      </c>
      <c r="AJ103" s="16">
        <f t="shared" si="29"/>
        <v>0</v>
      </c>
      <c r="AK103" s="16">
        <f t="shared" si="29"/>
        <v>0</v>
      </c>
      <c r="AL103" s="16">
        <f t="shared" si="29"/>
        <v>0</v>
      </c>
      <c r="AM103" s="16">
        <f t="shared" si="29"/>
        <v>0</v>
      </c>
      <c r="AN103" s="16">
        <f t="shared" si="29"/>
        <v>0</v>
      </c>
      <c r="AO103" s="16">
        <f t="shared" si="29"/>
        <v>0</v>
      </c>
      <c r="AP103" s="16">
        <f t="shared" si="29"/>
        <v>0</v>
      </c>
      <c r="AQ103" s="16">
        <f t="shared" si="29"/>
        <v>0</v>
      </c>
      <c r="AR103" s="16">
        <f t="shared" si="29"/>
        <v>0</v>
      </c>
      <c r="AS103" s="16">
        <f t="shared" si="29"/>
        <v>0</v>
      </c>
      <c r="AT103" s="16">
        <f t="shared" si="29"/>
        <v>341636.88</v>
      </c>
      <c r="AU103" s="16">
        <f t="shared" si="29"/>
        <v>0</v>
      </c>
      <c r="AV103" s="29">
        <f t="shared" si="18"/>
        <v>427326</v>
      </c>
      <c r="AW103" s="16" t="str">
        <f t="shared" si="19"/>
        <v>Nepřiřazeno</v>
      </c>
    </row>
    <row r="104" spans="1:49">
      <c r="A104" s="32" t="s">
        <v>404</v>
      </c>
      <c r="B104" s="32"/>
      <c r="C104" s="32"/>
      <c r="D104" s="32"/>
      <c r="E104" s="32"/>
      <c r="F104" s="33">
        <v>2646505.4899999998</v>
      </c>
      <c r="AW104" s="16"/>
    </row>
    <row r="105" spans="1:49">
      <c r="A105" s="21" t="s">
        <v>226</v>
      </c>
      <c r="B105" s="21" t="s">
        <v>319</v>
      </c>
      <c r="C105" s="21"/>
      <c r="D105" s="21"/>
      <c r="E105" t="s">
        <v>320</v>
      </c>
      <c r="F105" s="15">
        <v>1651990.4</v>
      </c>
      <c r="I105" t="s">
        <v>403</v>
      </c>
      <c r="J105" s="16" t="str">
        <f>J1</f>
        <v>Benátky</v>
      </c>
      <c r="K105" s="16" t="str">
        <f t="shared" ref="K105:AU105" si="30">K1</f>
        <v>Dohalice</v>
      </c>
      <c r="L105" s="16" t="str">
        <f t="shared" si="30"/>
        <v>Dolní Přím</v>
      </c>
      <c r="M105" s="16" t="str">
        <f t="shared" si="30"/>
        <v>Dubenec</v>
      </c>
      <c r="N105" s="16" t="str">
        <f t="shared" si="30"/>
        <v>Habřina</v>
      </c>
      <c r="O105" s="16" t="str">
        <f t="shared" si="30"/>
        <v>Heřmanice</v>
      </c>
      <c r="P105" s="16" t="str">
        <f t="shared" si="30"/>
        <v>Hněvčeves</v>
      </c>
      <c r="Q105" s="16" t="str">
        <f t="shared" si="30"/>
        <v>Hořiněves</v>
      </c>
      <c r="R105" s="16" t="str">
        <f t="shared" si="30"/>
        <v>Hrádek</v>
      </c>
      <c r="S105" s="16" t="str">
        <f t="shared" si="30"/>
        <v>Hvozdnice</v>
      </c>
      <c r="T105" s="16" t="str">
        <f t="shared" si="30"/>
        <v>Kratonohy</v>
      </c>
      <c r="U105" s="16" t="str">
        <f t="shared" si="30"/>
        <v>Kunčice</v>
      </c>
      <c r="V105" s="16" t="str">
        <f t="shared" si="30"/>
        <v>Lanžov</v>
      </c>
      <c r="W105" s="16" t="str">
        <f t="shared" si="30"/>
        <v>Lhota pod Libčany</v>
      </c>
      <c r="X105" s="16" t="str">
        <f t="shared" si="30"/>
        <v>Libotov</v>
      </c>
      <c r="Y105" s="16" t="str">
        <f t="shared" si="30"/>
        <v>Libčany</v>
      </c>
      <c r="Z105" s="16" t="str">
        <f t="shared" si="30"/>
        <v>Lochenice</v>
      </c>
      <c r="AA105" s="16" t="str">
        <f t="shared" si="30"/>
        <v>Mokrovousy</v>
      </c>
      <c r="AB105" s="16" t="str">
        <f t="shared" si="30"/>
        <v>Mžany</v>
      </c>
      <c r="AC105" s="16" t="str">
        <f t="shared" si="30"/>
        <v>Nechanice</v>
      </c>
      <c r="AD105" s="16" t="str">
        <f t="shared" si="30"/>
        <v>Neděliště</v>
      </c>
      <c r="AE105" s="16" t="str">
        <f t="shared" si="30"/>
        <v>Obědovice</v>
      </c>
      <c r="AF105" s="16" t="str">
        <f t="shared" si="30"/>
        <v>Osice</v>
      </c>
      <c r="AG105" s="16" t="str">
        <f t="shared" si="30"/>
        <v>Praskačka</v>
      </c>
      <c r="AH105" s="16" t="str">
        <f t="shared" si="30"/>
        <v>Puchlovice</v>
      </c>
      <c r="AI105" s="16" t="str">
        <f t="shared" si="30"/>
        <v>Pšánky</v>
      </c>
      <c r="AJ105" s="16" t="str">
        <f t="shared" si="30"/>
        <v>Radostov</v>
      </c>
      <c r="AK105" s="16" t="str">
        <f t="shared" si="30"/>
        <v>Račice nad Trotinou</v>
      </c>
      <c r="AL105" s="16" t="str">
        <f t="shared" si="30"/>
        <v>Roudnice</v>
      </c>
      <c r="AM105" s="16" t="str">
        <f t="shared" si="30"/>
        <v>Skalice</v>
      </c>
      <c r="AN105" s="16" t="str">
        <f t="shared" si="30"/>
        <v>Sovětice</v>
      </c>
      <c r="AO105" s="16" t="str">
        <f t="shared" si="30"/>
        <v>Stračov</v>
      </c>
      <c r="AP105" s="16" t="str">
        <f t="shared" si="30"/>
        <v>Stěžery</v>
      </c>
      <c r="AQ105" s="16" t="str">
        <f t="shared" si="30"/>
        <v>Těchlovice</v>
      </c>
      <c r="AR105" s="16" t="str">
        <f t="shared" si="30"/>
        <v>Třesovice</v>
      </c>
      <c r="AS105" s="16" t="str">
        <f t="shared" si="30"/>
        <v>Urbanice</v>
      </c>
      <c r="AT105" s="16" t="str">
        <f t="shared" si="30"/>
        <v>Velichovky</v>
      </c>
      <c r="AU105" s="16" t="str">
        <f t="shared" si="30"/>
        <v>Vilantice</v>
      </c>
      <c r="AW105" s="16"/>
    </row>
    <row r="106" spans="1:49">
      <c r="A106" s="21" t="s">
        <v>226</v>
      </c>
      <c r="B106" s="21">
        <v>31</v>
      </c>
      <c r="C106" s="21">
        <v>0</v>
      </c>
      <c r="D106" s="21"/>
      <c r="E106" t="s">
        <v>408</v>
      </c>
      <c r="F106" s="15">
        <v>35307.54</v>
      </c>
      <c r="I106" s="21" t="s">
        <v>330</v>
      </c>
      <c r="J106" s="28">
        <f>J102</f>
        <v>304887.23</v>
      </c>
      <c r="K106" s="28">
        <f t="shared" ref="K106:AU106" si="31">K102</f>
        <v>1190804.8399999999</v>
      </c>
      <c r="L106" s="28">
        <f t="shared" si="31"/>
        <v>3031740.1899999995</v>
      </c>
      <c r="M106" s="28">
        <f t="shared" si="31"/>
        <v>1886732.19</v>
      </c>
      <c r="N106" s="28">
        <f t="shared" si="31"/>
        <v>805837.9</v>
      </c>
      <c r="O106" s="28">
        <f t="shared" si="31"/>
        <v>615891.67000000004</v>
      </c>
      <c r="P106" s="28">
        <f t="shared" si="31"/>
        <v>701630.06</v>
      </c>
      <c r="Q106" s="28">
        <f t="shared" si="31"/>
        <v>1886684.2</v>
      </c>
      <c r="R106" s="28">
        <f t="shared" si="31"/>
        <v>817825.76</v>
      </c>
      <c r="S106" s="28">
        <f t="shared" si="31"/>
        <v>668361.66</v>
      </c>
      <c r="T106" s="28">
        <f t="shared" si="31"/>
        <v>2333639.6500000004</v>
      </c>
      <c r="U106" s="28">
        <f t="shared" si="31"/>
        <v>1320440.3500000001</v>
      </c>
      <c r="V106" s="28">
        <f t="shared" si="31"/>
        <v>286373.44</v>
      </c>
      <c r="W106" s="28">
        <f t="shared" si="31"/>
        <v>2622236.88</v>
      </c>
      <c r="X106" s="28">
        <f t="shared" si="31"/>
        <v>0</v>
      </c>
      <c r="Y106" s="28">
        <f t="shared" si="31"/>
        <v>0</v>
      </c>
      <c r="Z106" s="28">
        <f t="shared" si="31"/>
        <v>2972982.9799999995</v>
      </c>
      <c r="AA106" s="28">
        <f t="shared" si="31"/>
        <v>1160944.18</v>
      </c>
      <c r="AB106" s="28">
        <f t="shared" si="31"/>
        <v>1939958.46</v>
      </c>
      <c r="AC106" s="28">
        <f t="shared" si="31"/>
        <v>6228841.1000000006</v>
      </c>
      <c r="AD106" s="28">
        <f t="shared" si="31"/>
        <v>1651990.4</v>
      </c>
      <c r="AE106" s="28">
        <f t="shared" si="31"/>
        <v>1116134.3800000001</v>
      </c>
      <c r="AF106" s="28">
        <f t="shared" si="31"/>
        <v>1068843.75</v>
      </c>
      <c r="AG106" s="28">
        <f t="shared" si="31"/>
        <v>3637584.75</v>
      </c>
      <c r="AH106" s="28">
        <f t="shared" si="31"/>
        <v>308836.20999999996</v>
      </c>
      <c r="AI106" s="28">
        <f t="shared" si="31"/>
        <v>159184.17000000001</v>
      </c>
      <c r="AJ106" s="28">
        <f t="shared" si="31"/>
        <v>416220.59</v>
      </c>
      <c r="AK106" s="28">
        <f t="shared" si="31"/>
        <v>514708.37</v>
      </c>
      <c r="AL106" s="28">
        <f t="shared" si="31"/>
        <v>853789.42999999993</v>
      </c>
      <c r="AM106" s="28">
        <f t="shared" si="31"/>
        <v>2433936.9099999997</v>
      </c>
      <c r="AN106" s="28">
        <f t="shared" si="31"/>
        <v>0</v>
      </c>
      <c r="AO106" s="28">
        <f t="shared" si="31"/>
        <v>1338630.18</v>
      </c>
      <c r="AP106" s="28">
        <f t="shared" si="31"/>
        <v>7646893.1739999996</v>
      </c>
      <c r="AQ106" s="28">
        <f t="shared" si="31"/>
        <v>1621275.42</v>
      </c>
      <c r="AR106" s="28">
        <f t="shared" si="31"/>
        <v>947504.8899999999</v>
      </c>
      <c r="AS106" s="28">
        <f t="shared" si="31"/>
        <v>728252.47</v>
      </c>
      <c r="AT106" s="28">
        <f t="shared" si="31"/>
        <v>3117855.13</v>
      </c>
      <c r="AU106" s="28">
        <f t="shared" si="31"/>
        <v>438967.82</v>
      </c>
      <c r="AW106" s="16"/>
    </row>
    <row r="107" spans="1:49">
      <c r="A107" s="21" t="s">
        <v>226</v>
      </c>
      <c r="B107" s="21">
        <v>43</v>
      </c>
      <c r="C107" s="21">
        <v>22</v>
      </c>
      <c r="D107" s="21"/>
      <c r="E107" t="s">
        <v>414</v>
      </c>
      <c r="F107" s="15">
        <v>55389.03</v>
      </c>
      <c r="I107" s="21" t="s">
        <v>405</v>
      </c>
      <c r="J107" s="27">
        <f>J38+J39+J40+J41+J47+J48+J49+J54+J55+J57+J58+J60+J61+J62+J63+J64+J65+J66+J67+J68+J70+J71+J72+J73+J74+J75+J76+J77+J79+J80+J81+J82+J83+J84+J86+J87+J88+J89+J90+J92+J93+J94+J95+J96+J97+J98+J101</f>
        <v>15964.24</v>
      </c>
      <c r="K107" s="27">
        <f t="shared" ref="K107:AU107" si="32">K38+K39+K40+K41+K47+K48+K49+K54+K55+K57+K58+K60+K61+K62+K63+K64+K65+K66+K67+K68+K70+K71+K72+K73+K74+K75+K76+K77+K79+K80+K81+K82+K83+K84+K86+K87+K88+K89+K90+K92+K93+K94+K95+K96+K97+K98+K101</f>
        <v>120116.65</v>
      </c>
      <c r="L107" s="27">
        <f t="shared" si="32"/>
        <v>169107.49</v>
      </c>
      <c r="M107" s="27">
        <f t="shared" si="32"/>
        <v>843698.66999999993</v>
      </c>
      <c r="N107" s="27">
        <f t="shared" si="32"/>
        <v>21605.119999999999</v>
      </c>
      <c r="O107" s="27">
        <f t="shared" si="32"/>
        <v>80733.72</v>
      </c>
      <c r="P107" s="27">
        <f t="shared" si="32"/>
        <v>35502.39</v>
      </c>
      <c r="Q107" s="27">
        <f t="shared" si="32"/>
        <v>858452.83000000007</v>
      </c>
      <c r="R107" s="27">
        <f t="shared" si="32"/>
        <v>34433.53</v>
      </c>
      <c r="S107" s="27">
        <f t="shared" si="32"/>
        <v>23006.77</v>
      </c>
      <c r="T107" s="27">
        <f t="shared" si="32"/>
        <v>380176.36000000004</v>
      </c>
      <c r="U107" s="27">
        <f t="shared" si="32"/>
        <v>15742.039999999999</v>
      </c>
      <c r="V107" s="27">
        <f t="shared" si="32"/>
        <v>43010.270000000004</v>
      </c>
      <c r="W107" s="27">
        <f t="shared" si="32"/>
        <v>165220.01</v>
      </c>
      <c r="X107" s="27">
        <f t="shared" si="32"/>
        <v>0</v>
      </c>
      <c r="Y107" s="27">
        <f t="shared" si="32"/>
        <v>0</v>
      </c>
      <c r="Z107" s="27">
        <f t="shared" si="32"/>
        <v>79923.100000000006</v>
      </c>
      <c r="AA107" s="27">
        <f t="shared" si="32"/>
        <v>0</v>
      </c>
      <c r="AB107" s="27">
        <f t="shared" si="32"/>
        <v>226867.86000000002</v>
      </c>
      <c r="AC107" s="27">
        <f t="shared" si="32"/>
        <v>1850986.5999999999</v>
      </c>
      <c r="AD107" s="27">
        <f t="shared" si="32"/>
        <v>65913.45</v>
      </c>
      <c r="AE107" s="27">
        <f t="shared" si="32"/>
        <v>54842.73</v>
      </c>
      <c r="AF107" s="27">
        <f t="shared" si="32"/>
        <v>53836.6</v>
      </c>
      <c r="AG107" s="27">
        <f t="shared" si="32"/>
        <v>464342.59000000008</v>
      </c>
      <c r="AH107" s="27">
        <f t="shared" si="32"/>
        <v>8691.93</v>
      </c>
      <c r="AI107" s="27">
        <f t="shared" si="32"/>
        <v>4457.0200000000004</v>
      </c>
      <c r="AJ107" s="27">
        <f t="shared" si="32"/>
        <v>40882.03</v>
      </c>
      <c r="AK107" s="27">
        <f t="shared" si="32"/>
        <v>55695.729999999996</v>
      </c>
      <c r="AL107" s="27">
        <f t="shared" si="32"/>
        <v>29908.7</v>
      </c>
      <c r="AM107" s="27">
        <f t="shared" si="32"/>
        <v>89301.72</v>
      </c>
      <c r="AN107" s="27">
        <f t="shared" si="32"/>
        <v>0</v>
      </c>
      <c r="AO107" s="27">
        <f t="shared" si="32"/>
        <v>196919.96</v>
      </c>
      <c r="AP107" s="27">
        <f t="shared" si="32"/>
        <v>1684362.3699999999</v>
      </c>
      <c r="AQ107" s="27">
        <f t="shared" si="32"/>
        <v>71855.09</v>
      </c>
      <c r="AR107" s="27">
        <f t="shared" si="32"/>
        <v>154159.02000000002</v>
      </c>
      <c r="AS107" s="27">
        <f t="shared" si="32"/>
        <v>20298.71</v>
      </c>
      <c r="AT107" s="27">
        <f t="shared" si="32"/>
        <v>276171.59999999998</v>
      </c>
      <c r="AU107" s="27">
        <f t="shared" si="32"/>
        <v>23546.82</v>
      </c>
      <c r="AW107" s="16"/>
    </row>
    <row r="108" spans="1:49">
      <c r="A108" s="21" t="s">
        <v>226</v>
      </c>
      <c r="B108" s="21">
        <v>45</v>
      </c>
      <c r="C108" s="21">
        <v>20</v>
      </c>
      <c r="D108" s="21"/>
      <c r="E108" t="s">
        <v>365</v>
      </c>
      <c r="F108" s="15">
        <v>34404.31</v>
      </c>
      <c r="I108" s="21" t="s">
        <v>407</v>
      </c>
      <c r="J108" s="29">
        <f>J86+J87+J89+J93</f>
        <v>15964.24</v>
      </c>
      <c r="K108" s="29">
        <f t="shared" ref="K108:AU108" si="33">K86+K87+K89+K93</f>
        <v>19444.009999999998</v>
      </c>
      <c r="L108" s="29">
        <f t="shared" si="33"/>
        <v>111711.62</v>
      </c>
      <c r="M108" s="29">
        <f t="shared" si="33"/>
        <v>60416.21</v>
      </c>
      <c r="N108" s="29">
        <f t="shared" si="33"/>
        <v>21605.119999999999</v>
      </c>
      <c r="O108" s="29">
        <f t="shared" si="33"/>
        <v>80733.72</v>
      </c>
      <c r="P108" s="29">
        <f t="shared" si="33"/>
        <v>35502.39</v>
      </c>
      <c r="Q108" s="29">
        <f t="shared" si="33"/>
        <v>801720.13</v>
      </c>
      <c r="R108" s="29">
        <f t="shared" si="33"/>
        <v>15187.38</v>
      </c>
      <c r="S108" s="29">
        <f t="shared" si="33"/>
        <v>23006.77</v>
      </c>
      <c r="T108" s="29">
        <f t="shared" si="33"/>
        <v>287950.2</v>
      </c>
      <c r="U108" s="29">
        <f t="shared" si="33"/>
        <v>14632.99</v>
      </c>
      <c r="V108" s="29">
        <f t="shared" si="33"/>
        <v>43010.270000000004</v>
      </c>
      <c r="W108" s="29">
        <f t="shared" si="33"/>
        <v>21354.1</v>
      </c>
      <c r="X108" s="29">
        <f t="shared" si="33"/>
        <v>0</v>
      </c>
      <c r="Y108" s="29">
        <f t="shared" si="33"/>
        <v>0</v>
      </c>
      <c r="Z108" s="29">
        <f t="shared" si="33"/>
        <v>37264.67</v>
      </c>
      <c r="AA108" s="29">
        <f t="shared" si="33"/>
        <v>0</v>
      </c>
      <c r="AB108" s="29">
        <f t="shared" si="33"/>
        <v>226867.86000000002</v>
      </c>
      <c r="AC108" s="29">
        <f>AC86+AC87+AC89+AC93</f>
        <v>808224.03</v>
      </c>
      <c r="AD108" s="29">
        <f t="shared" si="33"/>
        <v>31509.14</v>
      </c>
      <c r="AE108" s="29">
        <f t="shared" si="33"/>
        <v>54842.73</v>
      </c>
      <c r="AF108" s="29">
        <f t="shared" si="33"/>
        <v>53836.6</v>
      </c>
      <c r="AG108" s="29">
        <f t="shared" si="33"/>
        <v>75592.09</v>
      </c>
      <c r="AH108" s="29">
        <f t="shared" si="33"/>
        <v>8691.93</v>
      </c>
      <c r="AI108" s="29">
        <f t="shared" si="33"/>
        <v>4457.0200000000004</v>
      </c>
      <c r="AJ108" s="29">
        <f t="shared" si="33"/>
        <v>31584.980000000003</v>
      </c>
      <c r="AK108" s="29">
        <f t="shared" si="33"/>
        <v>22002.92</v>
      </c>
      <c r="AL108" s="29">
        <f t="shared" si="33"/>
        <v>29908.7</v>
      </c>
      <c r="AM108" s="29">
        <f t="shared" si="33"/>
        <v>39983.240000000005</v>
      </c>
      <c r="AN108" s="29">
        <f t="shared" si="33"/>
        <v>0</v>
      </c>
      <c r="AO108" s="29">
        <f t="shared" si="33"/>
        <v>43687.06</v>
      </c>
      <c r="AP108" s="29">
        <f t="shared" si="33"/>
        <v>627011.71</v>
      </c>
      <c r="AQ108" s="29">
        <f t="shared" si="33"/>
        <v>58054.93</v>
      </c>
      <c r="AR108" s="29">
        <f t="shared" si="33"/>
        <v>154159.02000000002</v>
      </c>
      <c r="AS108" s="29">
        <f t="shared" si="33"/>
        <v>20298.71</v>
      </c>
      <c r="AT108" s="29">
        <f t="shared" si="33"/>
        <v>262948.79000000004</v>
      </c>
      <c r="AU108" s="29">
        <f t="shared" si="33"/>
        <v>23546.82</v>
      </c>
      <c r="AW108" s="16"/>
    </row>
    <row r="109" spans="1:49">
      <c r="A109" s="31" t="s">
        <v>226</v>
      </c>
      <c r="B109" s="21">
        <v>84</v>
      </c>
      <c r="C109" s="21">
        <v>11</v>
      </c>
      <c r="D109" s="21"/>
      <c r="E109" t="s">
        <v>325</v>
      </c>
      <c r="F109" s="15">
        <v>31509.14</v>
      </c>
      <c r="I109" s="21" t="s">
        <v>409</v>
      </c>
      <c r="J109" s="34">
        <f t="shared" ref="J109:AU109" si="34">J103</f>
        <v>0</v>
      </c>
      <c r="K109" s="34">
        <f t="shared" si="34"/>
        <v>0</v>
      </c>
      <c r="L109" s="34">
        <f t="shared" si="34"/>
        <v>0</v>
      </c>
      <c r="M109" s="34">
        <f t="shared" si="34"/>
        <v>0</v>
      </c>
      <c r="N109" s="34">
        <f t="shared" si="34"/>
        <v>0</v>
      </c>
      <c r="O109" s="34">
        <f t="shared" si="34"/>
        <v>0</v>
      </c>
      <c r="P109" s="34">
        <f t="shared" si="34"/>
        <v>0</v>
      </c>
      <c r="Q109" s="34">
        <f t="shared" si="34"/>
        <v>0</v>
      </c>
      <c r="R109" s="34">
        <f t="shared" si="34"/>
        <v>0</v>
      </c>
      <c r="S109" s="34">
        <f t="shared" si="34"/>
        <v>0</v>
      </c>
      <c r="T109" s="34">
        <f t="shared" si="34"/>
        <v>0</v>
      </c>
      <c r="U109" s="34">
        <f t="shared" si="34"/>
        <v>0</v>
      </c>
      <c r="V109" s="34">
        <f t="shared" si="34"/>
        <v>0</v>
      </c>
      <c r="W109" s="34">
        <f t="shared" si="34"/>
        <v>0</v>
      </c>
      <c r="X109" s="34">
        <f t="shared" si="34"/>
        <v>0</v>
      </c>
      <c r="Y109" s="34">
        <f t="shared" si="34"/>
        <v>0</v>
      </c>
      <c r="Z109" s="34">
        <f t="shared" si="34"/>
        <v>0</v>
      </c>
      <c r="AA109" s="34">
        <f t="shared" si="34"/>
        <v>0</v>
      </c>
      <c r="AB109" s="34">
        <f t="shared" si="34"/>
        <v>0</v>
      </c>
      <c r="AC109" s="34">
        <f t="shared" si="34"/>
        <v>0</v>
      </c>
      <c r="AD109" s="34">
        <f t="shared" si="34"/>
        <v>0</v>
      </c>
      <c r="AE109" s="34">
        <f t="shared" si="34"/>
        <v>0</v>
      </c>
      <c r="AF109" s="34">
        <f t="shared" si="34"/>
        <v>0</v>
      </c>
      <c r="AG109" s="34">
        <f t="shared" si="34"/>
        <v>85689.12</v>
      </c>
      <c r="AH109" s="34">
        <f t="shared" si="34"/>
        <v>0</v>
      </c>
      <c r="AI109" s="34">
        <f t="shared" si="34"/>
        <v>0</v>
      </c>
      <c r="AJ109" s="34">
        <f t="shared" si="34"/>
        <v>0</v>
      </c>
      <c r="AK109" s="34">
        <f t="shared" si="34"/>
        <v>0</v>
      </c>
      <c r="AL109" s="34">
        <f t="shared" si="34"/>
        <v>0</v>
      </c>
      <c r="AM109" s="34">
        <f t="shared" si="34"/>
        <v>0</v>
      </c>
      <c r="AN109" s="34">
        <f t="shared" si="34"/>
        <v>0</v>
      </c>
      <c r="AO109" s="34">
        <f t="shared" si="34"/>
        <v>0</v>
      </c>
      <c r="AP109" s="34">
        <f t="shared" si="34"/>
        <v>0</v>
      </c>
      <c r="AQ109" s="34">
        <f t="shared" si="34"/>
        <v>0</v>
      </c>
      <c r="AR109" s="34">
        <f t="shared" si="34"/>
        <v>0</v>
      </c>
      <c r="AS109" s="34">
        <f t="shared" si="34"/>
        <v>0</v>
      </c>
      <c r="AT109" s="34">
        <f t="shared" si="34"/>
        <v>341636.88</v>
      </c>
      <c r="AU109" s="34">
        <f t="shared" si="34"/>
        <v>0</v>
      </c>
      <c r="AW109" s="16"/>
    </row>
    <row r="110" spans="1:49">
      <c r="A110" s="32" t="s">
        <v>410</v>
      </c>
      <c r="B110" s="32"/>
      <c r="C110" s="32"/>
      <c r="D110" s="32"/>
      <c r="E110" s="32"/>
      <c r="F110" s="33">
        <v>1808600.42</v>
      </c>
      <c r="I110" s="21" t="s">
        <v>356</v>
      </c>
      <c r="J110" s="34">
        <f t="shared" ref="J110:AU110" si="35">SUM(J2:J103)-J106-J108-J109</f>
        <v>589.46000000001186</v>
      </c>
      <c r="K110" s="34">
        <f t="shared" si="35"/>
        <v>270675.76</v>
      </c>
      <c r="L110" s="34">
        <f t="shared" si="35"/>
        <v>1546406.0200000005</v>
      </c>
      <c r="M110" s="34">
        <f t="shared" si="35"/>
        <v>2446607.94</v>
      </c>
      <c r="N110" s="34">
        <f t="shared" si="35"/>
        <v>7015.3699999999917</v>
      </c>
      <c r="O110" s="34">
        <f t="shared" si="35"/>
        <v>14508799.320000002</v>
      </c>
      <c r="P110" s="34">
        <f t="shared" si="35"/>
        <v>1.4551915228366852E-11</v>
      </c>
      <c r="Q110" s="34">
        <f t="shared" si="35"/>
        <v>133725.75000000012</v>
      </c>
      <c r="R110" s="34">
        <f t="shared" si="35"/>
        <v>19246.150000000031</v>
      </c>
      <c r="S110" s="34">
        <f t="shared" si="35"/>
        <v>1.8189894035458565E-11</v>
      </c>
      <c r="T110" s="34">
        <f t="shared" si="35"/>
        <v>225242.86000000004</v>
      </c>
      <c r="U110" s="34">
        <f t="shared" si="35"/>
        <v>1109.0500000000375</v>
      </c>
      <c r="V110" s="34">
        <f t="shared" si="35"/>
        <v>1.4551915228366852E-11</v>
      </c>
      <c r="W110" s="34">
        <f t="shared" si="35"/>
        <v>565045.23999999987</v>
      </c>
      <c r="X110" s="34">
        <f t="shared" si="35"/>
        <v>0</v>
      </c>
      <c r="Y110" s="34">
        <f t="shared" si="35"/>
        <v>0</v>
      </c>
      <c r="Z110" s="34">
        <f t="shared" si="35"/>
        <v>162424.30000000022</v>
      </c>
      <c r="AA110" s="34">
        <f t="shared" si="35"/>
        <v>59128.010000000009</v>
      </c>
      <c r="AB110" s="34">
        <f t="shared" si="35"/>
        <v>479679.17000000027</v>
      </c>
      <c r="AC110" s="34">
        <f t="shared" si="35"/>
        <v>1526914.5600000008</v>
      </c>
      <c r="AD110" s="34">
        <f t="shared" si="35"/>
        <v>125100.88000000002</v>
      </c>
      <c r="AE110" s="34">
        <f t="shared" si="35"/>
        <v>45135.999999999978</v>
      </c>
      <c r="AF110" s="34">
        <f t="shared" si="35"/>
        <v>47122.809999999918</v>
      </c>
      <c r="AG110" s="34">
        <f t="shared" si="35"/>
        <v>1129742.6799999997</v>
      </c>
      <c r="AH110" s="34">
        <f t="shared" si="35"/>
        <v>-7.2759576141834259E-12</v>
      </c>
      <c r="AI110" s="34">
        <f t="shared" si="35"/>
        <v>23603.809999999987</v>
      </c>
      <c r="AJ110" s="34">
        <f t="shared" si="35"/>
        <v>29863.120000000032</v>
      </c>
      <c r="AK110" s="34">
        <f t="shared" si="35"/>
        <v>33692.809999999983</v>
      </c>
      <c r="AL110" s="34">
        <f t="shared" si="35"/>
        <v>65621.580000000031</v>
      </c>
      <c r="AM110" s="34">
        <f t="shared" si="35"/>
        <v>440377.42000000016</v>
      </c>
      <c r="AN110" s="34">
        <f t="shared" si="35"/>
        <v>26476.77</v>
      </c>
      <c r="AO110" s="34">
        <f t="shared" si="35"/>
        <v>164703.09999999992</v>
      </c>
      <c r="AP110" s="34">
        <f t="shared" si="35"/>
        <v>1421055.8699999992</v>
      </c>
      <c r="AQ110" s="34">
        <f t="shared" si="35"/>
        <v>1391517.53</v>
      </c>
      <c r="AR110" s="34">
        <f t="shared" si="35"/>
        <v>17924.719999999972</v>
      </c>
      <c r="AS110" s="34">
        <f t="shared" si="35"/>
        <v>76716.229999999952</v>
      </c>
      <c r="AT110" s="34">
        <f t="shared" si="35"/>
        <v>3720802.1500000004</v>
      </c>
      <c r="AU110" s="34">
        <f t="shared" si="35"/>
        <v>27815.320000000014</v>
      </c>
    </row>
    <row r="111" spans="1:49">
      <c r="A111" s="21" t="s">
        <v>225</v>
      </c>
      <c r="B111" s="21" t="s">
        <v>319</v>
      </c>
      <c r="C111" s="21"/>
      <c r="D111" s="21"/>
      <c r="E111" t="s">
        <v>320</v>
      </c>
      <c r="F111" s="15">
        <v>6228841.1000000006</v>
      </c>
    </row>
    <row r="112" spans="1:49">
      <c r="A112" s="21" t="s">
        <v>225</v>
      </c>
      <c r="B112" s="21">
        <v>1</v>
      </c>
      <c r="C112" s="21"/>
      <c r="D112" s="21"/>
      <c r="E112" t="s">
        <v>411</v>
      </c>
      <c r="F112" s="15">
        <v>70717.790000000008</v>
      </c>
    </row>
    <row r="113" spans="1:6">
      <c r="A113" s="21" t="s">
        <v>225</v>
      </c>
      <c r="B113" s="21">
        <v>1</v>
      </c>
      <c r="C113" s="21">
        <v>11</v>
      </c>
      <c r="D113" s="21"/>
      <c r="E113" t="s">
        <v>423</v>
      </c>
      <c r="F113" s="15">
        <v>5277.45</v>
      </c>
    </row>
    <row r="114" spans="1:6">
      <c r="A114" s="21" t="s">
        <v>225</v>
      </c>
      <c r="B114" s="21">
        <v>1</v>
      </c>
      <c r="C114" s="21">
        <v>50</v>
      </c>
      <c r="D114" s="21"/>
      <c r="E114" t="s">
        <v>361</v>
      </c>
      <c r="F114" s="15">
        <v>57732.67</v>
      </c>
    </row>
    <row r="115" spans="1:6">
      <c r="A115" s="21" t="s">
        <v>225</v>
      </c>
      <c r="B115" s="21">
        <v>1</v>
      </c>
      <c r="C115" s="21">
        <v>6</v>
      </c>
      <c r="D115" s="21"/>
      <c r="E115" t="s">
        <v>362</v>
      </c>
      <c r="F115" s="15">
        <v>8547.84</v>
      </c>
    </row>
    <row r="116" spans="1:6">
      <c r="A116" s="21" t="s">
        <v>225</v>
      </c>
      <c r="B116" s="21">
        <v>10</v>
      </c>
      <c r="C116" s="21">
        <v>7</v>
      </c>
      <c r="D116" s="21"/>
      <c r="E116" t="s">
        <v>456</v>
      </c>
      <c r="F116" s="15">
        <v>9516.6299999999992</v>
      </c>
    </row>
    <row r="117" spans="1:6">
      <c r="A117" s="21" t="s">
        <v>225</v>
      </c>
      <c r="B117" s="21">
        <v>25</v>
      </c>
      <c r="C117" s="21"/>
      <c r="D117" s="21"/>
      <c r="E117" t="s">
        <v>372</v>
      </c>
      <c r="F117" s="15">
        <v>179593.15</v>
      </c>
    </row>
    <row r="118" spans="1:6">
      <c r="A118" s="21" t="s">
        <v>225</v>
      </c>
      <c r="B118" s="21">
        <v>31</v>
      </c>
      <c r="C118" s="21">
        <v>9</v>
      </c>
      <c r="D118" s="21"/>
      <c r="E118" t="s">
        <v>388</v>
      </c>
      <c r="F118" s="15">
        <v>44733.51</v>
      </c>
    </row>
    <row r="119" spans="1:6">
      <c r="A119" s="21" t="s">
        <v>225</v>
      </c>
      <c r="B119" s="21">
        <v>32</v>
      </c>
      <c r="C119" s="21">
        <v>12</v>
      </c>
      <c r="D119" s="21"/>
      <c r="E119" t="s">
        <v>471</v>
      </c>
      <c r="F119" s="15">
        <v>14467.49</v>
      </c>
    </row>
    <row r="120" spans="1:6">
      <c r="A120" s="21" t="s">
        <v>225</v>
      </c>
      <c r="B120" s="21">
        <v>43</v>
      </c>
      <c r="C120" s="21"/>
      <c r="D120" s="21"/>
      <c r="E120" t="s">
        <v>413</v>
      </c>
      <c r="F120" s="15">
        <v>25389.8</v>
      </c>
    </row>
    <row r="121" spans="1:6">
      <c r="A121" s="21" t="s">
        <v>225</v>
      </c>
      <c r="B121" s="21">
        <v>45</v>
      </c>
      <c r="C121" s="21">
        <v>20</v>
      </c>
      <c r="D121" s="21"/>
      <c r="E121" t="s">
        <v>365</v>
      </c>
      <c r="F121" s="15">
        <v>3524.47</v>
      </c>
    </row>
    <row r="122" spans="1:6">
      <c r="A122" s="21" t="s">
        <v>225</v>
      </c>
      <c r="B122" s="21">
        <v>47</v>
      </c>
      <c r="C122" s="21">
        <v>1</v>
      </c>
      <c r="D122" s="21"/>
      <c r="E122" t="s">
        <v>380</v>
      </c>
      <c r="F122" s="15">
        <v>20243.650000000001</v>
      </c>
    </row>
    <row r="123" spans="1:6">
      <c r="A123" s="21" t="s">
        <v>225</v>
      </c>
      <c r="B123" s="21">
        <v>47</v>
      </c>
      <c r="C123" s="21">
        <v>11</v>
      </c>
      <c r="D123" s="21"/>
      <c r="E123" t="s">
        <v>402</v>
      </c>
      <c r="F123" s="15">
        <v>18022.62</v>
      </c>
    </row>
    <row r="124" spans="1:6">
      <c r="A124" s="21" t="s">
        <v>225</v>
      </c>
      <c r="B124" s="21">
        <v>49</v>
      </c>
      <c r="C124" s="21">
        <v>41</v>
      </c>
      <c r="D124" s="21"/>
      <c r="E124" t="s">
        <v>336</v>
      </c>
      <c r="F124" s="15">
        <v>68175.66</v>
      </c>
    </row>
    <row r="125" spans="1:6">
      <c r="A125" s="21" t="s">
        <v>225</v>
      </c>
      <c r="B125" s="21">
        <v>55</v>
      </c>
      <c r="C125" s="21"/>
      <c r="D125" s="21"/>
      <c r="E125" t="s">
        <v>473</v>
      </c>
      <c r="F125" s="15">
        <v>228860.88</v>
      </c>
    </row>
    <row r="126" spans="1:6">
      <c r="A126" s="21" t="s">
        <v>225</v>
      </c>
      <c r="B126" s="21">
        <v>56</v>
      </c>
      <c r="C126" s="21">
        <v>10</v>
      </c>
      <c r="D126" s="21"/>
      <c r="E126" t="s">
        <v>352</v>
      </c>
      <c r="F126" s="15">
        <v>27440.21</v>
      </c>
    </row>
    <row r="127" spans="1:6">
      <c r="A127" s="21" t="s">
        <v>225</v>
      </c>
      <c r="B127" s="21">
        <v>68</v>
      </c>
      <c r="C127" s="21">
        <v>20</v>
      </c>
      <c r="D127" s="21"/>
      <c r="E127" t="s">
        <v>367</v>
      </c>
      <c r="F127" s="15">
        <v>57797.29</v>
      </c>
    </row>
    <row r="128" spans="1:6">
      <c r="A128" s="21" t="s">
        <v>225</v>
      </c>
      <c r="B128" s="21">
        <v>69</v>
      </c>
      <c r="C128" s="21">
        <v>20</v>
      </c>
      <c r="D128" s="21"/>
      <c r="E128" t="s">
        <v>483</v>
      </c>
      <c r="F128" s="15">
        <v>25373.94</v>
      </c>
    </row>
    <row r="129" spans="1:6">
      <c r="A129" s="21" t="s">
        <v>225</v>
      </c>
      <c r="B129" s="21">
        <v>71</v>
      </c>
      <c r="C129" s="21">
        <v>20</v>
      </c>
      <c r="D129" s="21"/>
      <c r="E129" t="s">
        <v>486</v>
      </c>
      <c r="F129" s="15">
        <v>21727.759999999998</v>
      </c>
    </row>
    <row r="130" spans="1:6">
      <c r="A130" s="21" t="s">
        <v>225</v>
      </c>
      <c r="B130" s="21">
        <v>74</v>
      </c>
      <c r="C130" s="21"/>
      <c r="D130" s="21"/>
      <c r="E130" t="s">
        <v>484</v>
      </c>
      <c r="F130" s="15">
        <v>6394.76</v>
      </c>
    </row>
    <row r="131" spans="1:6">
      <c r="A131" s="21" t="s">
        <v>225</v>
      </c>
      <c r="B131" s="21">
        <v>84</v>
      </c>
      <c r="C131" s="21">
        <v>11</v>
      </c>
      <c r="D131" s="21"/>
      <c r="E131" t="s">
        <v>325</v>
      </c>
      <c r="F131" s="15">
        <v>196584</v>
      </c>
    </row>
    <row r="132" spans="1:6">
      <c r="A132" s="21" t="s">
        <v>225</v>
      </c>
      <c r="B132" s="21">
        <v>85</v>
      </c>
      <c r="C132" s="21">
        <v>31</v>
      </c>
      <c r="D132" s="21">
        <v>1</v>
      </c>
      <c r="E132" t="s">
        <v>357</v>
      </c>
      <c r="F132" s="15">
        <v>430867.6</v>
      </c>
    </row>
    <row r="133" spans="1:6">
      <c r="A133" s="21" t="s">
        <v>225</v>
      </c>
      <c r="B133" s="21">
        <v>86</v>
      </c>
      <c r="C133" s="21">
        <v>10</v>
      </c>
      <c r="D133" s="21"/>
      <c r="E133" t="s">
        <v>417</v>
      </c>
      <c r="F133" s="15">
        <v>621002.32999999996</v>
      </c>
    </row>
    <row r="134" spans="1:6">
      <c r="A134" s="21" t="s">
        <v>225</v>
      </c>
      <c r="B134" s="21">
        <v>87</v>
      </c>
      <c r="C134" s="21">
        <v>90</v>
      </c>
      <c r="D134" s="21"/>
      <c r="E134" t="s">
        <v>419</v>
      </c>
      <c r="F134" s="15">
        <v>180772.43</v>
      </c>
    </row>
    <row r="135" spans="1:6">
      <c r="A135" s="21" t="s">
        <v>225</v>
      </c>
      <c r="B135" s="21">
        <v>93</v>
      </c>
      <c r="C135" s="21">
        <v>11</v>
      </c>
      <c r="D135" s="21"/>
      <c r="E135" t="s">
        <v>382</v>
      </c>
      <c r="F135" s="15">
        <v>11885.24</v>
      </c>
    </row>
    <row r="136" spans="1:6">
      <c r="A136" s="31" t="s">
        <v>225</v>
      </c>
      <c r="B136" s="21">
        <v>94</v>
      </c>
      <c r="C136" s="21">
        <v>91</v>
      </c>
      <c r="D136" s="21"/>
      <c r="E136" t="s">
        <v>449</v>
      </c>
      <c r="F136" s="15">
        <v>489.42</v>
      </c>
    </row>
    <row r="137" spans="1:6">
      <c r="A137" s="32" t="s">
        <v>420</v>
      </c>
      <c r="B137" s="32"/>
      <c r="C137" s="32"/>
      <c r="D137" s="32"/>
      <c r="E137" s="32"/>
      <c r="F137" s="33">
        <v>8563979.6900000013</v>
      </c>
    </row>
    <row r="138" spans="1:6">
      <c r="A138" s="21" t="s">
        <v>227</v>
      </c>
      <c r="B138" s="21" t="s">
        <v>319</v>
      </c>
      <c r="C138" s="21"/>
      <c r="D138" s="21"/>
      <c r="E138" t="s">
        <v>320</v>
      </c>
      <c r="F138" s="15">
        <v>1116134.3800000001</v>
      </c>
    </row>
    <row r="139" spans="1:6">
      <c r="A139" s="21" t="s">
        <v>227</v>
      </c>
      <c r="B139" s="21">
        <v>11</v>
      </c>
      <c r="C139" s="21">
        <v>1</v>
      </c>
      <c r="D139" s="21"/>
      <c r="E139" t="s">
        <v>406</v>
      </c>
      <c r="F139" s="15">
        <v>45136</v>
      </c>
    </row>
    <row r="140" spans="1:6">
      <c r="A140" s="31" t="s">
        <v>227</v>
      </c>
      <c r="B140" s="21">
        <v>84</v>
      </c>
      <c r="C140" s="21">
        <v>11</v>
      </c>
      <c r="D140" s="21"/>
      <c r="E140" t="s">
        <v>325</v>
      </c>
      <c r="F140" s="15">
        <v>54842.73</v>
      </c>
    </row>
    <row r="141" spans="1:6">
      <c r="A141" s="32" t="s">
        <v>421</v>
      </c>
      <c r="B141" s="32"/>
      <c r="C141" s="32"/>
      <c r="D141" s="32"/>
      <c r="E141" s="32"/>
      <c r="F141" s="33">
        <v>1216113.1100000001</v>
      </c>
    </row>
    <row r="142" spans="1:6">
      <c r="A142" s="21" t="s">
        <v>228</v>
      </c>
      <c r="B142" s="21" t="s">
        <v>319</v>
      </c>
      <c r="C142" s="21"/>
      <c r="D142" s="21"/>
      <c r="E142" t="s">
        <v>320</v>
      </c>
      <c r="F142" s="15">
        <v>1068843.75</v>
      </c>
    </row>
    <row r="143" spans="1:6">
      <c r="A143" s="21" t="s">
        <v>228</v>
      </c>
      <c r="B143" s="21">
        <v>10</v>
      </c>
      <c r="C143" s="21">
        <v>1</v>
      </c>
      <c r="D143" s="21"/>
      <c r="E143" t="s">
        <v>349</v>
      </c>
      <c r="F143" s="15">
        <v>47122.81</v>
      </c>
    </row>
    <row r="144" spans="1:6">
      <c r="A144" s="31" t="s">
        <v>228</v>
      </c>
      <c r="B144" s="21">
        <v>84</v>
      </c>
      <c r="C144" s="21">
        <v>11</v>
      </c>
      <c r="D144" s="21"/>
      <c r="E144" t="s">
        <v>325</v>
      </c>
      <c r="F144" s="15">
        <v>53836.6</v>
      </c>
    </row>
    <row r="145" spans="1:6">
      <c r="A145" s="32" t="s">
        <v>422</v>
      </c>
      <c r="B145" s="32"/>
      <c r="C145" s="32"/>
      <c r="D145" s="32"/>
      <c r="E145" s="32"/>
      <c r="F145" s="33">
        <v>1169803.1600000001</v>
      </c>
    </row>
    <row r="146" spans="1:6">
      <c r="A146" s="21" t="s">
        <v>229</v>
      </c>
      <c r="B146" s="21" t="s">
        <v>319</v>
      </c>
      <c r="C146" s="21"/>
      <c r="D146" s="21"/>
      <c r="E146" t="s">
        <v>320</v>
      </c>
      <c r="F146" s="15">
        <v>3637584.75</v>
      </c>
    </row>
    <row r="147" spans="1:6">
      <c r="A147" s="21" t="s">
        <v>229</v>
      </c>
      <c r="B147" t="s">
        <v>332</v>
      </c>
      <c r="C147" s="21"/>
      <c r="D147" s="21"/>
      <c r="E147" t="s">
        <v>332</v>
      </c>
      <c r="F147" s="15">
        <v>85689.12</v>
      </c>
    </row>
    <row r="148" spans="1:6">
      <c r="A148" s="21" t="s">
        <v>229</v>
      </c>
      <c r="B148" s="21">
        <v>1</v>
      </c>
      <c r="C148" s="21">
        <v>11</v>
      </c>
      <c r="D148" s="21"/>
      <c r="E148" t="s">
        <v>423</v>
      </c>
      <c r="F148" s="15">
        <v>24224.42</v>
      </c>
    </row>
    <row r="149" spans="1:6">
      <c r="A149" s="21" t="s">
        <v>229</v>
      </c>
      <c r="B149" s="21">
        <v>1</v>
      </c>
      <c r="C149" s="21">
        <v>47</v>
      </c>
      <c r="D149" s="21"/>
      <c r="E149" t="s">
        <v>346</v>
      </c>
      <c r="F149" s="15">
        <v>69799.850000000006</v>
      </c>
    </row>
    <row r="150" spans="1:6">
      <c r="A150" s="21" t="s">
        <v>229</v>
      </c>
      <c r="B150" s="21">
        <v>10</v>
      </c>
      <c r="C150" s="21">
        <v>1</v>
      </c>
      <c r="D150" s="21"/>
      <c r="E150" t="s">
        <v>349</v>
      </c>
      <c r="F150" s="15">
        <v>46227.01</v>
      </c>
    </row>
    <row r="151" spans="1:6">
      <c r="A151" s="21" t="s">
        <v>229</v>
      </c>
      <c r="B151" s="21">
        <v>23</v>
      </c>
      <c r="C151" s="21">
        <v>61</v>
      </c>
      <c r="D151" s="21"/>
      <c r="E151" t="s">
        <v>426</v>
      </c>
      <c r="F151" s="15">
        <v>487491.58</v>
      </c>
    </row>
    <row r="152" spans="1:6">
      <c r="A152" s="21" t="s">
        <v>229</v>
      </c>
      <c r="B152" s="21">
        <v>25</v>
      </c>
      <c r="C152" s="21">
        <v>1</v>
      </c>
      <c r="D152" s="21"/>
      <c r="E152" t="s">
        <v>474</v>
      </c>
      <c r="F152" s="15">
        <v>13436.2</v>
      </c>
    </row>
    <row r="153" spans="1:6">
      <c r="A153" s="21" t="s">
        <v>229</v>
      </c>
      <c r="B153" s="21">
        <v>25</v>
      </c>
      <c r="C153" s="21">
        <v>50</v>
      </c>
      <c r="D153" s="21"/>
      <c r="E153" t="s">
        <v>427</v>
      </c>
      <c r="F153" s="15">
        <v>491.9</v>
      </c>
    </row>
    <row r="154" spans="1:6">
      <c r="A154" s="21" t="s">
        <v>229</v>
      </c>
      <c r="B154" s="21">
        <v>25</v>
      </c>
      <c r="C154" s="21">
        <v>7</v>
      </c>
      <c r="D154" s="21"/>
      <c r="E154" t="s">
        <v>428</v>
      </c>
      <c r="F154" s="15">
        <v>48124.57</v>
      </c>
    </row>
    <row r="155" spans="1:6">
      <c r="A155" s="21" t="s">
        <v>229</v>
      </c>
      <c r="B155" s="21">
        <v>25</v>
      </c>
      <c r="C155" s="21">
        <v>72</v>
      </c>
      <c r="D155" s="21"/>
      <c r="E155" t="s">
        <v>379</v>
      </c>
      <c r="F155" s="15">
        <v>50781.19</v>
      </c>
    </row>
    <row r="156" spans="1:6">
      <c r="A156" s="21" t="s">
        <v>229</v>
      </c>
      <c r="B156" s="21">
        <v>35</v>
      </c>
      <c r="C156" s="21">
        <v>11</v>
      </c>
      <c r="D156" s="21"/>
      <c r="E156" t="s">
        <v>12</v>
      </c>
      <c r="F156" s="15">
        <v>415.46</v>
      </c>
    </row>
    <row r="157" spans="1:6">
      <c r="A157" s="21" t="s">
        <v>229</v>
      </c>
      <c r="B157" s="21">
        <v>45</v>
      </c>
      <c r="C157" s="21">
        <v>20</v>
      </c>
      <c r="D157" s="21"/>
      <c r="E157" t="s">
        <v>365</v>
      </c>
      <c r="F157" s="15">
        <v>32173.54</v>
      </c>
    </row>
    <row r="158" spans="1:6">
      <c r="A158" s="21" t="s">
        <v>229</v>
      </c>
      <c r="B158" s="21">
        <v>46</v>
      </c>
      <c r="C158" s="21">
        <v>1</v>
      </c>
      <c r="D158" s="21"/>
      <c r="E158" t="s">
        <v>468</v>
      </c>
      <c r="F158" s="15">
        <v>90741.200000000012</v>
      </c>
    </row>
    <row r="159" spans="1:6">
      <c r="A159" s="21" t="s">
        <v>229</v>
      </c>
      <c r="B159" s="21">
        <v>52</v>
      </c>
      <c r="C159" s="21">
        <v>21</v>
      </c>
      <c r="D159" s="21"/>
      <c r="E159" t="s">
        <v>487</v>
      </c>
      <c r="F159" s="15">
        <v>139974.18</v>
      </c>
    </row>
    <row r="160" spans="1:6">
      <c r="A160" s="21" t="s">
        <v>229</v>
      </c>
      <c r="B160" s="21">
        <v>56</v>
      </c>
      <c r="C160" s="21">
        <v>29</v>
      </c>
      <c r="D160" s="21">
        <v>2</v>
      </c>
      <c r="E160" t="s">
        <v>395</v>
      </c>
      <c r="F160" s="15">
        <v>2558.14</v>
      </c>
    </row>
    <row r="161" spans="1:6">
      <c r="A161" s="21" t="s">
        <v>229</v>
      </c>
      <c r="B161" s="21">
        <v>68</v>
      </c>
      <c r="C161" s="21">
        <v>31</v>
      </c>
      <c r="D161" s="21"/>
      <c r="E161" t="s">
        <v>476</v>
      </c>
      <c r="F161" s="15">
        <v>63058.35</v>
      </c>
    </row>
    <row r="162" spans="1:6">
      <c r="A162" s="21" t="s">
        <v>229</v>
      </c>
      <c r="B162" s="21">
        <v>71</v>
      </c>
      <c r="C162" s="21">
        <v>11</v>
      </c>
      <c r="D162" s="21"/>
      <c r="E162" t="s">
        <v>431</v>
      </c>
      <c r="F162" s="15">
        <v>20179.439999999999</v>
      </c>
    </row>
    <row r="163" spans="1:6">
      <c r="A163" s="21" t="s">
        <v>229</v>
      </c>
      <c r="B163" s="21">
        <v>84</v>
      </c>
      <c r="C163" s="21">
        <v>11</v>
      </c>
      <c r="D163" s="21"/>
      <c r="E163" t="s">
        <v>325</v>
      </c>
      <c r="F163" s="15">
        <v>75592.09</v>
      </c>
    </row>
    <row r="164" spans="1:6">
      <c r="A164" s="31" t="s">
        <v>229</v>
      </c>
      <c r="B164" s="21">
        <v>95</v>
      </c>
      <c r="C164" s="21">
        <v>11</v>
      </c>
      <c r="D164" s="21"/>
      <c r="E164" t="s">
        <v>432</v>
      </c>
      <c r="F164" s="15">
        <v>40065.65</v>
      </c>
    </row>
    <row r="165" spans="1:6">
      <c r="A165" s="32" t="s">
        <v>433</v>
      </c>
      <c r="B165" s="32"/>
      <c r="C165" s="32"/>
      <c r="D165" s="32"/>
      <c r="E165" s="32"/>
      <c r="F165" s="33">
        <v>4928608.6400000006</v>
      </c>
    </row>
    <row r="166" spans="1:6">
      <c r="A166" s="21" t="s">
        <v>231</v>
      </c>
      <c r="B166" s="21" t="s">
        <v>319</v>
      </c>
      <c r="C166" s="21"/>
      <c r="D166" s="21"/>
      <c r="E166" t="s">
        <v>320</v>
      </c>
      <c r="F166" s="15">
        <v>159184.17000000001</v>
      </c>
    </row>
    <row r="167" spans="1:6">
      <c r="A167" s="21" t="s">
        <v>231</v>
      </c>
      <c r="B167" s="21">
        <v>25</v>
      </c>
      <c r="C167" s="21">
        <v>11</v>
      </c>
      <c r="D167" s="21"/>
      <c r="E167" t="s">
        <v>477</v>
      </c>
      <c r="F167" s="15">
        <v>23603.81</v>
      </c>
    </row>
    <row r="168" spans="1:6">
      <c r="A168" s="31" t="s">
        <v>231</v>
      </c>
      <c r="B168" s="21">
        <v>84</v>
      </c>
      <c r="C168" s="21">
        <v>11</v>
      </c>
      <c r="D168" s="21"/>
      <c r="E168" t="s">
        <v>325</v>
      </c>
      <c r="F168" s="15">
        <v>4457.0200000000004</v>
      </c>
    </row>
    <row r="169" spans="1:6">
      <c r="A169" s="32" t="s">
        <v>434</v>
      </c>
      <c r="B169" s="32"/>
      <c r="C169" s="32"/>
      <c r="D169" s="32"/>
      <c r="E169" s="32"/>
      <c r="F169" s="33">
        <v>187245</v>
      </c>
    </row>
    <row r="170" spans="1:6">
      <c r="A170" s="21" t="s">
        <v>230</v>
      </c>
      <c r="B170" s="21" t="s">
        <v>319</v>
      </c>
      <c r="C170" s="21"/>
      <c r="D170" s="21"/>
      <c r="E170" t="s">
        <v>320</v>
      </c>
      <c r="F170" s="15">
        <v>308836.20999999996</v>
      </c>
    </row>
    <row r="171" spans="1:6">
      <c r="A171" s="31" t="s">
        <v>230</v>
      </c>
      <c r="B171" s="21">
        <v>84</v>
      </c>
      <c r="C171" s="21">
        <v>11</v>
      </c>
      <c r="D171" s="21"/>
      <c r="E171" t="s">
        <v>325</v>
      </c>
      <c r="F171" s="15">
        <v>8691.93</v>
      </c>
    </row>
    <row r="172" spans="1:6">
      <c r="A172" s="32" t="s">
        <v>435</v>
      </c>
      <c r="B172" s="32"/>
      <c r="C172" s="32"/>
      <c r="D172" s="32"/>
      <c r="E172" s="32"/>
      <c r="F172" s="33">
        <v>317528.13999999996</v>
      </c>
    </row>
    <row r="173" spans="1:6">
      <c r="A173" s="21" t="s">
        <v>233</v>
      </c>
      <c r="B173" s="21" t="s">
        <v>319</v>
      </c>
      <c r="C173" s="21"/>
      <c r="D173" s="21"/>
      <c r="E173" t="s">
        <v>320</v>
      </c>
      <c r="F173" s="15">
        <v>514708.37</v>
      </c>
    </row>
    <row r="174" spans="1:6">
      <c r="A174" s="21" t="s">
        <v>233</v>
      </c>
      <c r="B174" s="21">
        <v>56</v>
      </c>
      <c r="C174" s="21">
        <v>10</v>
      </c>
      <c r="D174" s="21"/>
      <c r="E174" t="s">
        <v>352</v>
      </c>
      <c r="F174" s="15">
        <v>33692.81</v>
      </c>
    </row>
    <row r="175" spans="1:6">
      <c r="A175" s="31" t="s">
        <v>233</v>
      </c>
      <c r="B175" s="21">
        <v>84</v>
      </c>
      <c r="C175" s="21">
        <v>11</v>
      </c>
      <c r="D175" s="21"/>
      <c r="E175" t="s">
        <v>325</v>
      </c>
      <c r="F175" s="15">
        <v>22002.92</v>
      </c>
    </row>
    <row r="176" spans="1:6">
      <c r="A176" s="32" t="s">
        <v>436</v>
      </c>
      <c r="B176" s="32"/>
      <c r="C176" s="32"/>
      <c r="D176" s="32"/>
      <c r="E176" s="32"/>
      <c r="F176" s="33">
        <v>570404.1</v>
      </c>
    </row>
    <row r="177" spans="1:6">
      <c r="A177" s="21" t="s">
        <v>232</v>
      </c>
      <c r="B177" s="21" t="s">
        <v>319</v>
      </c>
      <c r="C177" s="21"/>
      <c r="D177" s="21"/>
      <c r="E177" t="s">
        <v>320</v>
      </c>
      <c r="F177" s="15">
        <v>416220.59</v>
      </c>
    </row>
    <row r="178" spans="1:6">
      <c r="A178" s="21" t="s">
        <v>232</v>
      </c>
      <c r="B178" s="21">
        <v>1</v>
      </c>
      <c r="C178" s="21"/>
      <c r="D178" s="21"/>
      <c r="E178" t="s">
        <v>411</v>
      </c>
      <c r="F178" s="15">
        <v>13755.14</v>
      </c>
    </row>
    <row r="179" spans="1:6">
      <c r="A179" s="21" t="s">
        <v>232</v>
      </c>
      <c r="B179" s="21">
        <v>1</v>
      </c>
      <c r="C179" s="21">
        <v>70</v>
      </c>
      <c r="D179" s="21"/>
      <c r="E179" t="s">
        <v>369</v>
      </c>
      <c r="F179" s="15">
        <v>6810.93</v>
      </c>
    </row>
    <row r="180" spans="1:6">
      <c r="A180" s="21" t="s">
        <v>232</v>
      </c>
      <c r="B180" s="21">
        <v>45</v>
      </c>
      <c r="C180" s="21">
        <v>20</v>
      </c>
      <c r="D180" s="21"/>
      <c r="E180" t="s">
        <v>365</v>
      </c>
      <c r="F180" s="15">
        <v>9297.0499999999993</v>
      </c>
    </row>
    <row r="181" spans="1:6">
      <c r="A181" s="31" t="s">
        <v>232</v>
      </c>
      <c r="B181" s="21">
        <v>84</v>
      </c>
      <c r="C181" s="21">
        <v>11</v>
      </c>
      <c r="D181" s="21"/>
      <c r="E181" t="s">
        <v>325</v>
      </c>
      <c r="F181" s="15">
        <v>31584.980000000003</v>
      </c>
    </row>
    <row r="182" spans="1:6">
      <c r="A182" s="32" t="s">
        <v>437</v>
      </c>
      <c r="B182" s="32"/>
      <c r="C182" s="32"/>
      <c r="D182" s="32"/>
      <c r="E182" s="32"/>
      <c r="F182" s="33">
        <v>477668.69</v>
      </c>
    </row>
    <row r="183" spans="1:6">
      <c r="A183" s="21" t="s">
        <v>234</v>
      </c>
      <c r="B183" s="21" t="s">
        <v>319</v>
      </c>
      <c r="C183" s="21"/>
      <c r="D183" s="21"/>
      <c r="E183" t="s">
        <v>320</v>
      </c>
      <c r="F183" s="15">
        <v>853789.42999999993</v>
      </c>
    </row>
    <row r="184" spans="1:6">
      <c r="A184" s="21" t="s">
        <v>234</v>
      </c>
      <c r="B184" s="21">
        <v>1</v>
      </c>
      <c r="C184" s="21">
        <v>1</v>
      </c>
      <c r="D184" s="21"/>
      <c r="E184" t="s">
        <v>398</v>
      </c>
      <c r="F184" s="15">
        <v>13922.69</v>
      </c>
    </row>
    <row r="185" spans="1:6">
      <c r="A185" s="21" t="s">
        <v>234</v>
      </c>
      <c r="B185" s="21">
        <v>10</v>
      </c>
      <c r="C185" s="21">
        <v>1</v>
      </c>
      <c r="D185" s="21"/>
      <c r="E185" t="s">
        <v>349</v>
      </c>
      <c r="F185" s="15">
        <v>44955.97</v>
      </c>
    </row>
    <row r="186" spans="1:6">
      <c r="A186" s="21" t="s">
        <v>234</v>
      </c>
      <c r="B186" s="21">
        <v>49</v>
      </c>
      <c r="C186" s="21">
        <v>41</v>
      </c>
      <c r="D186" s="21"/>
      <c r="E186" t="s">
        <v>336</v>
      </c>
      <c r="F186" s="15">
        <v>6742.92</v>
      </c>
    </row>
    <row r="187" spans="1:6">
      <c r="A187" s="31" t="s">
        <v>234</v>
      </c>
      <c r="B187" s="21">
        <v>84</v>
      </c>
      <c r="C187" s="21">
        <v>11</v>
      </c>
      <c r="D187" s="21"/>
      <c r="E187" t="s">
        <v>325</v>
      </c>
      <c r="F187" s="15">
        <v>29908.7</v>
      </c>
    </row>
    <row r="188" spans="1:6">
      <c r="A188" s="32" t="s">
        <v>438</v>
      </c>
      <c r="B188" s="32"/>
      <c r="C188" s="32"/>
      <c r="D188" s="32"/>
      <c r="E188" s="32"/>
      <c r="F188" s="33">
        <v>949319.70999999985</v>
      </c>
    </row>
    <row r="189" spans="1:6">
      <c r="A189" s="21" t="s">
        <v>235</v>
      </c>
      <c r="B189" s="21" t="s">
        <v>319</v>
      </c>
      <c r="C189" s="21"/>
      <c r="D189" s="21"/>
      <c r="E189" t="s">
        <v>320</v>
      </c>
      <c r="F189" s="15">
        <v>2433936.9099999997</v>
      </c>
    </row>
    <row r="190" spans="1:6">
      <c r="A190" s="21" t="s">
        <v>235</v>
      </c>
      <c r="B190" s="21">
        <v>1</v>
      </c>
      <c r="C190" s="21">
        <v>1</v>
      </c>
      <c r="D190" s="21"/>
      <c r="E190" t="s">
        <v>398</v>
      </c>
      <c r="F190" s="15">
        <v>281438.91000000003</v>
      </c>
    </row>
    <row r="191" spans="1:6">
      <c r="A191" s="21" t="s">
        <v>235</v>
      </c>
      <c r="B191" s="21">
        <v>1</v>
      </c>
      <c r="C191" s="21">
        <v>47</v>
      </c>
      <c r="D191" s="21"/>
      <c r="E191" t="s">
        <v>346</v>
      </c>
      <c r="F191" s="15">
        <v>1220.3800000000001</v>
      </c>
    </row>
    <row r="192" spans="1:6">
      <c r="A192" s="21" t="s">
        <v>235</v>
      </c>
      <c r="B192" s="21">
        <v>32</v>
      </c>
      <c r="C192" s="21">
        <v>40</v>
      </c>
      <c r="D192" s="21"/>
      <c r="E192" t="s">
        <v>321</v>
      </c>
      <c r="F192" s="15">
        <v>30219.51</v>
      </c>
    </row>
    <row r="193" spans="1:6">
      <c r="A193" s="21" t="s">
        <v>235</v>
      </c>
      <c r="B193" s="21">
        <v>33</v>
      </c>
      <c r="C193" s="21">
        <v>16</v>
      </c>
      <c r="D193" s="21"/>
      <c r="E193" t="s">
        <v>440</v>
      </c>
      <c r="F193" s="15">
        <v>31773.269999999997</v>
      </c>
    </row>
    <row r="194" spans="1:6">
      <c r="A194" s="21" t="s">
        <v>235</v>
      </c>
      <c r="B194" s="21">
        <v>41</v>
      </c>
      <c r="C194" s="21">
        <v>20</v>
      </c>
      <c r="D194" s="21"/>
      <c r="E194" t="s">
        <v>393</v>
      </c>
      <c r="F194" s="15">
        <v>46406.87</v>
      </c>
    </row>
    <row r="195" spans="1:6">
      <c r="A195" s="21" t="s">
        <v>235</v>
      </c>
      <c r="B195" s="21">
        <v>46</v>
      </c>
      <c r="C195" s="21">
        <v>1</v>
      </c>
      <c r="D195" s="21"/>
      <c r="E195" t="s">
        <v>468</v>
      </c>
      <c r="F195" s="15">
        <v>39933.919999999998</v>
      </c>
    </row>
    <row r="196" spans="1:6">
      <c r="A196" s="21" t="s">
        <v>235</v>
      </c>
      <c r="B196" s="21">
        <v>47</v>
      </c>
      <c r="C196" s="21"/>
      <c r="D196" s="21"/>
      <c r="E196" t="s">
        <v>492</v>
      </c>
      <c r="F196" s="15">
        <v>9384.56</v>
      </c>
    </row>
    <row r="197" spans="1:6">
      <c r="A197" s="31" t="s">
        <v>235</v>
      </c>
      <c r="B197" s="21">
        <v>84</v>
      </c>
      <c r="C197" s="21">
        <v>11</v>
      </c>
      <c r="D197" s="21"/>
      <c r="E197" t="s">
        <v>325</v>
      </c>
      <c r="F197" s="15">
        <v>39983.240000000005</v>
      </c>
    </row>
    <row r="198" spans="1:6">
      <c r="A198" s="32" t="s">
        <v>441</v>
      </c>
      <c r="B198" s="32"/>
      <c r="C198" s="32"/>
      <c r="D198" s="32"/>
      <c r="E198" s="32"/>
      <c r="F198" s="33">
        <v>2914297.57</v>
      </c>
    </row>
    <row r="199" spans="1:6">
      <c r="A199" s="31" t="s">
        <v>236</v>
      </c>
      <c r="B199" s="21">
        <v>1</v>
      </c>
      <c r="C199" s="21">
        <v>50</v>
      </c>
      <c r="D199" s="21"/>
      <c r="E199" t="s">
        <v>361</v>
      </c>
      <c r="F199" s="15">
        <v>26476.77</v>
      </c>
    </row>
    <row r="200" spans="1:6">
      <c r="A200" s="32" t="s">
        <v>442</v>
      </c>
      <c r="B200" s="32"/>
      <c r="C200" s="32"/>
      <c r="D200" s="32"/>
      <c r="E200" s="32"/>
      <c r="F200" s="33">
        <v>26476.77</v>
      </c>
    </row>
    <row r="201" spans="1:6">
      <c r="A201" s="21" t="s">
        <v>238</v>
      </c>
      <c r="B201" s="21" t="s">
        <v>319</v>
      </c>
      <c r="C201" s="21"/>
      <c r="D201" s="21"/>
      <c r="E201" t="s">
        <v>320</v>
      </c>
      <c r="F201" s="15">
        <v>7646893.1739999996</v>
      </c>
    </row>
    <row r="202" spans="1:6">
      <c r="A202" s="21" t="s">
        <v>238</v>
      </c>
      <c r="B202" s="21">
        <v>1</v>
      </c>
      <c r="C202" s="21">
        <v>11</v>
      </c>
      <c r="D202" s="21"/>
      <c r="E202" t="s">
        <v>423</v>
      </c>
      <c r="F202" s="15">
        <v>77128.03</v>
      </c>
    </row>
    <row r="203" spans="1:6">
      <c r="A203" s="21" t="s">
        <v>238</v>
      </c>
      <c r="B203" s="21">
        <v>11</v>
      </c>
      <c r="C203" s="21">
        <v>1</v>
      </c>
      <c r="D203" s="21"/>
      <c r="E203" t="s">
        <v>406</v>
      </c>
      <c r="F203" s="15">
        <v>251791.7</v>
      </c>
    </row>
    <row r="204" spans="1:6">
      <c r="A204" s="21" t="s">
        <v>238</v>
      </c>
      <c r="B204" s="21">
        <v>14</v>
      </c>
      <c r="C204" s="21"/>
      <c r="D204" s="21"/>
      <c r="E204" t="s">
        <v>444</v>
      </c>
      <c r="F204" s="15">
        <v>31192.7</v>
      </c>
    </row>
    <row r="205" spans="1:6">
      <c r="A205" s="21" t="s">
        <v>238</v>
      </c>
      <c r="B205" s="21">
        <v>25</v>
      </c>
      <c r="C205" s="21">
        <v>7</v>
      </c>
      <c r="D205" s="21"/>
      <c r="E205" t="s">
        <v>428</v>
      </c>
      <c r="F205" s="15">
        <v>3592.78</v>
      </c>
    </row>
    <row r="206" spans="1:6">
      <c r="A206" s="21" t="s">
        <v>238</v>
      </c>
      <c r="B206" s="21">
        <v>46</v>
      </c>
      <c r="C206" s="21">
        <v>1</v>
      </c>
      <c r="D206" s="21"/>
      <c r="E206" t="s">
        <v>468</v>
      </c>
      <c r="F206" s="15">
        <v>24475.96</v>
      </c>
    </row>
    <row r="207" spans="1:6">
      <c r="A207" s="21" t="s">
        <v>238</v>
      </c>
      <c r="B207" s="21">
        <v>68</v>
      </c>
      <c r="C207" s="21">
        <v>20</v>
      </c>
      <c r="D207" s="21"/>
      <c r="E207" t="s">
        <v>367</v>
      </c>
      <c r="F207" s="15">
        <v>957197.04999999993</v>
      </c>
    </row>
    <row r="208" spans="1:6">
      <c r="A208" s="21" t="s">
        <v>238</v>
      </c>
      <c r="B208" s="21">
        <v>74</v>
      </c>
      <c r="C208" s="21"/>
      <c r="D208" s="21"/>
      <c r="E208" t="s">
        <v>484</v>
      </c>
      <c r="F208" s="15">
        <v>30195.69</v>
      </c>
    </row>
    <row r="209" spans="1:6">
      <c r="A209" s="21" t="s">
        <v>238</v>
      </c>
      <c r="B209" s="21">
        <v>84</v>
      </c>
      <c r="C209" s="21">
        <v>11</v>
      </c>
      <c r="D209" s="21"/>
      <c r="E209" t="s">
        <v>325</v>
      </c>
      <c r="F209" s="15">
        <v>259576.93</v>
      </c>
    </row>
    <row r="210" spans="1:6">
      <c r="A210" s="21" t="s">
        <v>238</v>
      </c>
      <c r="B210" s="21">
        <v>85</v>
      </c>
      <c r="C210" s="21">
        <v>20</v>
      </c>
      <c r="D210" s="21"/>
      <c r="E210" t="s">
        <v>446</v>
      </c>
      <c r="F210" s="15">
        <v>125349.3</v>
      </c>
    </row>
    <row r="211" spans="1:6">
      <c r="A211" s="21" t="s">
        <v>238</v>
      </c>
      <c r="B211" s="21">
        <v>91</v>
      </c>
      <c r="C211" s="21">
        <v>2</v>
      </c>
      <c r="D211" s="21"/>
      <c r="E211" t="s">
        <v>489</v>
      </c>
      <c r="F211" s="15">
        <v>242085.48</v>
      </c>
    </row>
    <row r="212" spans="1:6">
      <c r="A212" s="31" t="s">
        <v>238</v>
      </c>
      <c r="B212" s="21">
        <v>93</v>
      </c>
      <c r="C212" s="21">
        <v>11</v>
      </c>
      <c r="D212" s="21"/>
      <c r="E212" t="s">
        <v>382</v>
      </c>
      <c r="F212" s="15">
        <v>45481.96</v>
      </c>
    </row>
    <row r="213" spans="1:6">
      <c r="A213" s="32" t="s">
        <v>448</v>
      </c>
      <c r="B213" s="32"/>
      <c r="C213" s="32"/>
      <c r="D213" s="32"/>
      <c r="E213" s="32"/>
      <c r="F213" s="33">
        <v>9694960.7540000025</v>
      </c>
    </row>
    <row r="214" spans="1:6">
      <c r="A214" s="21" t="s">
        <v>237</v>
      </c>
      <c r="B214" s="21" t="s">
        <v>319</v>
      </c>
      <c r="C214" s="21"/>
      <c r="D214" s="21"/>
      <c r="E214" t="s">
        <v>320</v>
      </c>
      <c r="F214" s="15">
        <v>1338630.18</v>
      </c>
    </row>
    <row r="215" spans="1:6">
      <c r="A215" s="21" t="s">
        <v>237</v>
      </c>
      <c r="B215" s="21">
        <v>1</v>
      </c>
      <c r="C215" s="21">
        <v>13</v>
      </c>
      <c r="D215" s="21"/>
      <c r="E215" t="s">
        <v>479</v>
      </c>
      <c r="F215" s="15">
        <v>11470.2</v>
      </c>
    </row>
    <row r="216" spans="1:6">
      <c r="A216" s="21" t="s">
        <v>237</v>
      </c>
      <c r="B216" s="21">
        <v>45</v>
      </c>
      <c r="C216" s="21">
        <v>20</v>
      </c>
      <c r="D216" s="21"/>
      <c r="E216" t="s">
        <v>365</v>
      </c>
      <c r="F216" s="15">
        <v>436.13</v>
      </c>
    </row>
    <row r="217" spans="1:6">
      <c r="A217" s="21" t="s">
        <v>237</v>
      </c>
      <c r="B217" s="21">
        <v>47</v>
      </c>
      <c r="C217" s="21">
        <v>79</v>
      </c>
      <c r="D217" s="21"/>
      <c r="E217" t="s">
        <v>374</v>
      </c>
      <c r="F217" s="15">
        <v>123817.52</v>
      </c>
    </row>
    <row r="218" spans="1:6">
      <c r="A218" s="21" t="s">
        <v>237</v>
      </c>
      <c r="B218" s="21">
        <v>53</v>
      </c>
      <c r="C218" s="21">
        <v>10</v>
      </c>
      <c r="D218" s="21"/>
      <c r="E218" t="s">
        <v>381</v>
      </c>
      <c r="F218" s="15">
        <v>6805.54</v>
      </c>
    </row>
    <row r="219" spans="1:6">
      <c r="A219" s="21" t="s">
        <v>237</v>
      </c>
      <c r="B219" s="21">
        <v>71</v>
      </c>
      <c r="C219" s="21">
        <v>1</v>
      </c>
      <c r="D219" s="21"/>
      <c r="E219" t="s">
        <v>480</v>
      </c>
      <c r="F219" s="15">
        <v>20508.59</v>
      </c>
    </row>
    <row r="220" spans="1:6">
      <c r="A220" s="21" t="s">
        <v>237</v>
      </c>
      <c r="B220" s="21">
        <v>84</v>
      </c>
      <c r="C220" s="21">
        <v>11</v>
      </c>
      <c r="D220" s="21"/>
      <c r="E220" t="s">
        <v>325</v>
      </c>
      <c r="F220" s="15">
        <v>43687.06</v>
      </c>
    </row>
    <row r="221" spans="1:6">
      <c r="A221" s="31" t="s">
        <v>237</v>
      </c>
      <c r="B221" s="21">
        <v>94</v>
      </c>
      <c r="C221" s="21">
        <v>91</v>
      </c>
      <c r="D221" s="21"/>
      <c r="E221" t="s">
        <v>449</v>
      </c>
      <c r="F221" s="15">
        <v>1665.12</v>
      </c>
    </row>
    <row r="222" spans="1:6">
      <c r="A222" s="32" t="s">
        <v>450</v>
      </c>
      <c r="B222" s="32"/>
      <c r="C222" s="32"/>
      <c r="D222" s="32"/>
      <c r="E222" s="32"/>
      <c r="F222" s="33">
        <v>1547020.34</v>
      </c>
    </row>
    <row r="223" spans="1:6">
      <c r="A223" s="21" t="s">
        <v>239</v>
      </c>
      <c r="B223" s="21" t="s">
        <v>319</v>
      </c>
      <c r="C223" s="21"/>
      <c r="D223" s="21"/>
      <c r="E223" t="s">
        <v>320</v>
      </c>
      <c r="F223" s="15">
        <v>1621275.42</v>
      </c>
    </row>
    <row r="224" spans="1:6">
      <c r="A224" s="21" t="s">
        <v>239</v>
      </c>
      <c r="B224" s="21">
        <v>1</v>
      </c>
      <c r="C224" s="21">
        <v>24</v>
      </c>
      <c r="D224" s="21"/>
      <c r="E224" t="s">
        <v>451</v>
      </c>
      <c r="F224" s="15">
        <v>31054.13</v>
      </c>
    </row>
    <row r="225" spans="1:6">
      <c r="A225" s="21" t="s">
        <v>239</v>
      </c>
      <c r="B225" s="21">
        <v>10</v>
      </c>
      <c r="C225" s="21">
        <v>72</v>
      </c>
      <c r="D225" s="21"/>
      <c r="E225" t="s">
        <v>363</v>
      </c>
      <c r="F225" s="15">
        <v>1332456.6900000002</v>
      </c>
    </row>
    <row r="226" spans="1:6">
      <c r="A226" s="21" t="s">
        <v>239</v>
      </c>
      <c r="B226" s="21">
        <v>46</v>
      </c>
      <c r="C226" s="21">
        <v>1</v>
      </c>
      <c r="D226" s="21"/>
      <c r="E226" t="s">
        <v>468</v>
      </c>
      <c r="F226" s="15">
        <v>13800.16</v>
      </c>
    </row>
    <row r="227" spans="1:6">
      <c r="A227" s="21" t="s">
        <v>239</v>
      </c>
      <c r="B227" s="21">
        <v>49</v>
      </c>
      <c r="C227" s="21">
        <v>41</v>
      </c>
      <c r="D227" s="21"/>
      <c r="E227" t="s">
        <v>336</v>
      </c>
      <c r="F227" s="15">
        <v>14206.55</v>
      </c>
    </row>
    <row r="228" spans="1:6">
      <c r="A228" s="21" t="s">
        <v>239</v>
      </c>
      <c r="B228" s="21">
        <v>84</v>
      </c>
      <c r="C228" s="21">
        <v>11</v>
      </c>
      <c r="D228" s="21"/>
      <c r="E228" t="s">
        <v>325</v>
      </c>
      <c r="F228" s="15">
        <v>24081.58</v>
      </c>
    </row>
    <row r="229" spans="1:6">
      <c r="A229" s="31" t="s">
        <v>239</v>
      </c>
      <c r="B229" s="21">
        <v>85</v>
      </c>
      <c r="C229" s="21">
        <v>10</v>
      </c>
      <c r="D229" s="21"/>
      <c r="E229" t="s">
        <v>375</v>
      </c>
      <c r="F229" s="15">
        <v>33973.35</v>
      </c>
    </row>
    <row r="230" spans="1:6">
      <c r="A230" s="32" t="s">
        <v>452</v>
      </c>
      <c r="B230" s="32"/>
      <c r="C230" s="32"/>
      <c r="D230" s="32"/>
      <c r="E230" s="32"/>
      <c r="F230" s="33">
        <v>3070847.8800000004</v>
      </c>
    </row>
    <row r="231" spans="1:6">
      <c r="A231" s="21" t="s">
        <v>240</v>
      </c>
      <c r="B231" s="21" t="s">
        <v>319</v>
      </c>
      <c r="C231" s="21"/>
      <c r="D231" s="21"/>
      <c r="E231" t="s">
        <v>320</v>
      </c>
      <c r="F231" s="15">
        <v>947504.8899999999</v>
      </c>
    </row>
    <row r="232" spans="1:6">
      <c r="A232" s="21" t="s">
        <v>240</v>
      </c>
      <c r="B232" s="21">
        <v>10</v>
      </c>
      <c r="C232" s="21">
        <v>1</v>
      </c>
      <c r="D232" s="21"/>
      <c r="E232" t="s">
        <v>349</v>
      </c>
      <c r="F232" s="15">
        <v>17924.72</v>
      </c>
    </row>
    <row r="233" spans="1:6">
      <c r="A233" s="21" t="s">
        <v>240</v>
      </c>
      <c r="B233" s="21">
        <v>84</v>
      </c>
      <c r="C233" s="21">
        <v>11</v>
      </c>
      <c r="D233" s="21"/>
      <c r="E233" t="s">
        <v>325</v>
      </c>
      <c r="F233" s="15">
        <v>26429.269999999997</v>
      </c>
    </row>
    <row r="234" spans="1:6">
      <c r="A234" s="21" t="s">
        <v>240</v>
      </c>
      <c r="B234" s="21">
        <v>85</v>
      </c>
      <c r="C234" s="21">
        <v>10</v>
      </c>
      <c r="D234" s="21"/>
      <c r="E234" t="s">
        <v>375</v>
      </c>
      <c r="F234" s="15">
        <v>40152.120000000003</v>
      </c>
    </row>
    <row r="235" spans="1:6">
      <c r="A235" s="31" t="s">
        <v>240</v>
      </c>
      <c r="B235" s="21">
        <v>91</v>
      </c>
      <c r="C235" s="21">
        <v>1</v>
      </c>
      <c r="D235" s="21"/>
      <c r="E235" t="s">
        <v>453</v>
      </c>
      <c r="F235" s="15">
        <v>87577.63</v>
      </c>
    </row>
    <row r="236" spans="1:6">
      <c r="A236" s="32" t="s">
        <v>454</v>
      </c>
      <c r="B236" s="32"/>
      <c r="C236" s="32"/>
      <c r="D236" s="32"/>
      <c r="E236" s="32"/>
      <c r="F236" s="33">
        <v>1119588.6299999999</v>
      </c>
    </row>
    <row r="237" spans="1:6">
      <c r="A237" s="21" t="s">
        <v>241</v>
      </c>
      <c r="B237" s="21" t="s">
        <v>319</v>
      </c>
      <c r="C237" s="21"/>
      <c r="D237" s="21"/>
      <c r="E237" t="s">
        <v>320</v>
      </c>
      <c r="F237" s="15">
        <v>728252.47</v>
      </c>
    </row>
    <row r="238" spans="1:6">
      <c r="A238" s="21" t="s">
        <v>241</v>
      </c>
      <c r="B238" s="21">
        <v>25</v>
      </c>
      <c r="C238" s="21">
        <v>6</v>
      </c>
      <c r="D238" s="21"/>
      <c r="E238" t="s">
        <v>481</v>
      </c>
      <c r="F238" s="15">
        <v>76716.23</v>
      </c>
    </row>
    <row r="239" spans="1:6">
      <c r="A239" s="31" t="s">
        <v>241</v>
      </c>
      <c r="B239" s="21">
        <v>84</v>
      </c>
      <c r="C239" s="21">
        <v>11</v>
      </c>
      <c r="D239" s="21"/>
      <c r="E239" t="s">
        <v>325</v>
      </c>
      <c r="F239" s="15">
        <v>20298.71</v>
      </c>
    </row>
    <row r="240" spans="1:6">
      <c r="A240" s="32" t="s">
        <v>455</v>
      </c>
      <c r="B240" s="32"/>
      <c r="C240" s="32"/>
      <c r="D240" s="32"/>
      <c r="E240" s="32"/>
      <c r="F240" s="33">
        <v>825267.40999999992</v>
      </c>
    </row>
    <row r="241" spans="1:6">
      <c r="A241" s="21" t="s">
        <v>242</v>
      </c>
      <c r="B241" s="21" t="s">
        <v>319</v>
      </c>
      <c r="C241" s="21"/>
      <c r="D241" s="21"/>
      <c r="E241" t="s">
        <v>320</v>
      </c>
      <c r="F241" s="15">
        <v>3117855.13</v>
      </c>
    </row>
    <row r="242" spans="1:6">
      <c r="A242" s="21" t="s">
        <v>242</v>
      </c>
      <c r="B242" t="s">
        <v>332</v>
      </c>
      <c r="C242" s="21"/>
      <c r="D242" s="21"/>
      <c r="E242" t="s">
        <v>332</v>
      </c>
      <c r="F242" s="15">
        <v>341636.88</v>
      </c>
    </row>
    <row r="243" spans="1:6">
      <c r="A243" s="21" t="s">
        <v>242</v>
      </c>
      <c r="B243" s="21">
        <v>1</v>
      </c>
      <c r="C243" s="21"/>
      <c r="D243" s="21"/>
      <c r="E243" t="s">
        <v>411</v>
      </c>
      <c r="F243" s="15">
        <v>7884.51</v>
      </c>
    </row>
    <row r="244" spans="1:6">
      <c r="A244" s="21" t="s">
        <v>242</v>
      </c>
      <c r="B244" s="21">
        <v>1</v>
      </c>
      <c r="C244" s="21">
        <v>11</v>
      </c>
      <c r="D244" s="21"/>
      <c r="E244" t="s">
        <v>423</v>
      </c>
      <c r="F244" s="15">
        <v>1241023.52</v>
      </c>
    </row>
    <row r="245" spans="1:6">
      <c r="A245" s="21" t="s">
        <v>242</v>
      </c>
      <c r="B245" s="21">
        <v>1</v>
      </c>
      <c r="C245" s="21">
        <v>7</v>
      </c>
      <c r="D245" s="21"/>
      <c r="E245" t="s">
        <v>369</v>
      </c>
      <c r="F245" s="15">
        <v>2175803.2799999998</v>
      </c>
    </row>
    <row r="246" spans="1:6">
      <c r="A246" s="21" t="s">
        <v>242</v>
      </c>
      <c r="B246" s="21">
        <v>10</v>
      </c>
      <c r="C246" s="21">
        <v>7</v>
      </c>
      <c r="D246" s="21"/>
      <c r="E246" t="s">
        <v>456</v>
      </c>
      <c r="F246" s="15">
        <v>9115.7199999999993</v>
      </c>
    </row>
    <row r="247" spans="1:6">
      <c r="A247" s="21" t="s">
        <v>242</v>
      </c>
      <c r="B247" s="21">
        <v>25</v>
      </c>
      <c r="C247" s="21">
        <v>1</v>
      </c>
      <c r="D247" s="21"/>
      <c r="E247" t="s">
        <v>474</v>
      </c>
      <c r="F247" s="15">
        <v>52377.73</v>
      </c>
    </row>
    <row r="248" spans="1:6">
      <c r="A248" s="21" t="s">
        <v>242</v>
      </c>
      <c r="B248" s="21">
        <v>25</v>
      </c>
      <c r="C248" s="21">
        <v>99</v>
      </c>
      <c r="D248" s="21"/>
      <c r="E248" t="s">
        <v>490</v>
      </c>
      <c r="F248" s="15">
        <v>28838.720000000001</v>
      </c>
    </row>
    <row r="249" spans="1:6">
      <c r="A249" s="21" t="s">
        <v>242</v>
      </c>
      <c r="B249" s="21">
        <v>29</v>
      </c>
      <c r="C249" s="21">
        <v>32</v>
      </c>
      <c r="D249" s="21"/>
      <c r="E249" t="s">
        <v>459</v>
      </c>
      <c r="F249" s="15">
        <v>170656.08</v>
      </c>
    </row>
    <row r="250" spans="1:6">
      <c r="A250" s="21" t="s">
        <v>242</v>
      </c>
      <c r="B250" s="21">
        <v>31</v>
      </c>
      <c r="C250" s="21">
        <v>9</v>
      </c>
      <c r="D250" s="21"/>
      <c r="E250" t="s">
        <v>388</v>
      </c>
      <c r="F250" s="15">
        <v>12396.65</v>
      </c>
    </row>
    <row r="251" spans="1:6">
      <c r="A251" s="21" t="s">
        <v>242</v>
      </c>
      <c r="B251" s="21">
        <v>43</v>
      </c>
      <c r="C251" s="21">
        <v>3</v>
      </c>
      <c r="D251" s="21"/>
      <c r="E251" t="s">
        <v>493</v>
      </c>
      <c r="F251" s="15">
        <v>9483.1299999999992</v>
      </c>
    </row>
    <row r="252" spans="1:6">
      <c r="A252" s="21" t="s">
        <v>242</v>
      </c>
      <c r="B252" s="21">
        <v>53</v>
      </c>
      <c r="C252" s="21">
        <v>10</v>
      </c>
      <c r="D252" s="21"/>
      <c r="E252" t="s">
        <v>381</v>
      </c>
      <c r="F252" s="15">
        <v>5898.34</v>
      </c>
    </row>
    <row r="253" spans="1:6">
      <c r="A253" s="21" t="s">
        <v>242</v>
      </c>
      <c r="B253" s="21">
        <v>84</v>
      </c>
      <c r="C253" s="21">
        <v>11</v>
      </c>
      <c r="D253" s="21"/>
      <c r="E253" t="s">
        <v>325</v>
      </c>
      <c r="F253" s="15">
        <v>163316.91</v>
      </c>
    </row>
    <row r="254" spans="1:6">
      <c r="A254" s="21" t="s">
        <v>242</v>
      </c>
      <c r="B254" s="21">
        <v>85</v>
      </c>
      <c r="C254" s="21">
        <v>31</v>
      </c>
      <c r="D254" s="21">
        <v>1</v>
      </c>
      <c r="E254" t="s">
        <v>357</v>
      </c>
      <c r="F254" s="15">
        <v>99631.88</v>
      </c>
    </row>
    <row r="255" spans="1:6">
      <c r="A255" s="31" t="s">
        <v>242</v>
      </c>
      <c r="B255" s="21">
        <v>96</v>
      </c>
      <c r="C255" s="21">
        <v>4</v>
      </c>
      <c r="D255" s="21"/>
      <c r="E255" t="s">
        <v>482</v>
      </c>
      <c r="F255" s="15">
        <v>7324.47</v>
      </c>
    </row>
    <row r="256" spans="1:6">
      <c r="A256" s="32" t="s">
        <v>461</v>
      </c>
      <c r="B256" s="32"/>
      <c r="C256" s="32"/>
      <c r="D256" s="32"/>
      <c r="E256" s="32"/>
      <c r="F256" s="33">
        <v>7443242.9499999983</v>
      </c>
    </row>
    <row r="257" spans="1:6">
      <c r="A257" s="21" t="s">
        <v>243</v>
      </c>
      <c r="B257" s="21" t="s">
        <v>319</v>
      </c>
      <c r="C257" s="21"/>
      <c r="D257" s="21"/>
      <c r="E257" t="s">
        <v>320</v>
      </c>
      <c r="F257" s="15">
        <v>438967.82</v>
      </c>
    </row>
    <row r="258" spans="1:6">
      <c r="A258" s="21" t="s">
        <v>243</v>
      </c>
      <c r="B258" s="21">
        <v>1</v>
      </c>
      <c r="C258" s="21">
        <v>70</v>
      </c>
      <c r="D258" s="21"/>
      <c r="E258" t="s">
        <v>369</v>
      </c>
      <c r="F258" s="15">
        <v>27815.32</v>
      </c>
    </row>
    <row r="259" spans="1:6">
      <c r="A259" s="31" t="s">
        <v>243</v>
      </c>
      <c r="B259" s="21">
        <v>84</v>
      </c>
      <c r="C259" s="21">
        <v>11</v>
      </c>
      <c r="D259" s="21"/>
      <c r="E259" t="s">
        <v>325</v>
      </c>
      <c r="F259" s="15">
        <v>23546.82</v>
      </c>
    </row>
    <row r="260" spans="1:6">
      <c r="A260" s="32" t="s">
        <v>463</v>
      </c>
      <c r="B260" s="32"/>
      <c r="C260" s="32"/>
      <c r="D260" s="32"/>
      <c r="E260" s="32"/>
      <c r="F260" s="33">
        <v>490329.96</v>
      </c>
    </row>
    <row r="261" spans="1:6">
      <c r="A261" s="35" t="s">
        <v>464</v>
      </c>
      <c r="B261" s="35"/>
      <c r="C261" s="35"/>
      <c r="D261" s="35"/>
      <c r="E261" s="35"/>
      <c r="F261" s="36">
        <v>94110340.643999949</v>
      </c>
    </row>
  </sheetData>
  <conditionalFormatting sqref="AV1:AV1048576">
    <cfRule type="cellIs" dxfId="3" priority="1" operator="greaterThan">
      <formula>500000</formula>
    </cfRule>
  </conditionalFormatting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W329"/>
  <sheetViews>
    <sheetView topLeftCell="A218" zoomScale="80" zoomScaleNormal="80" workbookViewId="0">
      <selection activeCell="S293" sqref="S293"/>
    </sheetView>
  </sheetViews>
  <sheetFormatPr defaultColWidth="9.140625" defaultRowHeight="12.75"/>
  <cols>
    <col min="1" max="1" width="12.5703125" style="64" customWidth="1"/>
    <col min="2" max="2" width="13.7109375" style="64" customWidth="1"/>
    <col min="3" max="3" width="11.7109375" style="64" customWidth="1"/>
    <col min="4" max="4" width="14" style="64" customWidth="1"/>
    <col min="5" max="5" width="13.5703125" style="64" customWidth="1"/>
    <col min="6" max="6" width="12.7109375" style="64" customWidth="1"/>
    <col min="7" max="10" width="9.140625" style="64"/>
    <col min="11" max="11" width="12.28515625" style="64" customWidth="1"/>
    <col min="12" max="12" width="20.28515625" style="64" customWidth="1"/>
    <col min="13" max="13" width="9.42578125" style="64" customWidth="1"/>
    <col min="14" max="22" width="8.7109375" style="64" customWidth="1"/>
    <col min="23" max="23" width="10.42578125" style="64" customWidth="1"/>
    <col min="24" max="26" width="8.7109375" style="64" customWidth="1"/>
    <col min="27" max="27" width="11.28515625" style="64" customWidth="1"/>
    <col min="28" max="33" width="8.7109375" style="64" customWidth="1"/>
    <col min="34" max="34" width="9.140625" style="64"/>
    <col min="35" max="35" width="10.140625" style="64" customWidth="1"/>
    <col min="36" max="16384" width="9.140625" style="64"/>
  </cols>
  <sheetData>
    <row r="1" spans="1:101">
      <c r="A1" s="64" t="s">
        <v>494</v>
      </c>
      <c r="B1" s="64" t="s">
        <v>495</v>
      </c>
      <c r="C1" s="64" t="s">
        <v>496</v>
      </c>
      <c r="D1" s="64" t="s">
        <v>497</v>
      </c>
      <c r="E1" s="64" t="s">
        <v>498</v>
      </c>
      <c r="F1" s="64" t="s">
        <v>499</v>
      </c>
      <c r="G1" s="64" t="s">
        <v>500</v>
      </c>
      <c r="I1" s="64" t="s">
        <v>501</v>
      </c>
      <c r="J1" s="64">
        <v>2000</v>
      </c>
      <c r="K1" s="65" t="s">
        <v>502</v>
      </c>
      <c r="L1" s="65" t="s">
        <v>503</v>
      </c>
      <c r="M1" s="65">
        <v>101</v>
      </c>
      <c r="N1" s="65">
        <v>103</v>
      </c>
      <c r="O1" s="65">
        <v>107</v>
      </c>
      <c r="P1" s="65">
        <v>109</v>
      </c>
      <c r="Q1" s="65">
        <v>110</v>
      </c>
      <c r="R1" s="65">
        <v>199</v>
      </c>
      <c r="S1" s="65">
        <v>202</v>
      </c>
      <c r="T1" s="65">
        <v>204</v>
      </c>
      <c r="U1" s="65">
        <v>301</v>
      </c>
      <c r="V1" s="65">
        <v>302</v>
      </c>
      <c r="W1" s="65">
        <v>306</v>
      </c>
      <c r="Y1" s="64">
        <v>2005</v>
      </c>
      <c r="Z1" s="65">
        <v>101</v>
      </c>
      <c r="AA1" s="65">
        <v>103</v>
      </c>
      <c r="AB1" s="65">
        <v>107</v>
      </c>
      <c r="AC1" s="65">
        <v>109</v>
      </c>
      <c r="AD1" s="65">
        <v>110</v>
      </c>
      <c r="AE1" s="65">
        <v>199</v>
      </c>
      <c r="AF1" s="65">
        <v>202</v>
      </c>
      <c r="AG1" s="65">
        <v>204</v>
      </c>
      <c r="AH1" s="65">
        <v>301</v>
      </c>
      <c r="AI1" s="65">
        <v>302</v>
      </c>
      <c r="AJ1" s="65">
        <v>306</v>
      </c>
      <c r="AL1" s="64">
        <v>2010</v>
      </c>
      <c r="AM1" s="65">
        <v>101</v>
      </c>
      <c r="AN1" s="65">
        <v>103</v>
      </c>
      <c r="AO1" s="65">
        <v>107</v>
      </c>
      <c r="AP1" s="65">
        <v>109</v>
      </c>
      <c r="AQ1" s="65">
        <v>110</v>
      </c>
      <c r="AR1" s="65">
        <v>199</v>
      </c>
      <c r="AS1" s="65">
        <v>202</v>
      </c>
      <c r="AT1" s="65">
        <v>204</v>
      </c>
      <c r="AU1" s="65">
        <v>301</v>
      </c>
      <c r="AV1" s="65">
        <v>302</v>
      </c>
      <c r="AW1" s="65">
        <v>306</v>
      </c>
      <c r="AY1" s="64">
        <v>2015</v>
      </c>
      <c r="AZ1" s="65">
        <v>101</v>
      </c>
      <c r="BA1" s="65">
        <v>103</v>
      </c>
      <c r="BB1" s="65">
        <v>107</v>
      </c>
      <c r="BC1" s="65">
        <v>109</v>
      </c>
      <c r="BD1" s="65">
        <v>110</v>
      </c>
      <c r="BE1" s="65">
        <v>199</v>
      </c>
      <c r="BF1" s="65">
        <v>202</v>
      </c>
      <c r="BG1" s="65">
        <v>204</v>
      </c>
      <c r="BH1" s="65">
        <v>301</v>
      </c>
      <c r="BI1" s="65">
        <v>302</v>
      </c>
      <c r="BJ1" s="65">
        <v>306</v>
      </c>
      <c r="BL1" s="64">
        <v>2018</v>
      </c>
      <c r="BM1" s="65">
        <v>101</v>
      </c>
      <c r="BN1" s="65">
        <v>103</v>
      </c>
      <c r="BO1" s="65">
        <v>107</v>
      </c>
      <c r="BP1" s="65">
        <v>109</v>
      </c>
      <c r="BQ1" s="65">
        <v>110</v>
      </c>
      <c r="BR1" s="65">
        <v>199</v>
      </c>
      <c r="BS1" s="65">
        <v>202</v>
      </c>
      <c r="BT1" s="65">
        <v>204</v>
      </c>
      <c r="BU1" s="65">
        <v>301</v>
      </c>
      <c r="BV1" s="65">
        <v>302</v>
      </c>
      <c r="BW1" s="65">
        <v>306</v>
      </c>
      <c r="BY1" s="64">
        <v>2019</v>
      </c>
      <c r="BZ1" s="65">
        <v>101</v>
      </c>
      <c r="CA1" s="65">
        <v>103</v>
      </c>
      <c r="CB1" s="65">
        <v>107</v>
      </c>
      <c r="CC1" s="65">
        <v>109</v>
      </c>
      <c r="CD1" s="65">
        <v>110</v>
      </c>
      <c r="CE1" s="65">
        <v>199</v>
      </c>
      <c r="CF1" s="65">
        <v>202</v>
      </c>
      <c r="CG1" s="65">
        <v>204</v>
      </c>
      <c r="CH1" s="65">
        <v>301</v>
      </c>
      <c r="CI1" s="65">
        <v>302</v>
      </c>
      <c r="CJ1" s="65">
        <v>306</v>
      </c>
      <c r="CL1" s="64">
        <v>2020</v>
      </c>
      <c r="CM1" s="65">
        <v>101</v>
      </c>
      <c r="CN1" s="65">
        <v>103</v>
      </c>
      <c r="CO1" s="65">
        <v>107</v>
      </c>
      <c r="CP1" s="65">
        <v>109</v>
      </c>
      <c r="CQ1" s="65">
        <v>110</v>
      </c>
      <c r="CR1" s="65">
        <v>199</v>
      </c>
      <c r="CS1" s="65">
        <v>202</v>
      </c>
      <c r="CT1" s="65">
        <v>204</v>
      </c>
      <c r="CU1" s="65">
        <v>301</v>
      </c>
      <c r="CV1" s="65">
        <v>302</v>
      </c>
      <c r="CW1" s="65">
        <v>306</v>
      </c>
    </row>
    <row r="2" spans="1:101">
      <c r="A2" s="64">
        <v>2000</v>
      </c>
      <c r="B2" s="64">
        <v>360200272</v>
      </c>
      <c r="C2" s="64">
        <v>1</v>
      </c>
      <c r="D2" s="64" t="s">
        <v>504</v>
      </c>
      <c r="E2" s="64">
        <v>16600</v>
      </c>
      <c r="F2" s="64">
        <v>62</v>
      </c>
      <c r="K2" s="64">
        <v>702481111</v>
      </c>
      <c r="L2" s="64" t="s">
        <v>225</v>
      </c>
      <c r="M2" s="64">
        <f>SUMIFS($F$2:$F$172,$A$2:$A$172,$J$1,$B$2:$B$172,$K2,$D$2:$D$172,M$1)</f>
        <v>0</v>
      </c>
      <c r="N2" s="64">
        <f t="shared" ref="N2:W17" si="0">SUMIFS($F$2:$F$172,$A$2:$A$172,$J$1,$B$2:$B$172,$K2,$D$2:$D$172,N$1)</f>
        <v>0</v>
      </c>
      <c r="O2" s="64">
        <f t="shared" si="0"/>
        <v>0</v>
      </c>
      <c r="P2" s="64">
        <f t="shared" si="0"/>
        <v>0</v>
      </c>
      <c r="Q2" s="64">
        <f t="shared" si="0"/>
        <v>0</v>
      </c>
      <c r="R2" s="64">
        <f t="shared" si="0"/>
        <v>0</v>
      </c>
      <c r="S2" s="64">
        <f t="shared" si="0"/>
        <v>0</v>
      </c>
      <c r="T2" s="64">
        <f t="shared" si="0"/>
        <v>0</v>
      </c>
      <c r="U2" s="64">
        <f t="shared" si="0"/>
        <v>0</v>
      </c>
      <c r="V2" s="64">
        <f t="shared" si="0"/>
        <v>0</v>
      </c>
      <c r="W2" s="64">
        <f t="shared" si="0"/>
        <v>0</v>
      </c>
      <c r="Z2" s="64">
        <f>SUMIFS($F$2:$F$172,$A$2:$A$172,$Y$1,$B$2:$B$172,$K2,$D$2:$D$172,Z$1)</f>
        <v>0</v>
      </c>
      <c r="AA2" s="64">
        <f t="shared" ref="AA2:AJ17" si="1">SUMIFS($F$2:$F$172,$A$2:$A$172,$Y$1,$B$2:$B$172,$K2,$D$2:$D$172,AA$1)</f>
        <v>0</v>
      </c>
      <c r="AB2" s="64">
        <f t="shared" si="1"/>
        <v>0</v>
      </c>
      <c r="AC2" s="64">
        <f t="shared" si="1"/>
        <v>0</v>
      </c>
      <c r="AD2" s="64">
        <f t="shared" si="1"/>
        <v>0</v>
      </c>
      <c r="AE2" s="64">
        <f t="shared" si="1"/>
        <v>0</v>
      </c>
      <c r="AF2" s="64">
        <f t="shared" si="1"/>
        <v>0</v>
      </c>
      <c r="AG2" s="64">
        <f t="shared" si="1"/>
        <v>0</v>
      </c>
      <c r="AH2" s="64">
        <f t="shared" si="1"/>
        <v>0</v>
      </c>
      <c r="AI2" s="64">
        <f t="shared" si="1"/>
        <v>0</v>
      </c>
      <c r="AJ2" s="64">
        <f t="shared" si="1"/>
        <v>0</v>
      </c>
      <c r="AM2" s="64">
        <f>SUMIFS($F$2:$F$172,$A$2:$A$172,$AL$1,$B$2:$B$172,$K2,$D$2:$D$172,AM$1)</f>
        <v>0</v>
      </c>
      <c r="AN2" s="64">
        <f t="shared" ref="AN2:AW17" si="2">SUMIFS($F$2:$F$172,$A$2:$A$172,$AL$1,$B$2:$B$172,$K2,$D$2:$D$172,AN$1)</f>
        <v>0</v>
      </c>
      <c r="AO2" s="64">
        <f t="shared" si="2"/>
        <v>0</v>
      </c>
      <c r="AP2" s="64">
        <f t="shared" si="2"/>
        <v>0</v>
      </c>
      <c r="AQ2" s="64">
        <f t="shared" si="2"/>
        <v>0</v>
      </c>
      <c r="AR2" s="64">
        <f t="shared" si="2"/>
        <v>0</v>
      </c>
      <c r="AS2" s="64">
        <f t="shared" si="2"/>
        <v>0</v>
      </c>
      <c r="AT2" s="64">
        <f t="shared" si="2"/>
        <v>0</v>
      </c>
      <c r="AU2" s="64">
        <f t="shared" si="2"/>
        <v>0</v>
      </c>
      <c r="AV2" s="64">
        <f t="shared" si="2"/>
        <v>0</v>
      </c>
      <c r="AW2" s="64">
        <f t="shared" si="2"/>
        <v>0</v>
      </c>
      <c r="AZ2" s="64">
        <f>SUMIFS($F$2:$F$172,$A$2:$A$172,$AY$1,$B$2:$B$172,$K2,$D$2:$D$172,AZ$1)</f>
        <v>0</v>
      </c>
      <c r="BA2" s="64">
        <f t="shared" ref="BA2:BJ17" si="3">SUMIFS($F$2:$F$172,$A$2:$A$172,$AY$1,$B$2:$B$172,$K2,$D$2:$D$172,BA$1)</f>
        <v>0</v>
      </c>
      <c r="BB2" s="64">
        <f t="shared" si="3"/>
        <v>0</v>
      </c>
      <c r="BC2" s="64">
        <f t="shared" si="3"/>
        <v>0</v>
      </c>
      <c r="BD2" s="64">
        <f t="shared" si="3"/>
        <v>0</v>
      </c>
      <c r="BE2" s="64">
        <f t="shared" si="3"/>
        <v>0</v>
      </c>
      <c r="BF2" s="64">
        <f t="shared" si="3"/>
        <v>0</v>
      </c>
      <c r="BG2" s="64">
        <f t="shared" si="3"/>
        <v>0</v>
      </c>
      <c r="BH2" s="64">
        <f t="shared" si="3"/>
        <v>0</v>
      </c>
      <c r="BI2" s="64">
        <f t="shared" si="3"/>
        <v>0</v>
      </c>
      <c r="BJ2" s="64">
        <f t="shared" si="3"/>
        <v>2321</v>
      </c>
      <c r="BM2" s="64">
        <f t="shared" ref="BM2:BW17" si="4">SUMIFS($F$2:$F$172,$A$2:$A$172,$BL$1,$B$2:$B$172,$K2,$D$2:$D$172,BM$1)</f>
        <v>0</v>
      </c>
      <c r="BN2" s="64">
        <f t="shared" si="4"/>
        <v>0</v>
      </c>
      <c r="BO2" s="64">
        <f t="shared" si="4"/>
        <v>0</v>
      </c>
      <c r="BP2" s="64">
        <f t="shared" si="4"/>
        <v>0</v>
      </c>
      <c r="BQ2" s="64">
        <f t="shared" si="4"/>
        <v>0</v>
      </c>
      <c r="BR2" s="64">
        <f t="shared" si="4"/>
        <v>0</v>
      </c>
      <c r="BS2" s="64">
        <f t="shared" si="4"/>
        <v>0</v>
      </c>
      <c r="BT2" s="64">
        <f t="shared" si="4"/>
        <v>0</v>
      </c>
      <c r="BU2" s="64">
        <f t="shared" si="4"/>
        <v>0</v>
      </c>
      <c r="BV2" s="64">
        <f t="shared" si="4"/>
        <v>0</v>
      </c>
      <c r="BW2" s="64">
        <f t="shared" si="4"/>
        <v>2312</v>
      </c>
      <c r="BZ2" s="64">
        <f t="shared" ref="BZ2:CJ17" si="5">SUMIFS($F$2:$F$172,$A$2:$A$172,$BY$1,$B$2:$B$172,$K2,$D$2:$D$172,BZ$1)</f>
        <v>0</v>
      </c>
      <c r="CA2" s="64">
        <f t="shared" si="5"/>
        <v>0</v>
      </c>
      <c r="CB2" s="64">
        <f t="shared" si="5"/>
        <v>0</v>
      </c>
      <c r="CC2" s="64">
        <f t="shared" si="5"/>
        <v>0</v>
      </c>
      <c r="CD2" s="64">
        <f t="shared" si="5"/>
        <v>0</v>
      </c>
      <c r="CE2" s="64">
        <f t="shared" si="5"/>
        <v>0</v>
      </c>
      <c r="CF2" s="64">
        <f t="shared" si="5"/>
        <v>0</v>
      </c>
      <c r="CG2" s="64">
        <f t="shared" si="5"/>
        <v>0</v>
      </c>
      <c r="CH2" s="64">
        <f t="shared" si="5"/>
        <v>0</v>
      </c>
      <c r="CI2" s="64">
        <f t="shared" si="5"/>
        <v>0</v>
      </c>
      <c r="CJ2" s="64">
        <f t="shared" si="5"/>
        <v>2323.6</v>
      </c>
      <c r="CM2" s="64">
        <f t="shared" ref="CM2:CW17" si="6">SUMIFS($F$2:$F$172,$A$2:$A$172,$CL$1,$B$2:$B$172,$K2,$D$2:$D$172,CM$1)</f>
        <v>0</v>
      </c>
      <c r="CN2" s="64">
        <f t="shared" si="6"/>
        <v>0</v>
      </c>
      <c r="CO2" s="64">
        <f t="shared" si="6"/>
        <v>0</v>
      </c>
      <c r="CP2" s="64">
        <f t="shared" si="6"/>
        <v>0</v>
      </c>
      <c r="CQ2" s="64">
        <f t="shared" si="6"/>
        <v>0</v>
      </c>
      <c r="CR2" s="64">
        <f t="shared" si="6"/>
        <v>0</v>
      </c>
      <c r="CS2" s="64">
        <f t="shared" si="6"/>
        <v>0</v>
      </c>
      <c r="CT2" s="64">
        <f t="shared" si="6"/>
        <v>0</v>
      </c>
      <c r="CU2" s="64">
        <f t="shared" si="6"/>
        <v>0</v>
      </c>
      <c r="CV2" s="64">
        <f t="shared" si="6"/>
        <v>0</v>
      </c>
      <c r="CW2" s="64">
        <f t="shared" si="6"/>
        <v>2295.5</v>
      </c>
    </row>
    <row r="3" spans="1:101">
      <c r="A3" s="64">
        <v>2000</v>
      </c>
      <c r="B3" s="64">
        <v>360200282</v>
      </c>
      <c r="C3" s="64">
        <v>1</v>
      </c>
      <c r="D3" s="64" t="s">
        <v>504</v>
      </c>
      <c r="E3" s="64">
        <v>16600</v>
      </c>
      <c r="F3" s="64">
        <v>401</v>
      </c>
      <c r="K3" s="64">
        <v>520502052</v>
      </c>
      <c r="L3" s="64" t="s">
        <v>223</v>
      </c>
      <c r="M3" s="64">
        <f t="shared" ref="M3:W34" si="7">SUMIFS($F$2:$F$172,$A$2:$A$172,$J$1,$B$2:$B$172,$K3,$D$2:$D$172,M$1)</f>
        <v>0</v>
      </c>
      <c r="N3" s="64">
        <f t="shared" si="0"/>
        <v>0</v>
      </c>
      <c r="O3" s="64">
        <f t="shared" si="0"/>
        <v>0</v>
      </c>
      <c r="P3" s="64">
        <f t="shared" si="0"/>
        <v>0</v>
      </c>
      <c r="Q3" s="64">
        <f t="shared" si="0"/>
        <v>0</v>
      </c>
      <c r="R3" s="64">
        <f t="shared" si="0"/>
        <v>0</v>
      </c>
      <c r="S3" s="64">
        <f t="shared" si="0"/>
        <v>0</v>
      </c>
      <c r="T3" s="64">
        <f t="shared" si="0"/>
        <v>0</v>
      </c>
      <c r="U3" s="64">
        <f t="shared" si="0"/>
        <v>0</v>
      </c>
      <c r="V3" s="64">
        <f t="shared" si="0"/>
        <v>0</v>
      </c>
      <c r="W3" s="64">
        <f t="shared" si="0"/>
        <v>0</v>
      </c>
      <c r="Z3" s="64">
        <f t="shared" ref="Z3:AJ34" si="8">SUMIFS($F$2:$F$172,$A$2:$A$172,$Y$1,$B$2:$B$172,$K3,$D$2:$D$172,Z$1)</f>
        <v>0</v>
      </c>
      <c r="AA3" s="64">
        <f t="shared" si="1"/>
        <v>0</v>
      </c>
      <c r="AB3" s="64">
        <f t="shared" si="1"/>
        <v>0</v>
      </c>
      <c r="AC3" s="64">
        <f t="shared" si="1"/>
        <v>0</v>
      </c>
      <c r="AD3" s="64">
        <f t="shared" si="1"/>
        <v>0</v>
      </c>
      <c r="AE3" s="64">
        <f t="shared" si="1"/>
        <v>0</v>
      </c>
      <c r="AF3" s="64">
        <f t="shared" si="1"/>
        <v>0</v>
      </c>
      <c r="AG3" s="64">
        <f t="shared" si="1"/>
        <v>0</v>
      </c>
      <c r="AH3" s="64">
        <f t="shared" si="1"/>
        <v>0</v>
      </c>
      <c r="AI3" s="64">
        <f t="shared" si="1"/>
        <v>0</v>
      </c>
      <c r="AJ3" s="64">
        <f t="shared" si="1"/>
        <v>0</v>
      </c>
      <c r="AM3" s="64">
        <f t="shared" ref="AM3:AW34" si="9">SUMIFS($F$2:$F$172,$A$2:$A$172,$AL$1,$B$2:$B$172,$K3,$D$2:$D$172,AM$1)</f>
        <v>0</v>
      </c>
      <c r="AN3" s="64">
        <f t="shared" si="2"/>
        <v>0</v>
      </c>
      <c r="AO3" s="64">
        <f t="shared" si="2"/>
        <v>0</v>
      </c>
      <c r="AP3" s="64">
        <f t="shared" si="2"/>
        <v>0</v>
      </c>
      <c r="AQ3" s="64">
        <f t="shared" si="2"/>
        <v>0</v>
      </c>
      <c r="AR3" s="64">
        <f t="shared" si="2"/>
        <v>0</v>
      </c>
      <c r="AS3" s="64">
        <f t="shared" si="2"/>
        <v>0</v>
      </c>
      <c r="AT3" s="64">
        <f t="shared" si="2"/>
        <v>0</v>
      </c>
      <c r="AU3" s="64">
        <f t="shared" si="2"/>
        <v>0</v>
      </c>
      <c r="AV3" s="64">
        <f t="shared" si="2"/>
        <v>0</v>
      </c>
      <c r="AW3" s="64">
        <f t="shared" si="2"/>
        <v>0</v>
      </c>
      <c r="AZ3" s="64">
        <f t="shared" ref="AZ3:BJ34" si="10">SUMIFS($F$2:$F$172,$A$2:$A$172,$AY$1,$B$2:$B$172,$K3,$D$2:$D$172,AZ$1)</f>
        <v>0</v>
      </c>
      <c r="BA3" s="64">
        <f t="shared" si="3"/>
        <v>0</v>
      </c>
      <c r="BB3" s="64">
        <f t="shared" si="3"/>
        <v>0</v>
      </c>
      <c r="BC3" s="64">
        <f t="shared" si="3"/>
        <v>0</v>
      </c>
      <c r="BD3" s="64">
        <f t="shared" si="3"/>
        <v>0</v>
      </c>
      <c r="BE3" s="64">
        <f t="shared" si="3"/>
        <v>0</v>
      </c>
      <c r="BF3" s="64">
        <f t="shared" si="3"/>
        <v>0</v>
      </c>
      <c r="BG3" s="64">
        <f t="shared" si="3"/>
        <v>0</v>
      </c>
      <c r="BH3" s="64">
        <f t="shared" si="3"/>
        <v>0</v>
      </c>
      <c r="BI3" s="64">
        <f t="shared" si="3"/>
        <v>0</v>
      </c>
      <c r="BJ3" s="64">
        <f t="shared" si="3"/>
        <v>0</v>
      </c>
      <c r="BM3" s="64">
        <f t="shared" si="4"/>
        <v>0</v>
      </c>
      <c r="BN3" s="64">
        <f t="shared" si="4"/>
        <v>0</v>
      </c>
      <c r="BO3" s="64">
        <f t="shared" si="4"/>
        <v>0</v>
      </c>
      <c r="BP3" s="64">
        <f t="shared" si="4"/>
        <v>0</v>
      </c>
      <c r="BQ3" s="64">
        <f t="shared" si="4"/>
        <v>0</v>
      </c>
      <c r="BR3" s="64">
        <f t="shared" si="4"/>
        <v>0</v>
      </c>
      <c r="BS3" s="64">
        <f t="shared" si="4"/>
        <v>0</v>
      </c>
      <c r="BT3" s="64">
        <f t="shared" si="4"/>
        <v>0</v>
      </c>
      <c r="BU3" s="64">
        <f t="shared" si="4"/>
        <v>0</v>
      </c>
      <c r="BV3" s="64">
        <f t="shared" si="4"/>
        <v>0</v>
      </c>
      <c r="BW3" s="64">
        <f t="shared" si="4"/>
        <v>0</v>
      </c>
      <c r="BZ3" s="64">
        <f t="shared" si="5"/>
        <v>0</v>
      </c>
      <c r="CA3" s="64">
        <f t="shared" si="5"/>
        <v>0</v>
      </c>
      <c r="CB3" s="64">
        <f t="shared" si="5"/>
        <v>0</v>
      </c>
      <c r="CC3" s="64">
        <f t="shared" si="5"/>
        <v>0</v>
      </c>
      <c r="CD3" s="64">
        <f t="shared" si="5"/>
        <v>0</v>
      </c>
      <c r="CE3" s="64">
        <f t="shared" si="5"/>
        <v>0</v>
      </c>
      <c r="CF3" s="64">
        <f t="shared" si="5"/>
        <v>0</v>
      </c>
      <c r="CG3" s="64">
        <f t="shared" si="5"/>
        <v>0</v>
      </c>
      <c r="CH3" s="64">
        <f t="shared" si="5"/>
        <v>0</v>
      </c>
      <c r="CI3" s="64">
        <f t="shared" si="5"/>
        <v>0</v>
      </c>
      <c r="CJ3" s="64">
        <f t="shared" si="5"/>
        <v>0</v>
      </c>
      <c r="CM3" s="64">
        <f t="shared" si="6"/>
        <v>0</v>
      </c>
      <c r="CN3" s="64">
        <f t="shared" si="6"/>
        <v>0</v>
      </c>
      <c r="CO3" s="64">
        <f t="shared" si="6"/>
        <v>0</v>
      </c>
      <c r="CP3" s="64">
        <f t="shared" si="6"/>
        <v>0</v>
      </c>
      <c r="CQ3" s="64">
        <f t="shared" si="6"/>
        <v>0</v>
      </c>
      <c r="CR3" s="64">
        <f t="shared" si="6"/>
        <v>0</v>
      </c>
      <c r="CS3" s="64">
        <f t="shared" si="6"/>
        <v>0</v>
      </c>
      <c r="CT3" s="64">
        <f t="shared" si="6"/>
        <v>0</v>
      </c>
      <c r="CU3" s="64">
        <f t="shared" si="6"/>
        <v>0</v>
      </c>
      <c r="CV3" s="64">
        <f t="shared" si="6"/>
        <v>0</v>
      </c>
      <c r="CW3" s="64">
        <f t="shared" si="6"/>
        <v>0</v>
      </c>
    </row>
    <row r="4" spans="1:101">
      <c r="A4" s="64">
        <v>2000</v>
      </c>
      <c r="B4" s="64">
        <v>360200412</v>
      </c>
      <c r="C4" s="64">
        <v>1</v>
      </c>
      <c r="D4" s="64" t="s">
        <v>504</v>
      </c>
      <c r="E4" s="64">
        <v>16600</v>
      </c>
      <c r="F4" s="64">
        <v>66</v>
      </c>
      <c r="K4" s="64">
        <v>700951021</v>
      </c>
      <c r="L4" s="64" t="s">
        <v>224</v>
      </c>
      <c r="M4" s="64">
        <f t="shared" si="7"/>
        <v>0</v>
      </c>
      <c r="N4" s="64">
        <f t="shared" si="0"/>
        <v>0</v>
      </c>
      <c r="O4" s="64">
        <f t="shared" si="0"/>
        <v>0</v>
      </c>
      <c r="P4" s="64">
        <f t="shared" si="0"/>
        <v>0</v>
      </c>
      <c r="Q4" s="64">
        <f t="shared" si="0"/>
        <v>0</v>
      </c>
      <c r="R4" s="64">
        <f t="shared" si="0"/>
        <v>0</v>
      </c>
      <c r="S4" s="64">
        <f t="shared" si="0"/>
        <v>0</v>
      </c>
      <c r="T4" s="64">
        <f t="shared" si="0"/>
        <v>0</v>
      </c>
      <c r="U4" s="64">
        <f t="shared" si="0"/>
        <v>0</v>
      </c>
      <c r="V4" s="64">
        <f t="shared" si="0"/>
        <v>0</v>
      </c>
      <c r="W4" s="64">
        <f t="shared" si="0"/>
        <v>0</v>
      </c>
      <c r="Z4" s="64">
        <f t="shared" si="8"/>
        <v>0</v>
      </c>
      <c r="AA4" s="64">
        <f t="shared" si="1"/>
        <v>0</v>
      </c>
      <c r="AB4" s="64">
        <f t="shared" si="1"/>
        <v>0</v>
      </c>
      <c r="AC4" s="64">
        <f t="shared" si="1"/>
        <v>0</v>
      </c>
      <c r="AD4" s="64">
        <f t="shared" si="1"/>
        <v>0</v>
      </c>
      <c r="AE4" s="64">
        <f t="shared" si="1"/>
        <v>0</v>
      </c>
      <c r="AF4" s="64">
        <f t="shared" si="1"/>
        <v>0</v>
      </c>
      <c r="AG4" s="64">
        <f t="shared" si="1"/>
        <v>0</v>
      </c>
      <c r="AH4" s="64">
        <f t="shared" si="1"/>
        <v>0</v>
      </c>
      <c r="AI4" s="64">
        <f t="shared" si="1"/>
        <v>0</v>
      </c>
      <c r="AJ4" s="64">
        <f t="shared" si="1"/>
        <v>0</v>
      </c>
      <c r="AM4" s="64">
        <f t="shared" si="9"/>
        <v>0</v>
      </c>
      <c r="AN4" s="64">
        <f t="shared" si="2"/>
        <v>0</v>
      </c>
      <c r="AO4" s="64">
        <f t="shared" si="2"/>
        <v>0</v>
      </c>
      <c r="AP4" s="64">
        <f t="shared" si="2"/>
        <v>0</v>
      </c>
      <c r="AQ4" s="64">
        <f t="shared" si="2"/>
        <v>0</v>
      </c>
      <c r="AR4" s="64">
        <f t="shared" si="2"/>
        <v>0</v>
      </c>
      <c r="AS4" s="64">
        <f t="shared" si="2"/>
        <v>0</v>
      </c>
      <c r="AT4" s="64">
        <f t="shared" si="2"/>
        <v>0</v>
      </c>
      <c r="AU4" s="64">
        <f t="shared" si="2"/>
        <v>0</v>
      </c>
      <c r="AV4" s="64">
        <f t="shared" si="2"/>
        <v>0</v>
      </c>
      <c r="AW4" s="64">
        <f t="shared" si="2"/>
        <v>0</v>
      </c>
      <c r="AZ4" s="64">
        <f t="shared" si="10"/>
        <v>0</v>
      </c>
      <c r="BA4" s="64">
        <f t="shared" si="3"/>
        <v>0</v>
      </c>
      <c r="BB4" s="64">
        <f t="shared" si="3"/>
        <v>0</v>
      </c>
      <c r="BC4" s="64">
        <f t="shared" si="3"/>
        <v>0</v>
      </c>
      <c r="BD4" s="64">
        <f t="shared" si="3"/>
        <v>0</v>
      </c>
      <c r="BE4" s="64">
        <f t="shared" si="3"/>
        <v>0</v>
      </c>
      <c r="BF4" s="64">
        <f t="shared" si="3"/>
        <v>0</v>
      </c>
      <c r="BG4" s="64">
        <f t="shared" si="3"/>
        <v>0</v>
      </c>
      <c r="BH4" s="64">
        <f t="shared" si="3"/>
        <v>0</v>
      </c>
      <c r="BI4" s="64">
        <f t="shared" si="3"/>
        <v>0</v>
      </c>
      <c r="BJ4" s="64">
        <f t="shared" si="3"/>
        <v>0</v>
      </c>
      <c r="BM4" s="64">
        <f t="shared" si="4"/>
        <v>0</v>
      </c>
      <c r="BN4" s="64">
        <f t="shared" si="4"/>
        <v>0</v>
      </c>
      <c r="BO4" s="64">
        <f t="shared" si="4"/>
        <v>0</v>
      </c>
      <c r="BP4" s="64">
        <f t="shared" si="4"/>
        <v>0</v>
      </c>
      <c r="BQ4" s="64">
        <f t="shared" si="4"/>
        <v>0</v>
      </c>
      <c r="BR4" s="64">
        <f t="shared" si="4"/>
        <v>0</v>
      </c>
      <c r="BS4" s="64">
        <f t="shared" si="4"/>
        <v>0</v>
      </c>
      <c r="BT4" s="64">
        <f t="shared" si="4"/>
        <v>0</v>
      </c>
      <c r="BU4" s="64">
        <f t="shared" si="4"/>
        <v>0</v>
      </c>
      <c r="BV4" s="64">
        <f t="shared" si="4"/>
        <v>0</v>
      </c>
      <c r="BW4" s="64">
        <f t="shared" si="4"/>
        <v>0</v>
      </c>
      <c r="BZ4" s="64">
        <f t="shared" si="5"/>
        <v>0</v>
      </c>
      <c r="CA4" s="64">
        <f t="shared" si="5"/>
        <v>0</v>
      </c>
      <c r="CB4" s="64">
        <f t="shared" si="5"/>
        <v>0</v>
      </c>
      <c r="CC4" s="64">
        <f t="shared" si="5"/>
        <v>0</v>
      </c>
      <c r="CD4" s="64">
        <f t="shared" si="5"/>
        <v>0</v>
      </c>
      <c r="CE4" s="64">
        <f t="shared" si="5"/>
        <v>0</v>
      </c>
      <c r="CF4" s="64">
        <f t="shared" si="5"/>
        <v>0</v>
      </c>
      <c r="CG4" s="64">
        <f t="shared" si="5"/>
        <v>0</v>
      </c>
      <c r="CH4" s="64">
        <f t="shared" si="5"/>
        <v>0</v>
      </c>
      <c r="CI4" s="64">
        <f t="shared" si="5"/>
        <v>0</v>
      </c>
      <c r="CJ4" s="64">
        <f t="shared" si="5"/>
        <v>0</v>
      </c>
      <c r="CM4" s="64">
        <f t="shared" si="6"/>
        <v>0</v>
      </c>
      <c r="CN4" s="64">
        <f t="shared" si="6"/>
        <v>0</v>
      </c>
      <c r="CO4" s="64">
        <f t="shared" si="6"/>
        <v>0</v>
      </c>
      <c r="CP4" s="64">
        <f t="shared" si="6"/>
        <v>0</v>
      </c>
      <c r="CQ4" s="64">
        <f t="shared" si="6"/>
        <v>0</v>
      </c>
      <c r="CR4" s="64">
        <f t="shared" si="6"/>
        <v>0</v>
      </c>
      <c r="CS4" s="64">
        <f t="shared" si="6"/>
        <v>0</v>
      </c>
      <c r="CT4" s="64">
        <f t="shared" si="6"/>
        <v>0</v>
      </c>
      <c r="CU4" s="64">
        <f t="shared" si="6"/>
        <v>0</v>
      </c>
      <c r="CV4" s="64">
        <f t="shared" si="6"/>
        <v>0</v>
      </c>
      <c r="CW4" s="64">
        <f t="shared" si="6"/>
        <v>0</v>
      </c>
    </row>
    <row r="5" spans="1:101">
      <c r="A5" s="64">
        <v>2000</v>
      </c>
      <c r="B5" s="64">
        <v>360200442</v>
      </c>
      <c r="C5" s="64">
        <v>1</v>
      </c>
      <c r="D5" s="64" t="s">
        <v>504</v>
      </c>
      <c r="E5" s="64">
        <v>16600</v>
      </c>
      <c r="F5" s="64">
        <v>22</v>
      </c>
      <c r="K5" s="64">
        <v>602080491</v>
      </c>
      <c r="L5" s="64" t="s">
        <v>174</v>
      </c>
      <c r="M5" s="64">
        <f t="shared" si="7"/>
        <v>517</v>
      </c>
      <c r="N5" s="64">
        <f t="shared" si="0"/>
        <v>0</v>
      </c>
      <c r="O5" s="64">
        <f t="shared" si="0"/>
        <v>0</v>
      </c>
      <c r="P5" s="64">
        <f t="shared" si="0"/>
        <v>0</v>
      </c>
      <c r="Q5" s="64">
        <f t="shared" si="0"/>
        <v>0</v>
      </c>
      <c r="R5" s="64">
        <f t="shared" si="0"/>
        <v>0</v>
      </c>
      <c r="S5" s="64">
        <f t="shared" si="0"/>
        <v>0</v>
      </c>
      <c r="T5" s="64">
        <f t="shared" si="0"/>
        <v>0</v>
      </c>
      <c r="U5" s="64">
        <f t="shared" si="0"/>
        <v>0</v>
      </c>
      <c r="V5" s="64">
        <f t="shared" si="0"/>
        <v>0</v>
      </c>
      <c r="W5" s="64">
        <f t="shared" si="0"/>
        <v>0</v>
      </c>
      <c r="Z5" s="64">
        <f t="shared" si="8"/>
        <v>415</v>
      </c>
      <c r="AA5" s="64">
        <f t="shared" si="1"/>
        <v>0</v>
      </c>
      <c r="AB5" s="64">
        <f t="shared" si="1"/>
        <v>0</v>
      </c>
      <c r="AC5" s="64">
        <f t="shared" si="1"/>
        <v>0</v>
      </c>
      <c r="AD5" s="64">
        <f t="shared" si="1"/>
        <v>0</v>
      </c>
      <c r="AE5" s="64">
        <f t="shared" si="1"/>
        <v>0</v>
      </c>
      <c r="AF5" s="64">
        <f t="shared" si="1"/>
        <v>0</v>
      </c>
      <c r="AG5" s="64">
        <f t="shared" si="1"/>
        <v>0</v>
      </c>
      <c r="AH5" s="64">
        <f t="shared" si="1"/>
        <v>0</v>
      </c>
      <c r="AI5" s="64">
        <f t="shared" si="1"/>
        <v>0</v>
      </c>
      <c r="AJ5" s="64">
        <f t="shared" si="1"/>
        <v>0</v>
      </c>
      <c r="AM5" s="64">
        <f t="shared" si="9"/>
        <v>120</v>
      </c>
      <c r="AN5" s="64">
        <f t="shared" si="2"/>
        <v>0</v>
      </c>
      <c r="AO5" s="64">
        <f t="shared" si="2"/>
        <v>0</v>
      </c>
      <c r="AP5" s="64">
        <f t="shared" si="2"/>
        <v>0</v>
      </c>
      <c r="AQ5" s="64">
        <f t="shared" si="2"/>
        <v>0</v>
      </c>
      <c r="AR5" s="64">
        <f t="shared" si="2"/>
        <v>0</v>
      </c>
      <c r="AS5" s="64">
        <f t="shared" si="2"/>
        <v>0</v>
      </c>
      <c r="AT5" s="64">
        <f t="shared" si="2"/>
        <v>0</v>
      </c>
      <c r="AU5" s="64">
        <f t="shared" si="2"/>
        <v>0</v>
      </c>
      <c r="AV5" s="64">
        <f t="shared" si="2"/>
        <v>0</v>
      </c>
      <c r="AW5" s="64">
        <f t="shared" si="2"/>
        <v>0</v>
      </c>
      <c r="AZ5" s="64">
        <f t="shared" si="10"/>
        <v>108</v>
      </c>
      <c r="BA5" s="64">
        <f t="shared" si="3"/>
        <v>0</v>
      </c>
      <c r="BB5" s="64">
        <f t="shared" si="3"/>
        <v>0</v>
      </c>
      <c r="BC5" s="64">
        <f t="shared" si="3"/>
        <v>0</v>
      </c>
      <c r="BD5" s="64">
        <f t="shared" si="3"/>
        <v>0</v>
      </c>
      <c r="BE5" s="64">
        <f t="shared" si="3"/>
        <v>0</v>
      </c>
      <c r="BF5" s="64">
        <f t="shared" si="3"/>
        <v>0</v>
      </c>
      <c r="BG5" s="64">
        <f t="shared" si="3"/>
        <v>0</v>
      </c>
      <c r="BH5" s="64">
        <f t="shared" si="3"/>
        <v>0</v>
      </c>
      <c r="BI5" s="64">
        <f t="shared" si="3"/>
        <v>0</v>
      </c>
      <c r="BJ5" s="64">
        <f t="shared" si="3"/>
        <v>0</v>
      </c>
      <c r="BM5" s="64">
        <f t="shared" si="4"/>
        <v>102</v>
      </c>
      <c r="BN5" s="64">
        <f t="shared" si="4"/>
        <v>0</v>
      </c>
      <c r="BO5" s="64">
        <f t="shared" si="4"/>
        <v>0</v>
      </c>
      <c r="BP5" s="64">
        <f t="shared" si="4"/>
        <v>0</v>
      </c>
      <c r="BQ5" s="64">
        <f t="shared" si="4"/>
        <v>0</v>
      </c>
      <c r="BR5" s="64">
        <f t="shared" si="4"/>
        <v>0</v>
      </c>
      <c r="BS5" s="64">
        <f t="shared" si="4"/>
        <v>0</v>
      </c>
      <c r="BT5" s="64">
        <f t="shared" si="4"/>
        <v>0</v>
      </c>
      <c r="BU5" s="64">
        <f t="shared" si="4"/>
        <v>0</v>
      </c>
      <c r="BV5" s="64">
        <f t="shared" si="4"/>
        <v>0</v>
      </c>
      <c r="BW5" s="64">
        <f t="shared" si="4"/>
        <v>0</v>
      </c>
      <c r="BZ5" s="64">
        <f t="shared" si="5"/>
        <v>8.1999999999999993</v>
      </c>
      <c r="CA5" s="64">
        <f t="shared" si="5"/>
        <v>0</v>
      </c>
      <c r="CB5" s="64">
        <f t="shared" si="5"/>
        <v>0</v>
      </c>
      <c r="CC5" s="64">
        <f t="shared" si="5"/>
        <v>0</v>
      </c>
      <c r="CD5" s="64">
        <f t="shared" si="5"/>
        <v>0</v>
      </c>
      <c r="CE5" s="64">
        <f t="shared" si="5"/>
        <v>0</v>
      </c>
      <c r="CF5" s="64">
        <f t="shared" si="5"/>
        <v>0</v>
      </c>
      <c r="CG5" s="64">
        <f t="shared" si="5"/>
        <v>0.2</v>
      </c>
      <c r="CH5" s="64">
        <f t="shared" si="5"/>
        <v>0</v>
      </c>
      <c r="CI5" s="64">
        <f t="shared" si="5"/>
        <v>0</v>
      </c>
      <c r="CJ5" s="64">
        <f t="shared" si="5"/>
        <v>0</v>
      </c>
      <c r="CM5" s="64">
        <f t="shared" si="6"/>
        <v>30.5</v>
      </c>
      <c r="CN5" s="64">
        <f t="shared" si="6"/>
        <v>0</v>
      </c>
      <c r="CO5" s="64">
        <f t="shared" si="6"/>
        <v>0</v>
      </c>
      <c r="CP5" s="64">
        <f t="shared" si="6"/>
        <v>0</v>
      </c>
      <c r="CQ5" s="64">
        <f t="shared" si="6"/>
        <v>0</v>
      </c>
      <c r="CR5" s="64">
        <f t="shared" si="6"/>
        <v>0</v>
      </c>
      <c r="CS5" s="64">
        <f t="shared" si="6"/>
        <v>0</v>
      </c>
      <c r="CT5" s="64">
        <f t="shared" si="6"/>
        <v>0.6</v>
      </c>
      <c r="CU5" s="64">
        <f t="shared" si="6"/>
        <v>0</v>
      </c>
      <c r="CV5" s="64">
        <f t="shared" si="6"/>
        <v>0</v>
      </c>
      <c r="CW5" s="64">
        <f t="shared" si="6"/>
        <v>0</v>
      </c>
    </row>
    <row r="6" spans="1:101">
      <c r="A6" s="64">
        <v>2000</v>
      </c>
      <c r="B6" s="64">
        <v>360200822</v>
      </c>
      <c r="C6" s="64">
        <v>1</v>
      </c>
      <c r="D6" s="64" t="s">
        <v>504</v>
      </c>
      <c r="E6" s="64">
        <v>16600</v>
      </c>
      <c r="F6" s="64">
        <v>8</v>
      </c>
      <c r="K6" s="64">
        <v>758980821</v>
      </c>
      <c r="L6" s="64" t="s">
        <v>225</v>
      </c>
      <c r="M6" s="64">
        <f t="shared" si="7"/>
        <v>0</v>
      </c>
      <c r="N6" s="64">
        <f t="shared" si="0"/>
        <v>0</v>
      </c>
      <c r="O6" s="64">
        <f t="shared" si="0"/>
        <v>0</v>
      </c>
      <c r="P6" s="64">
        <f t="shared" si="0"/>
        <v>0</v>
      </c>
      <c r="Q6" s="64">
        <f t="shared" si="0"/>
        <v>0</v>
      </c>
      <c r="R6" s="64">
        <f t="shared" si="0"/>
        <v>0</v>
      </c>
      <c r="S6" s="64">
        <f t="shared" si="0"/>
        <v>0</v>
      </c>
      <c r="T6" s="64">
        <f t="shared" si="0"/>
        <v>0</v>
      </c>
      <c r="U6" s="64">
        <f t="shared" si="0"/>
        <v>0</v>
      </c>
      <c r="V6" s="64">
        <f t="shared" si="0"/>
        <v>0</v>
      </c>
      <c r="W6" s="64">
        <f t="shared" si="0"/>
        <v>0</v>
      </c>
      <c r="Z6" s="64">
        <f t="shared" si="8"/>
        <v>0</v>
      </c>
      <c r="AA6" s="64">
        <f t="shared" si="1"/>
        <v>0</v>
      </c>
      <c r="AB6" s="64">
        <f t="shared" si="1"/>
        <v>0</v>
      </c>
      <c r="AC6" s="64">
        <f t="shared" si="1"/>
        <v>0</v>
      </c>
      <c r="AD6" s="64">
        <f t="shared" si="1"/>
        <v>0</v>
      </c>
      <c r="AE6" s="64">
        <f t="shared" si="1"/>
        <v>0</v>
      </c>
      <c r="AF6" s="64">
        <f t="shared" si="1"/>
        <v>0</v>
      </c>
      <c r="AG6" s="64">
        <f t="shared" si="1"/>
        <v>0</v>
      </c>
      <c r="AH6" s="64">
        <f t="shared" si="1"/>
        <v>0</v>
      </c>
      <c r="AI6" s="64">
        <f t="shared" si="1"/>
        <v>0</v>
      </c>
      <c r="AJ6" s="64">
        <f t="shared" si="1"/>
        <v>0</v>
      </c>
      <c r="AM6" s="64">
        <f t="shared" si="9"/>
        <v>0</v>
      </c>
      <c r="AN6" s="64">
        <f t="shared" si="2"/>
        <v>0</v>
      </c>
      <c r="AO6" s="64">
        <f t="shared" si="2"/>
        <v>0</v>
      </c>
      <c r="AP6" s="64">
        <f t="shared" si="2"/>
        <v>0</v>
      </c>
      <c r="AQ6" s="64">
        <f t="shared" si="2"/>
        <v>0</v>
      </c>
      <c r="AR6" s="64">
        <f t="shared" si="2"/>
        <v>0</v>
      </c>
      <c r="AS6" s="64">
        <f t="shared" si="2"/>
        <v>0</v>
      </c>
      <c r="AT6" s="64">
        <f t="shared" si="2"/>
        <v>0</v>
      </c>
      <c r="AU6" s="64">
        <f t="shared" si="2"/>
        <v>0</v>
      </c>
      <c r="AV6" s="64">
        <f t="shared" si="2"/>
        <v>0</v>
      </c>
      <c r="AW6" s="64">
        <f t="shared" si="2"/>
        <v>0</v>
      </c>
      <c r="AZ6" s="64">
        <f t="shared" si="10"/>
        <v>0</v>
      </c>
      <c r="BA6" s="64">
        <f t="shared" si="3"/>
        <v>0</v>
      </c>
      <c r="BB6" s="64">
        <f t="shared" si="3"/>
        <v>0</v>
      </c>
      <c r="BC6" s="64">
        <f t="shared" si="3"/>
        <v>0</v>
      </c>
      <c r="BD6" s="64">
        <f t="shared" si="3"/>
        <v>0</v>
      </c>
      <c r="BE6" s="64">
        <f t="shared" si="3"/>
        <v>0</v>
      </c>
      <c r="BF6" s="64">
        <f t="shared" si="3"/>
        <v>0</v>
      </c>
      <c r="BG6" s="64">
        <f t="shared" si="3"/>
        <v>0</v>
      </c>
      <c r="BH6" s="64">
        <f t="shared" si="3"/>
        <v>0</v>
      </c>
      <c r="BI6" s="64">
        <f t="shared" si="3"/>
        <v>0</v>
      </c>
      <c r="BJ6" s="64">
        <f t="shared" si="3"/>
        <v>0</v>
      </c>
      <c r="BM6" s="64">
        <f t="shared" si="4"/>
        <v>0</v>
      </c>
      <c r="BN6" s="64">
        <f t="shared" si="4"/>
        <v>0</v>
      </c>
      <c r="BO6" s="64">
        <f t="shared" si="4"/>
        <v>0</v>
      </c>
      <c r="BP6" s="64">
        <f t="shared" si="4"/>
        <v>0</v>
      </c>
      <c r="BQ6" s="64">
        <f t="shared" si="4"/>
        <v>0</v>
      </c>
      <c r="BR6" s="64">
        <f t="shared" si="4"/>
        <v>0</v>
      </c>
      <c r="BS6" s="64">
        <f t="shared" si="4"/>
        <v>0</v>
      </c>
      <c r="BT6" s="64">
        <f t="shared" si="4"/>
        <v>0</v>
      </c>
      <c r="BU6" s="64">
        <f t="shared" si="4"/>
        <v>0</v>
      </c>
      <c r="BV6" s="64">
        <f t="shared" si="4"/>
        <v>0</v>
      </c>
      <c r="BW6" s="64">
        <f t="shared" si="4"/>
        <v>0</v>
      </c>
      <c r="BZ6" s="64">
        <f t="shared" si="5"/>
        <v>0</v>
      </c>
      <c r="CA6" s="64">
        <f t="shared" si="5"/>
        <v>0</v>
      </c>
      <c r="CB6" s="64">
        <f t="shared" si="5"/>
        <v>0</v>
      </c>
      <c r="CC6" s="64">
        <f t="shared" si="5"/>
        <v>0</v>
      </c>
      <c r="CD6" s="64">
        <f t="shared" si="5"/>
        <v>0</v>
      </c>
      <c r="CE6" s="64">
        <f t="shared" si="5"/>
        <v>0</v>
      </c>
      <c r="CF6" s="64">
        <f t="shared" si="5"/>
        <v>0</v>
      </c>
      <c r="CG6" s="64">
        <f t="shared" si="5"/>
        <v>0</v>
      </c>
      <c r="CH6" s="64">
        <f t="shared" si="5"/>
        <v>0</v>
      </c>
      <c r="CI6" s="64">
        <f t="shared" si="5"/>
        <v>0</v>
      </c>
      <c r="CJ6" s="64">
        <f t="shared" si="5"/>
        <v>0</v>
      </c>
      <c r="CM6" s="64">
        <f t="shared" si="6"/>
        <v>0</v>
      </c>
      <c r="CN6" s="64">
        <f t="shared" si="6"/>
        <v>0</v>
      </c>
      <c r="CO6" s="64">
        <f t="shared" si="6"/>
        <v>0</v>
      </c>
      <c r="CP6" s="64">
        <f t="shared" si="6"/>
        <v>0</v>
      </c>
      <c r="CQ6" s="64">
        <f t="shared" si="6"/>
        <v>0</v>
      </c>
      <c r="CR6" s="64">
        <f t="shared" si="6"/>
        <v>0</v>
      </c>
      <c r="CS6" s="64">
        <f t="shared" si="6"/>
        <v>0</v>
      </c>
      <c r="CT6" s="64">
        <f t="shared" si="6"/>
        <v>0</v>
      </c>
      <c r="CU6" s="64">
        <f t="shared" si="6"/>
        <v>0</v>
      </c>
      <c r="CV6" s="64">
        <f t="shared" si="6"/>
        <v>0</v>
      </c>
      <c r="CW6" s="64">
        <f t="shared" si="6"/>
        <v>0</v>
      </c>
    </row>
    <row r="7" spans="1:101">
      <c r="A7" s="64">
        <v>2000</v>
      </c>
      <c r="B7" s="64">
        <v>360200822</v>
      </c>
      <c r="C7" s="64">
        <v>1</v>
      </c>
      <c r="D7" s="64" t="s">
        <v>505</v>
      </c>
      <c r="E7" s="64">
        <v>12500</v>
      </c>
      <c r="F7" s="64">
        <v>5</v>
      </c>
      <c r="K7" s="64">
        <v>520502242</v>
      </c>
      <c r="L7" s="64" t="s">
        <v>215</v>
      </c>
      <c r="M7" s="64">
        <f t="shared" si="7"/>
        <v>0</v>
      </c>
      <c r="N7" s="64">
        <f t="shared" si="0"/>
        <v>0</v>
      </c>
      <c r="O7" s="64">
        <f t="shared" si="0"/>
        <v>0</v>
      </c>
      <c r="P7" s="64">
        <f t="shared" si="0"/>
        <v>0</v>
      </c>
      <c r="Q7" s="64">
        <f t="shared" si="0"/>
        <v>0</v>
      </c>
      <c r="R7" s="64">
        <f t="shared" si="0"/>
        <v>0</v>
      </c>
      <c r="S7" s="64">
        <f t="shared" si="0"/>
        <v>0</v>
      </c>
      <c r="T7" s="64">
        <f t="shared" si="0"/>
        <v>0</v>
      </c>
      <c r="U7" s="64">
        <f t="shared" si="0"/>
        <v>0</v>
      </c>
      <c r="V7" s="64">
        <f t="shared" si="0"/>
        <v>0</v>
      </c>
      <c r="W7" s="64">
        <f t="shared" si="0"/>
        <v>0</v>
      </c>
      <c r="Z7" s="64">
        <f t="shared" si="8"/>
        <v>0</v>
      </c>
      <c r="AA7" s="64">
        <f t="shared" si="1"/>
        <v>0</v>
      </c>
      <c r="AB7" s="64">
        <f t="shared" si="1"/>
        <v>0</v>
      </c>
      <c r="AC7" s="64">
        <f t="shared" si="1"/>
        <v>0</v>
      </c>
      <c r="AD7" s="64">
        <f t="shared" si="1"/>
        <v>0</v>
      </c>
      <c r="AE7" s="64">
        <f t="shared" si="1"/>
        <v>0</v>
      </c>
      <c r="AF7" s="64">
        <f t="shared" si="1"/>
        <v>0</v>
      </c>
      <c r="AG7" s="64">
        <f t="shared" si="1"/>
        <v>0</v>
      </c>
      <c r="AH7" s="64">
        <f t="shared" si="1"/>
        <v>0</v>
      </c>
      <c r="AI7" s="64">
        <f t="shared" si="1"/>
        <v>0</v>
      </c>
      <c r="AJ7" s="64">
        <f t="shared" si="1"/>
        <v>0</v>
      </c>
      <c r="AM7" s="64">
        <f t="shared" si="9"/>
        <v>0</v>
      </c>
      <c r="AN7" s="64">
        <f t="shared" si="2"/>
        <v>0</v>
      </c>
      <c r="AO7" s="64">
        <f t="shared" si="2"/>
        <v>0</v>
      </c>
      <c r="AP7" s="64">
        <f t="shared" si="2"/>
        <v>0</v>
      </c>
      <c r="AQ7" s="64">
        <f t="shared" si="2"/>
        <v>0</v>
      </c>
      <c r="AR7" s="64">
        <f t="shared" si="2"/>
        <v>0</v>
      </c>
      <c r="AS7" s="64">
        <f t="shared" si="2"/>
        <v>0</v>
      </c>
      <c r="AT7" s="64">
        <f t="shared" si="2"/>
        <v>0</v>
      </c>
      <c r="AU7" s="64">
        <f t="shared" si="2"/>
        <v>0</v>
      </c>
      <c r="AV7" s="64">
        <f t="shared" si="2"/>
        <v>0</v>
      </c>
      <c r="AW7" s="64">
        <f t="shared" si="2"/>
        <v>0</v>
      </c>
      <c r="AZ7" s="64">
        <f t="shared" si="10"/>
        <v>0</v>
      </c>
      <c r="BA7" s="64">
        <f t="shared" si="3"/>
        <v>0</v>
      </c>
      <c r="BB7" s="64">
        <f t="shared" si="3"/>
        <v>0</v>
      </c>
      <c r="BC7" s="64">
        <f t="shared" si="3"/>
        <v>0</v>
      </c>
      <c r="BD7" s="64">
        <f t="shared" si="3"/>
        <v>0</v>
      </c>
      <c r="BE7" s="64">
        <f t="shared" si="3"/>
        <v>0</v>
      </c>
      <c r="BF7" s="64">
        <f t="shared" si="3"/>
        <v>0</v>
      </c>
      <c r="BG7" s="64">
        <f t="shared" si="3"/>
        <v>0</v>
      </c>
      <c r="BH7" s="64">
        <f t="shared" si="3"/>
        <v>0</v>
      </c>
      <c r="BI7" s="64">
        <f t="shared" si="3"/>
        <v>0</v>
      </c>
      <c r="BJ7" s="64">
        <f t="shared" si="3"/>
        <v>0</v>
      </c>
      <c r="BM7" s="64">
        <f t="shared" si="4"/>
        <v>0</v>
      </c>
      <c r="BN7" s="64">
        <f t="shared" si="4"/>
        <v>0</v>
      </c>
      <c r="BO7" s="64">
        <f t="shared" si="4"/>
        <v>0</v>
      </c>
      <c r="BP7" s="64">
        <f t="shared" si="4"/>
        <v>0</v>
      </c>
      <c r="BQ7" s="64">
        <f t="shared" si="4"/>
        <v>0</v>
      </c>
      <c r="BR7" s="64">
        <f t="shared" si="4"/>
        <v>0</v>
      </c>
      <c r="BS7" s="64">
        <f t="shared" si="4"/>
        <v>0</v>
      </c>
      <c r="BT7" s="64">
        <f t="shared" si="4"/>
        <v>0</v>
      </c>
      <c r="BU7" s="64">
        <f t="shared" si="4"/>
        <v>0</v>
      </c>
      <c r="BV7" s="64">
        <f t="shared" si="4"/>
        <v>0</v>
      </c>
      <c r="BW7" s="64">
        <f t="shared" si="4"/>
        <v>0</v>
      </c>
      <c r="BZ7" s="64">
        <f t="shared" si="5"/>
        <v>0</v>
      </c>
      <c r="CA7" s="64">
        <f t="shared" si="5"/>
        <v>0</v>
      </c>
      <c r="CB7" s="64">
        <f t="shared" si="5"/>
        <v>0</v>
      </c>
      <c r="CC7" s="64">
        <f t="shared" si="5"/>
        <v>0</v>
      </c>
      <c r="CD7" s="64">
        <f t="shared" si="5"/>
        <v>0</v>
      </c>
      <c r="CE7" s="64">
        <f t="shared" si="5"/>
        <v>0</v>
      </c>
      <c r="CF7" s="64">
        <f t="shared" si="5"/>
        <v>0</v>
      </c>
      <c r="CG7" s="64">
        <f t="shared" si="5"/>
        <v>0</v>
      </c>
      <c r="CH7" s="64">
        <f t="shared" si="5"/>
        <v>0</v>
      </c>
      <c r="CI7" s="64">
        <f t="shared" si="5"/>
        <v>0</v>
      </c>
      <c r="CJ7" s="64">
        <f t="shared" si="5"/>
        <v>0</v>
      </c>
      <c r="CM7" s="64">
        <f t="shared" si="6"/>
        <v>0</v>
      </c>
      <c r="CN7" s="64">
        <f t="shared" si="6"/>
        <v>0</v>
      </c>
      <c r="CO7" s="64">
        <f t="shared" si="6"/>
        <v>0</v>
      </c>
      <c r="CP7" s="64">
        <f t="shared" si="6"/>
        <v>0</v>
      </c>
      <c r="CQ7" s="64">
        <f t="shared" si="6"/>
        <v>0</v>
      </c>
      <c r="CR7" s="64">
        <f t="shared" si="6"/>
        <v>0</v>
      </c>
      <c r="CS7" s="64">
        <f t="shared" si="6"/>
        <v>0</v>
      </c>
      <c r="CT7" s="64">
        <f t="shared" si="6"/>
        <v>0</v>
      </c>
      <c r="CU7" s="64">
        <f t="shared" si="6"/>
        <v>0</v>
      </c>
      <c r="CV7" s="64">
        <f t="shared" si="6"/>
        <v>0</v>
      </c>
      <c r="CW7" s="64">
        <f t="shared" si="6"/>
        <v>0</v>
      </c>
    </row>
    <row r="8" spans="1:101">
      <c r="A8" s="64">
        <v>2000</v>
      </c>
      <c r="B8" s="64">
        <v>360200832</v>
      </c>
      <c r="C8" s="64">
        <v>1</v>
      </c>
      <c r="D8" s="64" t="s">
        <v>505</v>
      </c>
      <c r="E8" s="64">
        <v>12650</v>
      </c>
      <c r="F8" s="64">
        <v>4</v>
      </c>
      <c r="K8" s="64">
        <v>748010681</v>
      </c>
      <c r="L8" s="64" t="s">
        <v>235</v>
      </c>
      <c r="M8" s="64">
        <f t="shared" si="7"/>
        <v>0</v>
      </c>
      <c r="N8" s="64">
        <f t="shared" si="0"/>
        <v>0</v>
      </c>
      <c r="O8" s="64">
        <f t="shared" si="0"/>
        <v>0</v>
      </c>
      <c r="P8" s="64">
        <f t="shared" si="0"/>
        <v>0</v>
      </c>
      <c r="Q8" s="64">
        <f t="shared" si="0"/>
        <v>0</v>
      </c>
      <c r="R8" s="64">
        <f t="shared" si="0"/>
        <v>0</v>
      </c>
      <c r="S8" s="64">
        <f t="shared" si="0"/>
        <v>0</v>
      </c>
      <c r="T8" s="64">
        <f t="shared" si="0"/>
        <v>0</v>
      </c>
      <c r="U8" s="64">
        <f t="shared" si="0"/>
        <v>0</v>
      </c>
      <c r="V8" s="64">
        <f t="shared" si="0"/>
        <v>0</v>
      </c>
      <c r="W8" s="64">
        <f t="shared" si="0"/>
        <v>0</v>
      </c>
      <c r="Z8" s="64">
        <f t="shared" si="8"/>
        <v>0</v>
      </c>
      <c r="AA8" s="64">
        <f t="shared" si="1"/>
        <v>0</v>
      </c>
      <c r="AB8" s="64">
        <f t="shared" si="1"/>
        <v>0</v>
      </c>
      <c r="AC8" s="64">
        <f t="shared" si="1"/>
        <v>0</v>
      </c>
      <c r="AD8" s="64">
        <f t="shared" si="1"/>
        <v>0</v>
      </c>
      <c r="AE8" s="64">
        <f t="shared" si="1"/>
        <v>0</v>
      </c>
      <c r="AF8" s="64">
        <f t="shared" si="1"/>
        <v>0</v>
      </c>
      <c r="AG8" s="64">
        <f t="shared" si="1"/>
        <v>0</v>
      </c>
      <c r="AH8" s="64">
        <f t="shared" si="1"/>
        <v>0</v>
      </c>
      <c r="AI8" s="64">
        <f t="shared" si="1"/>
        <v>0</v>
      </c>
      <c r="AJ8" s="64">
        <f t="shared" si="1"/>
        <v>0</v>
      </c>
      <c r="AM8" s="64">
        <f t="shared" si="9"/>
        <v>0</v>
      </c>
      <c r="AN8" s="64">
        <f t="shared" si="2"/>
        <v>0</v>
      </c>
      <c r="AO8" s="64">
        <f t="shared" si="2"/>
        <v>0</v>
      </c>
      <c r="AP8" s="64">
        <f t="shared" si="2"/>
        <v>0</v>
      </c>
      <c r="AQ8" s="64">
        <f t="shared" si="2"/>
        <v>0</v>
      </c>
      <c r="AR8" s="64">
        <f t="shared" si="2"/>
        <v>0</v>
      </c>
      <c r="AS8" s="64">
        <f t="shared" si="2"/>
        <v>0</v>
      </c>
      <c r="AT8" s="64">
        <f t="shared" si="2"/>
        <v>0</v>
      </c>
      <c r="AU8" s="64">
        <f t="shared" si="2"/>
        <v>0</v>
      </c>
      <c r="AV8" s="64">
        <f t="shared" si="2"/>
        <v>0</v>
      </c>
      <c r="AW8" s="64">
        <f t="shared" si="2"/>
        <v>0</v>
      </c>
      <c r="AZ8" s="64">
        <f t="shared" si="10"/>
        <v>0</v>
      </c>
      <c r="BA8" s="64">
        <f t="shared" si="3"/>
        <v>0</v>
      </c>
      <c r="BB8" s="64">
        <f t="shared" si="3"/>
        <v>0</v>
      </c>
      <c r="BC8" s="64">
        <f t="shared" si="3"/>
        <v>0</v>
      </c>
      <c r="BD8" s="64">
        <f t="shared" si="3"/>
        <v>0</v>
      </c>
      <c r="BE8" s="64">
        <f t="shared" si="3"/>
        <v>0</v>
      </c>
      <c r="BF8" s="64">
        <f t="shared" si="3"/>
        <v>0</v>
      </c>
      <c r="BG8" s="64">
        <f t="shared" si="3"/>
        <v>0</v>
      </c>
      <c r="BH8" s="64">
        <f t="shared" si="3"/>
        <v>0</v>
      </c>
      <c r="BI8" s="64">
        <f t="shared" si="3"/>
        <v>0</v>
      </c>
      <c r="BJ8" s="64">
        <f t="shared" si="3"/>
        <v>0</v>
      </c>
      <c r="BM8" s="64">
        <f t="shared" si="4"/>
        <v>0</v>
      </c>
      <c r="BN8" s="64">
        <f t="shared" si="4"/>
        <v>0</v>
      </c>
      <c r="BO8" s="64">
        <f t="shared" si="4"/>
        <v>0</v>
      </c>
      <c r="BP8" s="64">
        <f t="shared" si="4"/>
        <v>0</v>
      </c>
      <c r="BQ8" s="64">
        <f t="shared" si="4"/>
        <v>0</v>
      </c>
      <c r="BR8" s="64">
        <f t="shared" si="4"/>
        <v>0</v>
      </c>
      <c r="BS8" s="64">
        <f t="shared" si="4"/>
        <v>0</v>
      </c>
      <c r="BT8" s="64">
        <f t="shared" si="4"/>
        <v>0.46400000000000002</v>
      </c>
      <c r="BU8" s="64">
        <f t="shared" si="4"/>
        <v>0</v>
      </c>
      <c r="BV8" s="64">
        <f t="shared" si="4"/>
        <v>0</v>
      </c>
      <c r="BW8" s="64">
        <f t="shared" si="4"/>
        <v>0</v>
      </c>
      <c r="BZ8" s="64">
        <f t="shared" si="5"/>
        <v>0</v>
      </c>
      <c r="CA8" s="64">
        <f t="shared" si="5"/>
        <v>0</v>
      </c>
      <c r="CB8" s="64">
        <f t="shared" si="5"/>
        <v>0</v>
      </c>
      <c r="CC8" s="64">
        <f t="shared" si="5"/>
        <v>0</v>
      </c>
      <c r="CD8" s="64">
        <f t="shared" si="5"/>
        <v>0</v>
      </c>
      <c r="CE8" s="64">
        <f t="shared" si="5"/>
        <v>0</v>
      </c>
      <c r="CF8" s="64">
        <f t="shared" si="5"/>
        <v>0</v>
      </c>
      <c r="CG8" s="64">
        <f t="shared" si="5"/>
        <v>8.4000000000000005E-2</v>
      </c>
      <c r="CH8" s="64">
        <f t="shared" si="5"/>
        <v>0</v>
      </c>
      <c r="CI8" s="64">
        <f t="shared" si="5"/>
        <v>0</v>
      </c>
      <c r="CJ8" s="64">
        <f t="shared" si="5"/>
        <v>0</v>
      </c>
      <c r="CM8" s="64">
        <f t="shared" si="6"/>
        <v>0</v>
      </c>
      <c r="CN8" s="64">
        <f t="shared" si="6"/>
        <v>0</v>
      </c>
      <c r="CO8" s="64">
        <f t="shared" si="6"/>
        <v>0</v>
      </c>
      <c r="CP8" s="64">
        <f t="shared" si="6"/>
        <v>0</v>
      </c>
      <c r="CQ8" s="64">
        <f t="shared" si="6"/>
        <v>0</v>
      </c>
      <c r="CR8" s="64">
        <f t="shared" si="6"/>
        <v>0</v>
      </c>
      <c r="CS8" s="64">
        <f t="shared" si="6"/>
        <v>0</v>
      </c>
      <c r="CT8" s="64">
        <f t="shared" si="6"/>
        <v>0.35799999999999998</v>
      </c>
      <c r="CU8" s="64">
        <f t="shared" si="6"/>
        <v>0</v>
      </c>
      <c r="CV8" s="64">
        <f t="shared" si="6"/>
        <v>0</v>
      </c>
      <c r="CW8" s="64">
        <f t="shared" si="6"/>
        <v>0</v>
      </c>
    </row>
    <row r="9" spans="1:101">
      <c r="A9" s="64">
        <v>2000</v>
      </c>
      <c r="B9" s="64">
        <v>360200832</v>
      </c>
      <c r="C9" s="64">
        <v>1</v>
      </c>
      <c r="D9" s="64" t="s">
        <v>504</v>
      </c>
      <c r="E9" s="64">
        <v>16600</v>
      </c>
      <c r="F9" s="64">
        <v>56.7</v>
      </c>
      <c r="K9" s="64">
        <v>679120571</v>
      </c>
      <c r="L9" s="64" t="s">
        <v>506</v>
      </c>
      <c r="M9" s="64">
        <f t="shared" si="7"/>
        <v>0</v>
      </c>
      <c r="N9" s="64">
        <f t="shared" si="0"/>
        <v>0</v>
      </c>
      <c r="O9" s="64">
        <f t="shared" si="0"/>
        <v>0</v>
      </c>
      <c r="P9" s="64">
        <f t="shared" si="0"/>
        <v>0</v>
      </c>
      <c r="Q9" s="64">
        <f t="shared" si="0"/>
        <v>0</v>
      </c>
      <c r="R9" s="64">
        <f t="shared" si="0"/>
        <v>0</v>
      </c>
      <c r="S9" s="64">
        <f t="shared" si="0"/>
        <v>0</v>
      </c>
      <c r="T9" s="64">
        <f t="shared" si="0"/>
        <v>0</v>
      </c>
      <c r="U9" s="64">
        <f t="shared" si="0"/>
        <v>0</v>
      </c>
      <c r="V9" s="64">
        <f t="shared" si="0"/>
        <v>0</v>
      </c>
      <c r="W9" s="64">
        <f t="shared" si="0"/>
        <v>0</v>
      </c>
      <c r="Z9" s="64">
        <f t="shared" si="8"/>
        <v>0</v>
      </c>
      <c r="AA9" s="64">
        <f t="shared" si="1"/>
        <v>0</v>
      </c>
      <c r="AB9" s="64">
        <f t="shared" si="1"/>
        <v>0</v>
      </c>
      <c r="AC9" s="64">
        <f t="shared" si="1"/>
        <v>0</v>
      </c>
      <c r="AD9" s="64">
        <f t="shared" si="1"/>
        <v>0</v>
      </c>
      <c r="AE9" s="64">
        <f t="shared" si="1"/>
        <v>0</v>
      </c>
      <c r="AF9" s="64">
        <f t="shared" si="1"/>
        <v>0</v>
      </c>
      <c r="AG9" s="64">
        <f t="shared" si="1"/>
        <v>0</v>
      </c>
      <c r="AH9" s="64">
        <f t="shared" si="1"/>
        <v>0</v>
      </c>
      <c r="AI9" s="64">
        <f t="shared" si="1"/>
        <v>0</v>
      </c>
      <c r="AJ9" s="64">
        <f t="shared" si="1"/>
        <v>0</v>
      </c>
      <c r="AM9" s="64">
        <f t="shared" si="9"/>
        <v>0</v>
      </c>
      <c r="AN9" s="64">
        <f t="shared" si="2"/>
        <v>0</v>
      </c>
      <c r="AO9" s="64">
        <f t="shared" si="2"/>
        <v>0</v>
      </c>
      <c r="AP9" s="64">
        <f t="shared" si="2"/>
        <v>0</v>
      </c>
      <c r="AQ9" s="64">
        <f t="shared" si="2"/>
        <v>0</v>
      </c>
      <c r="AR9" s="64">
        <f t="shared" si="2"/>
        <v>0</v>
      </c>
      <c r="AS9" s="64">
        <f t="shared" si="2"/>
        <v>0</v>
      </c>
      <c r="AT9" s="64">
        <f t="shared" si="2"/>
        <v>0</v>
      </c>
      <c r="AU9" s="64">
        <f t="shared" si="2"/>
        <v>0</v>
      </c>
      <c r="AV9" s="64">
        <f t="shared" si="2"/>
        <v>0</v>
      </c>
      <c r="AW9" s="64">
        <f t="shared" si="2"/>
        <v>0</v>
      </c>
      <c r="AZ9" s="64">
        <f t="shared" si="10"/>
        <v>0</v>
      </c>
      <c r="BA9" s="64">
        <f t="shared" si="3"/>
        <v>0</v>
      </c>
      <c r="BB9" s="64">
        <f t="shared" si="3"/>
        <v>0</v>
      </c>
      <c r="BC9" s="64">
        <f t="shared" si="3"/>
        <v>0</v>
      </c>
      <c r="BD9" s="64">
        <f t="shared" si="3"/>
        <v>0</v>
      </c>
      <c r="BE9" s="64">
        <f t="shared" si="3"/>
        <v>0</v>
      </c>
      <c r="BF9" s="64">
        <f t="shared" si="3"/>
        <v>0</v>
      </c>
      <c r="BG9" s="64">
        <f t="shared" si="3"/>
        <v>0</v>
      </c>
      <c r="BH9" s="64">
        <f t="shared" si="3"/>
        <v>0</v>
      </c>
      <c r="BI9" s="64">
        <f t="shared" si="3"/>
        <v>0</v>
      </c>
      <c r="BJ9" s="64">
        <f t="shared" si="3"/>
        <v>0</v>
      </c>
      <c r="BM9" s="64">
        <f t="shared" si="4"/>
        <v>0</v>
      </c>
      <c r="BN9" s="64">
        <f t="shared" si="4"/>
        <v>0</v>
      </c>
      <c r="BO9" s="64">
        <f t="shared" si="4"/>
        <v>0</v>
      </c>
      <c r="BP9" s="64">
        <f t="shared" si="4"/>
        <v>0</v>
      </c>
      <c r="BQ9" s="64">
        <f t="shared" si="4"/>
        <v>0</v>
      </c>
      <c r="BR9" s="64">
        <f t="shared" si="4"/>
        <v>0</v>
      </c>
      <c r="BS9" s="64">
        <f t="shared" si="4"/>
        <v>0</v>
      </c>
      <c r="BT9" s="64">
        <f t="shared" si="4"/>
        <v>0</v>
      </c>
      <c r="BU9" s="64">
        <f t="shared" si="4"/>
        <v>0</v>
      </c>
      <c r="BV9" s="64">
        <f t="shared" si="4"/>
        <v>0</v>
      </c>
      <c r="BW9" s="64">
        <f t="shared" si="4"/>
        <v>0</v>
      </c>
      <c r="BZ9" s="64">
        <f t="shared" si="5"/>
        <v>0</v>
      </c>
      <c r="CA9" s="64">
        <f t="shared" si="5"/>
        <v>0</v>
      </c>
      <c r="CB9" s="64">
        <f t="shared" si="5"/>
        <v>0</v>
      </c>
      <c r="CC9" s="64">
        <f t="shared" si="5"/>
        <v>0</v>
      </c>
      <c r="CD9" s="64">
        <f t="shared" si="5"/>
        <v>0</v>
      </c>
      <c r="CE9" s="64">
        <f t="shared" si="5"/>
        <v>0</v>
      </c>
      <c r="CF9" s="64">
        <f t="shared" si="5"/>
        <v>0</v>
      </c>
      <c r="CG9" s="64">
        <f t="shared" si="5"/>
        <v>0</v>
      </c>
      <c r="CH9" s="64">
        <f t="shared" si="5"/>
        <v>0</v>
      </c>
      <c r="CI9" s="64">
        <f t="shared" si="5"/>
        <v>0</v>
      </c>
      <c r="CJ9" s="64">
        <f t="shared" si="5"/>
        <v>0</v>
      </c>
      <c r="CM9" s="64">
        <f t="shared" si="6"/>
        <v>0</v>
      </c>
      <c r="CN9" s="64">
        <f t="shared" si="6"/>
        <v>0</v>
      </c>
      <c r="CO9" s="64">
        <f t="shared" si="6"/>
        <v>0</v>
      </c>
      <c r="CP9" s="64">
        <f t="shared" si="6"/>
        <v>0</v>
      </c>
      <c r="CQ9" s="64">
        <f t="shared" si="6"/>
        <v>0</v>
      </c>
      <c r="CR9" s="64">
        <f t="shared" si="6"/>
        <v>0</v>
      </c>
      <c r="CS9" s="64">
        <f t="shared" si="6"/>
        <v>0</v>
      </c>
      <c r="CT9" s="64">
        <f t="shared" si="6"/>
        <v>0</v>
      </c>
      <c r="CU9" s="64">
        <f t="shared" si="6"/>
        <v>0</v>
      </c>
      <c r="CV9" s="64">
        <f t="shared" si="6"/>
        <v>0</v>
      </c>
      <c r="CW9" s="64">
        <f t="shared" si="6"/>
        <v>0</v>
      </c>
    </row>
    <row r="10" spans="1:101">
      <c r="A10" s="64">
        <v>2000</v>
      </c>
      <c r="B10" s="64">
        <v>360200842</v>
      </c>
      <c r="C10" s="64">
        <v>1</v>
      </c>
      <c r="D10" s="64" t="s">
        <v>505</v>
      </c>
      <c r="E10" s="64">
        <v>12650</v>
      </c>
      <c r="F10" s="64">
        <v>2</v>
      </c>
      <c r="K10" s="64">
        <v>630030911</v>
      </c>
      <c r="L10" s="64" t="s">
        <v>177</v>
      </c>
      <c r="M10" s="64">
        <f t="shared" si="7"/>
        <v>0</v>
      </c>
      <c r="N10" s="64">
        <f t="shared" si="0"/>
        <v>0</v>
      </c>
      <c r="O10" s="64">
        <f t="shared" si="0"/>
        <v>0</v>
      </c>
      <c r="P10" s="64">
        <f t="shared" si="0"/>
        <v>0</v>
      </c>
      <c r="Q10" s="64">
        <f t="shared" si="0"/>
        <v>0</v>
      </c>
      <c r="R10" s="64">
        <f t="shared" si="0"/>
        <v>0</v>
      </c>
      <c r="S10" s="64">
        <f t="shared" si="0"/>
        <v>0</v>
      </c>
      <c r="T10" s="64">
        <f t="shared" si="0"/>
        <v>0</v>
      </c>
      <c r="U10" s="64">
        <f t="shared" si="0"/>
        <v>0</v>
      </c>
      <c r="V10" s="64">
        <f t="shared" si="0"/>
        <v>0</v>
      </c>
      <c r="W10" s="64">
        <f t="shared" si="0"/>
        <v>0</v>
      </c>
      <c r="Z10" s="64">
        <f t="shared" si="8"/>
        <v>0</v>
      </c>
      <c r="AA10" s="64">
        <f t="shared" si="1"/>
        <v>0</v>
      </c>
      <c r="AB10" s="64">
        <f t="shared" si="1"/>
        <v>0</v>
      </c>
      <c r="AC10" s="64">
        <f t="shared" si="1"/>
        <v>0</v>
      </c>
      <c r="AD10" s="64">
        <f t="shared" si="1"/>
        <v>0</v>
      </c>
      <c r="AE10" s="64">
        <f t="shared" si="1"/>
        <v>0</v>
      </c>
      <c r="AF10" s="64">
        <f t="shared" si="1"/>
        <v>0</v>
      </c>
      <c r="AG10" s="64">
        <f t="shared" si="1"/>
        <v>0</v>
      </c>
      <c r="AH10" s="64">
        <f t="shared" si="1"/>
        <v>0</v>
      </c>
      <c r="AI10" s="64">
        <f t="shared" si="1"/>
        <v>0</v>
      </c>
      <c r="AJ10" s="64">
        <f t="shared" si="1"/>
        <v>0</v>
      </c>
      <c r="AM10" s="64">
        <f t="shared" si="9"/>
        <v>0</v>
      </c>
      <c r="AN10" s="64">
        <f t="shared" si="2"/>
        <v>0</v>
      </c>
      <c r="AO10" s="64">
        <f t="shared" si="2"/>
        <v>0</v>
      </c>
      <c r="AP10" s="64">
        <f t="shared" si="2"/>
        <v>0</v>
      </c>
      <c r="AQ10" s="64">
        <f t="shared" si="2"/>
        <v>0</v>
      </c>
      <c r="AR10" s="64">
        <f t="shared" si="2"/>
        <v>0</v>
      </c>
      <c r="AS10" s="64">
        <f t="shared" si="2"/>
        <v>0</v>
      </c>
      <c r="AT10" s="64">
        <f t="shared" si="2"/>
        <v>0</v>
      </c>
      <c r="AU10" s="64">
        <f t="shared" si="2"/>
        <v>0</v>
      </c>
      <c r="AV10" s="64">
        <f t="shared" si="2"/>
        <v>0</v>
      </c>
      <c r="AW10" s="64">
        <f t="shared" si="2"/>
        <v>0</v>
      </c>
      <c r="AZ10" s="64">
        <f t="shared" si="10"/>
        <v>0</v>
      </c>
      <c r="BA10" s="64">
        <f t="shared" si="3"/>
        <v>0</v>
      </c>
      <c r="BB10" s="64">
        <f t="shared" si="3"/>
        <v>0</v>
      </c>
      <c r="BC10" s="64">
        <f t="shared" si="3"/>
        <v>0</v>
      </c>
      <c r="BD10" s="64">
        <f t="shared" si="3"/>
        <v>0</v>
      </c>
      <c r="BE10" s="64">
        <f t="shared" si="3"/>
        <v>0</v>
      </c>
      <c r="BF10" s="64">
        <f t="shared" si="3"/>
        <v>0</v>
      </c>
      <c r="BG10" s="64">
        <f t="shared" si="3"/>
        <v>0</v>
      </c>
      <c r="BH10" s="64">
        <f t="shared" si="3"/>
        <v>0</v>
      </c>
      <c r="BI10" s="64">
        <f t="shared" si="3"/>
        <v>0</v>
      </c>
      <c r="BJ10" s="64">
        <f t="shared" si="3"/>
        <v>0</v>
      </c>
      <c r="BM10" s="64">
        <f t="shared" si="4"/>
        <v>0</v>
      </c>
      <c r="BN10" s="64">
        <f t="shared" si="4"/>
        <v>0</v>
      </c>
      <c r="BO10" s="64">
        <f t="shared" si="4"/>
        <v>0</v>
      </c>
      <c r="BP10" s="64">
        <f t="shared" si="4"/>
        <v>0</v>
      </c>
      <c r="BQ10" s="64">
        <f t="shared" si="4"/>
        <v>0</v>
      </c>
      <c r="BR10" s="64">
        <f t="shared" si="4"/>
        <v>0</v>
      </c>
      <c r="BS10" s="64">
        <f t="shared" si="4"/>
        <v>0</v>
      </c>
      <c r="BT10" s="64">
        <f t="shared" si="4"/>
        <v>0</v>
      </c>
      <c r="BU10" s="64">
        <f t="shared" si="4"/>
        <v>0</v>
      </c>
      <c r="BV10" s="64">
        <f t="shared" si="4"/>
        <v>0</v>
      </c>
      <c r="BW10" s="64">
        <f t="shared" si="4"/>
        <v>0</v>
      </c>
      <c r="BZ10" s="64">
        <f t="shared" si="5"/>
        <v>0</v>
      </c>
      <c r="CA10" s="64">
        <f t="shared" si="5"/>
        <v>0</v>
      </c>
      <c r="CB10" s="64">
        <f t="shared" si="5"/>
        <v>0</v>
      </c>
      <c r="CC10" s="64">
        <f t="shared" si="5"/>
        <v>0</v>
      </c>
      <c r="CD10" s="64">
        <f t="shared" si="5"/>
        <v>0</v>
      </c>
      <c r="CE10" s="64">
        <f t="shared" si="5"/>
        <v>0</v>
      </c>
      <c r="CF10" s="64">
        <f t="shared" si="5"/>
        <v>0</v>
      </c>
      <c r="CG10" s="64">
        <f t="shared" si="5"/>
        <v>0</v>
      </c>
      <c r="CH10" s="64">
        <f t="shared" si="5"/>
        <v>0</v>
      </c>
      <c r="CI10" s="64">
        <f t="shared" si="5"/>
        <v>0</v>
      </c>
      <c r="CJ10" s="64">
        <f t="shared" si="5"/>
        <v>0</v>
      </c>
      <c r="CM10" s="64">
        <f t="shared" si="6"/>
        <v>0</v>
      </c>
      <c r="CN10" s="64">
        <f t="shared" si="6"/>
        <v>0</v>
      </c>
      <c r="CO10" s="64">
        <f t="shared" si="6"/>
        <v>0</v>
      </c>
      <c r="CP10" s="64">
        <f t="shared" si="6"/>
        <v>0</v>
      </c>
      <c r="CQ10" s="64">
        <f t="shared" si="6"/>
        <v>0</v>
      </c>
      <c r="CR10" s="64">
        <f t="shared" si="6"/>
        <v>0</v>
      </c>
      <c r="CS10" s="64">
        <f t="shared" si="6"/>
        <v>0</v>
      </c>
      <c r="CT10" s="64">
        <f t="shared" si="6"/>
        <v>0</v>
      </c>
      <c r="CU10" s="64">
        <f t="shared" si="6"/>
        <v>0</v>
      </c>
      <c r="CV10" s="64">
        <f t="shared" si="6"/>
        <v>0</v>
      </c>
      <c r="CW10" s="64">
        <f t="shared" si="6"/>
        <v>0</v>
      </c>
    </row>
    <row r="11" spans="1:101">
      <c r="A11" s="64">
        <v>2000</v>
      </c>
      <c r="B11" s="64">
        <v>360200842</v>
      </c>
      <c r="C11" s="64">
        <v>1</v>
      </c>
      <c r="D11" s="64" t="s">
        <v>504</v>
      </c>
      <c r="E11" s="64">
        <v>16600</v>
      </c>
      <c r="F11" s="64">
        <v>23.8</v>
      </c>
      <c r="K11" s="64">
        <v>758981121</v>
      </c>
      <c r="L11" s="64" t="s">
        <v>507</v>
      </c>
      <c r="M11" s="64">
        <f t="shared" si="7"/>
        <v>0</v>
      </c>
      <c r="N11" s="64">
        <f t="shared" si="0"/>
        <v>0</v>
      </c>
      <c r="O11" s="64">
        <f t="shared" si="0"/>
        <v>0</v>
      </c>
      <c r="P11" s="64">
        <f t="shared" si="0"/>
        <v>0</v>
      </c>
      <c r="Q11" s="64">
        <f t="shared" si="0"/>
        <v>0</v>
      </c>
      <c r="R11" s="64">
        <f t="shared" si="0"/>
        <v>0</v>
      </c>
      <c r="S11" s="64">
        <f t="shared" si="0"/>
        <v>0</v>
      </c>
      <c r="T11" s="64">
        <f t="shared" si="0"/>
        <v>0</v>
      </c>
      <c r="U11" s="64">
        <f t="shared" si="0"/>
        <v>0</v>
      </c>
      <c r="V11" s="64">
        <f t="shared" si="0"/>
        <v>0</v>
      </c>
      <c r="W11" s="64">
        <f t="shared" si="0"/>
        <v>0</v>
      </c>
      <c r="Z11" s="64">
        <f t="shared" si="8"/>
        <v>0</v>
      </c>
      <c r="AA11" s="64">
        <f t="shared" si="1"/>
        <v>0</v>
      </c>
      <c r="AB11" s="64">
        <f t="shared" si="1"/>
        <v>0</v>
      </c>
      <c r="AC11" s="64">
        <f t="shared" si="1"/>
        <v>0</v>
      </c>
      <c r="AD11" s="64">
        <f t="shared" si="1"/>
        <v>0</v>
      </c>
      <c r="AE11" s="64">
        <f t="shared" si="1"/>
        <v>0</v>
      </c>
      <c r="AF11" s="64">
        <f t="shared" si="1"/>
        <v>0</v>
      </c>
      <c r="AG11" s="64">
        <f t="shared" si="1"/>
        <v>0</v>
      </c>
      <c r="AH11" s="64">
        <f t="shared" si="1"/>
        <v>0</v>
      </c>
      <c r="AI11" s="64">
        <f t="shared" si="1"/>
        <v>0</v>
      </c>
      <c r="AJ11" s="64">
        <f t="shared" si="1"/>
        <v>0</v>
      </c>
      <c r="AM11" s="64">
        <f t="shared" si="9"/>
        <v>0</v>
      </c>
      <c r="AN11" s="64">
        <f t="shared" si="2"/>
        <v>0</v>
      </c>
      <c r="AO11" s="64">
        <f t="shared" si="2"/>
        <v>0</v>
      </c>
      <c r="AP11" s="64">
        <f t="shared" si="2"/>
        <v>0</v>
      </c>
      <c r="AQ11" s="64">
        <f t="shared" si="2"/>
        <v>0</v>
      </c>
      <c r="AR11" s="64">
        <f t="shared" si="2"/>
        <v>0</v>
      </c>
      <c r="AS11" s="64">
        <f t="shared" si="2"/>
        <v>0</v>
      </c>
      <c r="AT11" s="64">
        <f t="shared" si="2"/>
        <v>0</v>
      </c>
      <c r="AU11" s="64">
        <f t="shared" si="2"/>
        <v>0</v>
      </c>
      <c r="AV11" s="64">
        <f t="shared" si="2"/>
        <v>0</v>
      </c>
      <c r="AW11" s="64">
        <f t="shared" si="2"/>
        <v>0</v>
      </c>
      <c r="AZ11" s="64">
        <f t="shared" si="10"/>
        <v>0</v>
      </c>
      <c r="BA11" s="64">
        <f t="shared" si="3"/>
        <v>0</v>
      </c>
      <c r="BB11" s="64">
        <f t="shared" si="3"/>
        <v>0</v>
      </c>
      <c r="BC11" s="64">
        <f t="shared" si="3"/>
        <v>0</v>
      </c>
      <c r="BD11" s="64">
        <f t="shared" si="3"/>
        <v>0</v>
      </c>
      <c r="BE11" s="64">
        <f t="shared" si="3"/>
        <v>0</v>
      </c>
      <c r="BF11" s="64">
        <f t="shared" si="3"/>
        <v>0</v>
      </c>
      <c r="BG11" s="64">
        <f t="shared" si="3"/>
        <v>0</v>
      </c>
      <c r="BH11" s="64">
        <f t="shared" si="3"/>
        <v>0</v>
      </c>
      <c r="BI11" s="64">
        <f t="shared" si="3"/>
        <v>0</v>
      </c>
      <c r="BJ11" s="64">
        <f t="shared" si="3"/>
        <v>0</v>
      </c>
      <c r="BM11" s="64">
        <f t="shared" si="4"/>
        <v>0</v>
      </c>
      <c r="BN11" s="64">
        <f t="shared" si="4"/>
        <v>0</v>
      </c>
      <c r="BO11" s="64">
        <f t="shared" si="4"/>
        <v>0</v>
      </c>
      <c r="BP11" s="64">
        <f t="shared" si="4"/>
        <v>0</v>
      </c>
      <c r="BQ11" s="64">
        <f t="shared" si="4"/>
        <v>0</v>
      </c>
      <c r="BR11" s="64">
        <f t="shared" si="4"/>
        <v>0</v>
      </c>
      <c r="BS11" s="64">
        <f t="shared" si="4"/>
        <v>0</v>
      </c>
      <c r="BT11" s="64">
        <f t="shared" si="4"/>
        <v>0</v>
      </c>
      <c r="BU11" s="64">
        <f t="shared" si="4"/>
        <v>0</v>
      </c>
      <c r="BV11" s="64">
        <f t="shared" si="4"/>
        <v>0</v>
      </c>
      <c r="BW11" s="64">
        <f t="shared" si="4"/>
        <v>0</v>
      </c>
      <c r="BZ11" s="64">
        <f t="shared" si="5"/>
        <v>0</v>
      </c>
      <c r="CA11" s="64">
        <f t="shared" si="5"/>
        <v>0</v>
      </c>
      <c r="CB11" s="64">
        <f t="shared" si="5"/>
        <v>0</v>
      </c>
      <c r="CC11" s="64">
        <f t="shared" si="5"/>
        <v>0</v>
      </c>
      <c r="CD11" s="64">
        <f t="shared" si="5"/>
        <v>0</v>
      </c>
      <c r="CE11" s="64">
        <f t="shared" si="5"/>
        <v>0</v>
      </c>
      <c r="CF11" s="64">
        <f t="shared" si="5"/>
        <v>0</v>
      </c>
      <c r="CG11" s="64">
        <f t="shared" si="5"/>
        <v>0</v>
      </c>
      <c r="CH11" s="64">
        <f t="shared" si="5"/>
        <v>0</v>
      </c>
      <c r="CI11" s="64">
        <f t="shared" si="5"/>
        <v>0</v>
      </c>
      <c r="CJ11" s="64">
        <f t="shared" si="5"/>
        <v>0</v>
      </c>
      <c r="CM11" s="64">
        <f t="shared" si="6"/>
        <v>0</v>
      </c>
      <c r="CN11" s="64">
        <f t="shared" si="6"/>
        <v>0</v>
      </c>
      <c r="CO11" s="64">
        <f t="shared" si="6"/>
        <v>0</v>
      </c>
      <c r="CP11" s="64">
        <f t="shared" si="6"/>
        <v>0</v>
      </c>
      <c r="CQ11" s="64">
        <f t="shared" si="6"/>
        <v>0</v>
      </c>
      <c r="CR11" s="64">
        <f t="shared" si="6"/>
        <v>0</v>
      </c>
      <c r="CS11" s="64">
        <f t="shared" si="6"/>
        <v>0</v>
      </c>
      <c r="CT11" s="64">
        <f t="shared" si="6"/>
        <v>0</v>
      </c>
      <c r="CU11" s="64">
        <f t="shared" si="6"/>
        <v>0</v>
      </c>
      <c r="CV11" s="64">
        <f t="shared" si="6"/>
        <v>0</v>
      </c>
      <c r="CW11" s="64">
        <f t="shared" si="6"/>
        <v>0</v>
      </c>
    </row>
    <row r="12" spans="1:101">
      <c r="A12" s="64">
        <v>2000</v>
      </c>
      <c r="B12" s="64">
        <v>360200852</v>
      </c>
      <c r="C12" s="64">
        <v>1</v>
      </c>
      <c r="D12" s="64" t="s">
        <v>508</v>
      </c>
      <c r="E12" s="64">
        <v>42300</v>
      </c>
      <c r="F12" s="64">
        <v>26.74</v>
      </c>
      <c r="K12" s="64">
        <v>633370661</v>
      </c>
      <c r="L12" s="64" t="s">
        <v>179</v>
      </c>
      <c r="M12" s="64">
        <f t="shared" si="7"/>
        <v>0</v>
      </c>
      <c r="N12" s="64">
        <f t="shared" si="0"/>
        <v>0</v>
      </c>
      <c r="O12" s="64">
        <f t="shared" si="0"/>
        <v>0</v>
      </c>
      <c r="P12" s="64">
        <f t="shared" si="0"/>
        <v>0</v>
      </c>
      <c r="Q12" s="64">
        <f t="shared" si="0"/>
        <v>0</v>
      </c>
      <c r="R12" s="64">
        <f t="shared" si="0"/>
        <v>0</v>
      </c>
      <c r="S12" s="64">
        <f t="shared" si="0"/>
        <v>0</v>
      </c>
      <c r="T12" s="64">
        <f t="shared" si="0"/>
        <v>0</v>
      </c>
      <c r="U12" s="64">
        <f t="shared" si="0"/>
        <v>0</v>
      </c>
      <c r="V12" s="64">
        <f t="shared" si="0"/>
        <v>0</v>
      </c>
      <c r="W12" s="64">
        <f t="shared" si="0"/>
        <v>0</v>
      </c>
      <c r="Z12" s="64">
        <f t="shared" si="8"/>
        <v>0</v>
      </c>
      <c r="AA12" s="64">
        <f t="shared" si="1"/>
        <v>0</v>
      </c>
      <c r="AB12" s="64">
        <f t="shared" si="1"/>
        <v>0</v>
      </c>
      <c r="AC12" s="64">
        <f t="shared" si="1"/>
        <v>0</v>
      </c>
      <c r="AD12" s="64">
        <f t="shared" si="1"/>
        <v>0</v>
      </c>
      <c r="AE12" s="64">
        <f t="shared" si="1"/>
        <v>0</v>
      </c>
      <c r="AF12" s="64">
        <f t="shared" si="1"/>
        <v>0</v>
      </c>
      <c r="AG12" s="64">
        <f t="shared" si="1"/>
        <v>0</v>
      </c>
      <c r="AH12" s="64">
        <f t="shared" si="1"/>
        <v>0</v>
      </c>
      <c r="AI12" s="64">
        <f t="shared" si="1"/>
        <v>0</v>
      </c>
      <c r="AJ12" s="64">
        <f t="shared" si="1"/>
        <v>0</v>
      </c>
      <c r="AM12" s="64">
        <f t="shared" si="9"/>
        <v>0</v>
      </c>
      <c r="AN12" s="64">
        <f t="shared" si="2"/>
        <v>0</v>
      </c>
      <c r="AO12" s="64">
        <f t="shared" si="2"/>
        <v>0</v>
      </c>
      <c r="AP12" s="64">
        <f t="shared" si="2"/>
        <v>0</v>
      </c>
      <c r="AQ12" s="64">
        <f t="shared" si="2"/>
        <v>0</v>
      </c>
      <c r="AR12" s="64">
        <f t="shared" si="2"/>
        <v>0</v>
      </c>
      <c r="AS12" s="64">
        <f t="shared" si="2"/>
        <v>0</v>
      </c>
      <c r="AT12" s="64">
        <f t="shared" si="2"/>
        <v>0</v>
      </c>
      <c r="AU12" s="64">
        <f t="shared" si="2"/>
        <v>0</v>
      </c>
      <c r="AV12" s="64">
        <f t="shared" si="2"/>
        <v>0</v>
      </c>
      <c r="AW12" s="64">
        <f t="shared" si="2"/>
        <v>0</v>
      </c>
      <c r="AZ12" s="64">
        <f t="shared" si="10"/>
        <v>0</v>
      </c>
      <c r="BA12" s="64">
        <f t="shared" si="3"/>
        <v>0</v>
      </c>
      <c r="BB12" s="64">
        <f t="shared" si="3"/>
        <v>0</v>
      </c>
      <c r="BC12" s="64">
        <f t="shared" si="3"/>
        <v>0</v>
      </c>
      <c r="BD12" s="64">
        <f t="shared" si="3"/>
        <v>0</v>
      </c>
      <c r="BE12" s="64">
        <f t="shared" si="3"/>
        <v>0</v>
      </c>
      <c r="BF12" s="64">
        <f t="shared" si="3"/>
        <v>0</v>
      </c>
      <c r="BG12" s="64">
        <f t="shared" si="3"/>
        <v>0</v>
      </c>
      <c r="BH12" s="64">
        <f t="shared" si="3"/>
        <v>0</v>
      </c>
      <c r="BI12" s="64">
        <f t="shared" si="3"/>
        <v>0</v>
      </c>
      <c r="BJ12" s="64">
        <f t="shared" si="3"/>
        <v>0</v>
      </c>
      <c r="BM12" s="64">
        <f t="shared" si="4"/>
        <v>0</v>
      </c>
      <c r="BN12" s="64">
        <f t="shared" si="4"/>
        <v>0</v>
      </c>
      <c r="BO12" s="64">
        <f t="shared" si="4"/>
        <v>0</v>
      </c>
      <c r="BP12" s="64">
        <f t="shared" si="4"/>
        <v>0</v>
      </c>
      <c r="BQ12" s="64">
        <f t="shared" si="4"/>
        <v>0</v>
      </c>
      <c r="BR12" s="64">
        <f t="shared" si="4"/>
        <v>0</v>
      </c>
      <c r="BS12" s="64">
        <f t="shared" si="4"/>
        <v>0</v>
      </c>
      <c r="BT12" s="64">
        <f t="shared" si="4"/>
        <v>0</v>
      </c>
      <c r="BU12" s="64">
        <f t="shared" si="4"/>
        <v>0</v>
      </c>
      <c r="BV12" s="64">
        <f t="shared" si="4"/>
        <v>0</v>
      </c>
      <c r="BW12" s="64">
        <f t="shared" si="4"/>
        <v>0</v>
      </c>
      <c r="BZ12" s="64">
        <f t="shared" si="5"/>
        <v>0</v>
      </c>
      <c r="CA12" s="64">
        <f t="shared" si="5"/>
        <v>0</v>
      </c>
      <c r="CB12" s="64">
        <f t="shared" si="5"/>
        <v>0</v>
      </c>
      <c r="CC12" s="64">
        <f t="shared" si="5"/>
        <v>0</v>
      </c>
      <c r="CD12" s="64">
        <f t="shared" si="5"/>
        <v>0</v>
      </c>
      <c r="CE12" s="64">
        <f t="shared" si="5"/>
        <v>0</v>
      </c>
      <c r="CF12" s="64">
        <f t="shared" si="5"/>
        <v>0</v>
      </c>
      <c r="CG12" s="64">
        <f t="shared" si="5"/>
        <v>0</v>
      </c>
      <c r="CH12" s="64">
        <f t="shared" si="5"/>
        <v>0</v>
      </c>
      <c r="CI12" s="64">
        <f t="shared" si="5"/>
        <v>0</v>
      </c>
      <c r="CJ12" s="64">
        <f t="shared" si="5"/>
        <v>0</v>
      </c>
      <c r="CM12" s="64">
        <f t="shared" si="6"/>
        <v>0</v>
      </c>
      <c r="CN12" s="64">
        <f t="shared" si="6"/>
        <v>0</v>
      </c>
      <c r="CO12" s="64">
        <f t="shared" si="6"/>
        <v>0</v>
      </c>
      <c r="CP12" s="64">
        <f t="shared" si="6"/>
        <v>0</v>
      </c>
      <c r="CQ12" s="64">
        <f t="shared" si="6"/>
        <v>0</v>
      </c>
      <c r="CR12" s="64">
        <f t="shared" si="6"/>
        <v>0</v>
      </c>
      <c r="CS12" s="64">
        <f t="shared" si="6"/>
        <v>0</v>
      </c>
      <c r="CT12" s="64">
        <f t="shared" si="6"/>
        <v>0</v>
      </c>
      <c r="CU12" s="64">
        <f t="shared" si="6"/>
        <v>0</v>
      </c>
      <c r="CV12" s="64">
        <f t="shared" si="6"/>
        <v>0</v>
      </c>
      <c r="CW12" s="64">
        <f t="shared" si="6"/>
        <v>0</v>
      </c>
    </row>
    <row r="13" spans="1:101">
      <c r="A13" s="64">
        <v>2000</v>
      </c>
      <c r="B13" s="64">
        <v>360202102</v>
      </c>
      <c r="C13" s="64">
        <v>1</v>
      </c>
      <c r="D13" s="64" t="s">
        <v>509</v>
      </c>
      <c r="E13" s="64">
        <v>35900</v>
      </c>
      <c r="F13" s="64">
        <v>30.077000000000002</v>
      </c>
      <c r="K13" s="64">
        <v>520501832</v>
      </c>
      <c r="L13" s="64" t="s">
        <v>215</v>
      </c>
      <c r="M13" s="64">
        <f t="shared" si="7"/>
        <v>0</v>
      </c>
      <c r="N13" s="64">
        <f t="shared" si="0"/>
        <v>0</v>
      </c>
      <c r="O13" s="64">
        <f t="shared" si="0"/>
        <v>0</v>
      </c>
      <c r="P13" s="64">
        <f t="shared" si="0"/>
        <v>0</v>
      </c>
      <c r="Q13" s="64">
        <f t="shared" si="0"/>
        <v>0</v>
      </c>
      <c r="R13" s="64">
        <f t="shared" si="0"/>
        <v>0</v>
      </c>
      <c r="S13" s="64">
        <f t="shared" si="0"/>
        <v>0</v>
      </c>
      <c r="T13" s="64">
        <f t="shared" si="0"/>
        <v>0</v>
      </c>
      <c r="U13" s="64">
        <f t="shared" si="0"/>
        <v>0</v>
      </c>
      <c r="V13" s="64">
        <f t="shared" si="0"/>
        <v>0</v>
      </c>
      <c r="W13" s="64">
        <f t="shared" si="0"/>
        <v>0</v>
      </c>
      <c r="Z13" s="64">
        <f t="shared" si="8"/>
        <v>0</v>
      </c>
      <c r="AA13" s="64">
        <f t="shared" si="1"/>
        <v>0</v>
      </c>
      <c r="AB13" s="64">
        <f t="shared" si="1"/>
        <v>0</v>
      </c>
      <c r="AC13" s="64">
        <f t="shared" si="1"/>
        <v>0</v>
      </c>
      <c r="AD13" s="64">
        <f t="shared" si="1"/>
        <v>0</v>
      </c>
      <c r="AE13" s="64">
        <f t="shared" si="1"/>
        <v>0</v>
      </c>
      <c r="AF13" s="64">
        <f t="shared" si="1"/>
        <v>0</v>
      </c>
      <c r="AG13" s="64">
        <f t="shared" si="1"/>
        <v>0</v>
      </c>
      <c r="AH13" s="64">
        <f t="shared" si="1"/>
        <v>0</v>
      </c>
      <c r="AI13" s="64">
        <f t="shared" si="1"/>
        <v>0</v>
      </c>
      <c r="AJ13" s="64">
        <f t="shared" si="1"/>
        <v>0</v>
      </c>
      <c r="AM13" s="64">
        <f t="shared" si="9"/>
        <v>0</v>
      </c>
      <c r="AN13" s="64">
        <f t="shared" si="2"/>
        <v>0</v>
      </c>
      <c r="AO13" s="64">
        <f t="shared" si="2"/>
        <v>0</v>
      </c>
      <c r="AP13" s="64">
        <f t="shared" si="2"/>
        <v>0</v>
      </c>
      <c r="AQ13" s="64">
        <f t="shared" si="2"/>
        <v>0</v>
      </c>
      <c r="AR13" s="64">
        <f t="shared" si="2"/>
        <v>0</v>
      </c>
      <c r="AS13" s="64">
        <f t="shared" si="2"/>
        <v>0</v>
      </c>
      <c r="AT13" s="64">
        <f t="shared" si="2"/>
        <v>0</v>
      </c>
      <c r="AU13" s="64">
        <f t="shared" si="2"/>
        <v>0</v>
      </c>
      <c r="AV13" s="64">
        <f t="shared" si="2"/>
        <v>0</v>
      </c>
      <c r="AW13" s="64">
        <f t="shared" si="2"/>
        <v>0</v>
      </c>
      <c r="AZ13" s="64">
        <f t="shared" si="10"/>
        <v>0</v>
      </c>
      <c r="BA13" s="64">
        <f t="shared" si="3"/>
        <v>0</v>
      </c>
      <c r="BB13" s="64">
        <f t="shared" si="3"/>
        <v>0</v>
      </c>
      <c r="BC13" s="64">
        <f t="shared" si="3"/>
        <v>0</v>
      </c>
      <c r="BD13" s="64">
        <f t="shared" si="3"/>
        <v>0</v>
      </c>
      <c r="BE13" s="64">
        <f t="shared" si="3"/>
        <v>0</v>
      </c>
      <c r="BF13" s="64">
        <f t="shared" si="3"/>
        <v>0</v>
      </c>
      <c r="BG13" s="64">
        <f t="shared" si="3"/>
        <v>0</v>
      </c>
      <c r="BH13" s="64">
        <f t="shared" si="3"/>
        <v>0</v>
      </c>
      <c r="BI13" s="64">
        <f t="shared" si="3"/>
        <v>0</v>
      </c>
      <c r="BJ13" s="64">
        <f t="shared" si="3"/>
        <v>0</v>
      </c>
      <c r="BM13" s="64">
        <f t="shared" si="4"/>
        <v>0</v>
      </c>
      <c r="BN13" s="64">
        <f t="shared" si="4"/>
        <v>0</v>
      </c>
      <c r="BO13" s="64">
        <f t="shared" si="4"/>
        <v>0</v>
      </c>
      <c r="BP13" s="64">
        <f t="shared" si="4"/>
        <v>0</v>
      </c>
      <c r="BQ13" s="64">
        <f t="shared" si="4"/>
        <v>0</v>
      </c>
      <c r="BR13" s="64">
        <f t="shared" si="4"/>
        <v>0</v>
      </c>
      <c r="BS13" s="64">
        <f t="shared" si="4"/>
        <v>0</v>
      </c>
      <c r="BT13" s="64">
        <f t="shared" si="4"/>
        <v>0</v>
      </c>
      <c r="BU13" s="64">
        <f t="shared" si="4"/>
        <v>0</v>
      </c>
      <c r="BV13" s="64">
        <f t="shared" si="4"/>
        <v>0</v>
      </c>
      <c r="BW13" s="64">
        <f t="shared" si="4"/>
        <v>0</v>
      </c>
      <c r="BZ13" s="64">
        <f t="shared" si="5"/>
        <v>0</v>
      </c>
      <c r="CA13" s="64">
        <f t="shared" si="5"/>
        <v>0</v>
      </c>
      <c r="CB13" s="64">
        <f t="shared" si="5"/>
        <v>0</v>
      </c>
      <c r="CC13" s="64">
        <f t="shared" si="5"/>
        <v>0</v>
      </c>
      <c r="CD13" s="64">
        <f t="shared" si="5"/>
        <v>0</v>
      </c>
      <c r="CE13" s="64">
        <f t="shared" si="5"/>
        <v>0</v>
      </c>
      <c r="CF13" s="64">
        <f t="shared" si="5"/>
        <v>0</v>
      </c>
      <c r="CG13" s="64">
        <f t="shared" si="5"/>
        <v>0</v>
      </c>
      <c r="CH13" s="64">
        <f t="shared" si="5"/>
        <v>0</v>
      </c>
      <c r="CI13" s="64">
        <f t="shared" si="5"/>
        <v>0</v>
      </c>
      <c r="CJ13" s="64">
        <f t="shared" si="5"/>
        <v>0</v>
      </c>
      <c r="CM13" s="64">
        <f t="shared" si="6"/>
        <v>0</v>
      </c>
      <c r="CN13" s="64">
        <f t="shared" si="6"/>
        <v>0</v>
      </c>
      <c r="CO13" s="64">
        <f t="shared" si="6"/>
        <v>0</v>
      </c>
      <c r="CP13" s="64">
        <f t="shared" si="6"/>
        <v>0</v>
      </c>
      <c r="CQ13" s="64">
        <f t="shared" si="6"/>
        <v>0</v>
      </c>
      <c r="CR13" s="64">
        <f t="shared" si="6"/>
        <v>0</v>
      </c>
      <c r="CS13" s="64">
        <f t="shared" si="6"/>
        <v>0</v>
      </c>
      <c r="CT13" s="64">
        <f t="shared" si="6"/>
        <v>0</v>
      </c>
      <c r="CU13" s="64">
        <f t="shared" si="6"/>
        <v>0</v>
      </c>
      <c r="CV13" s="64">
        <f t="shared" si="6"/>
        <v>0</v>
      </c>
      <c r="CW13" s="64">
        <f t="shared" si="6"/>
        <v>0</v>
      </c>
    </row>
    <row r="14" spans="1:101">
      <c r="A14" s="64">
        <v>2000</v>
      </c>
      <c r="B14" s="64">
        <v>360205222</v>
      </c>
      <c r="C14" s="64">
        <v>1</v>
      </c>
      <c r="D14" s="64" t="s">
        <v>509</v>
      </c>
      <c r="E14" s="64">
        <v>35900</v>
      </c>
      <c r="F14" s="64">
        <v>25.798999999999999</v>
      </c>
      <c r="K14" s="64">
        <v>741631181</v>
      </c>
      <c r="L14" s="64" t="s">
        <v>234</v>
      </c>
      <c r="M14" s="64">
        <f t="shared" si="7"/>
        <v>0</v>
      </c>
      <c r="N14" s="64">
        <f t="shared" si="0"/>
        <v>0</v>
      </c>
      <c r="O14" s="64">
        <f t="shared" si="0"/>
        <v>0</v>
      </c>
      <c r="P14" s="64">
        <f t="shared" si="0"/>
        <v>0</v>
      </c>
      <c r="Q14" s="64">
        <f t="shared" si="0"/>
        <v>0</v>
      </c>
      <c r="R14" s="64">
        <f t="shared" si="0"/>
        <v>0</v>
      </c>
      <c r="S14" s="64">
        <f t="shared" si="0"/>
        <v>0</v>
      </c>
      <c r="T14" s="64">
        <f t="shared" si="0"/>
        <v>0</v>
      </c>
      <c r="U14" s="64">
        <f t="shared" si="0"/>
        <v>0</v>
      </c>
      <c r="V14" s="64">
        <f t="shared" si="0"/>
        <v>0</v>
      </c>
      <c r="W14" s="64">
        <f t="shared" si="0"/>
        <v>0</v>
      </c>
      <c r="Z14" s="64">
        <f t="shared" si="8"/>
        <v>0</v>
      </c>
      <c r="AA14" s="64">
        <f t="shared" si="1"/>
        <v>0</v>
      </c>
      <c r="AB14" s="64">
        <f t="shared" si="1"/>
        <v>0</v>
      </c>
      <c r="AC14" s="64">
        <f t="shared" si="1"/>
        <v>0</v>
      </c>
      <c r="AD14" s="64">
        <f t="shared" si="1"/>
        <v>0</v>
      </c>
      <c r="AE14" s="64">
        <f t="shared" si="1"/>
        <v>0</v>
      </c>
      <c r="AF14" s="64">
        <f t="shared" si="1"/>
        <v>0</v>
      </c>
      <c r="AG14" s="64">
        <f t="shared" si="1"/>
        <v>0</v>
      </c>
      <c r="AH14" s="64">
        <f t="shared" si="1"/>
        <v>0</v>
      </c>
      <c r="AI14" s="64">
        <f t="shared" si="1"/>
        <v>0</v>
      </c>
      <c r="AJ14" s="64">
        <f t="shared" si="1"/>
        <v>0</v>
      </c>
      <c r="AM14" s="64">
        <f t="shared" si="9"/>
        <v>0</v>
      </c>
      <c r="AN14" s="64">
        <f t="shared" si="2"/>
        <v>0</v>
      </c>
      <c r="AO14" s="64">
        <f t="shared" si="2"/>
        <v>0</v>
      </c>
      <c r="AP14" s="64">
        <f t="shared" si="2"/>
        <v>0</v>
      </c>
      <c r="AQ14" s="64">
        <f t="shared" si="2"/>
        <v>0</v>
      </c>
      <c r="AR14" s="64">
        <f t="shared" si="2"/>
        <v>0</v>
      </c>
      <c r="AS14" s="64">
        <f t="shared" si="2"/>
        <v>0</v>
      </c>
      <c r="AT14" s="64">
        <f t="shared" si="2"/>
        <v>0</v>
      </c>
      <c r="AU14" s="64">
        <f t="shared" si="2"/>
        <v>0</v>
      </c>
      <c r="AV14" s="64">
        <f t="shared" si="2"/>
        <v>0</v>
      </c>
      <c r="AW14" s="64">
        <f t="shared" si="2"/>
        <v>0</v>
      </c>
      <c r="AZ14" s="64">
        <f t="shared" si="10"/>
        <v>0</v>
      </c>
      <c r="BA14" s="64">
        <f t="shared" si="3"/>
        <v>0</v>
      </c>
      <c r="BB14" s="64">
        <f t="shared" si="3"/>
        <v>0</v>
      </c>
      <c r="BC14" s="64">
        <f t="shared" si="3"/>
        <v>0</v>
      </c>
      <c r="BD14" s="64">
        <f t="shared" si="3"/>
        <v>0</v>
      </c>
      <c r="BE14" s="64">
        <f t="shared" si="3"/>
        <v>0</v>
      </c>
      <c r="BF14" s="64">
        <f t="shared" si="3"/>
        <v>0</v>
      </c>
      <c r="BG14" s="64">
        <f t="shared" si="3"/>
        <v>0</v>
      </c>
      <c r="BH14" s="64">
        <f t="shared" si="3"/>
        <v>0</v>
      </c>
      <c r="BI14" s="64">
        <f t="shared" si="3"/>
        <v>0</v>
      </c>
      <c r="BJ14" s="64">
        <f t="shared" si="3"/>
        <v>0</v>
      </c>
      <c r="BM14" s="64">
        <f t="shared" si="4"/>
        <v>0</v>
      </c>
      <c r="BN14" s="64">
        <f t="shared" si="4"/>
        <v>0</v>
      </c>
      <c r="BO14" s="64">
        <f t="shared" si="4"/>
        <v>0</v>
      </c>
      <c r="BP14" s="64">
        <f t="shared" si="4"/>
        <v>0</v>
      </c>
      <c r="BQ14" s="64">
        <f t="shared" si="4"/>
        <v>0</v>
      </c>
      <c r="BR14" s="64">
        <f t="shared" si="4"/>
        <v>0</v>
      </c>
      <c r="BS14" s="64">
        <f t="shared" si="4"/>
        <v>0</v>
      </c>
      <c r="BT14" s="64">
        <f t="shared" si="4"/>
        <v>0</v>
      </c>
      <c r="BU14" s="64">
        <f t="shared" si="4"/>
        <v>0</v>
      </c>
      <c r="BV14" s="64">
        <f t="shared" si="4"/>
        <v>0</v>
      </c>
      <c r="BW14" s="64">
        <f t="shared" si="4"/>
        <v>0</v>
      </c>
      <c r="BZ14" s="64">
        <f t="shared" si="5"/>
        <v>0</v>
      </c>
      <c r="CA14" s="64">
        <f t="shared" si="5"/>
        <v>0</v>
      </c>
      <c r="CB14" s="64">
        <f t="shared" si="5"/>
        <v>0</v>
      </c>
      <c r="CC14" s="64">
        <f t="shared" si="5"/>
        <v>0</v>
      </c>
      <c r="CD14" s="64">
        <f t="shared" si="5"/>
        <v>0</v>
      </c>
      <c r="CE14" s="64">
        <f t="shared" si="5"/>
        <v>0</v>
      </c>
      <c r="CF14" s="64">
        <f t="shared" si="5"/>
        <v>0</v>
      </c>
      <c r="CG14" s="64">
        <f t="shared" si="5"/>
        <v>0</v>
      </c>
      <c r="CH14" s="64">
        <f t="shared" si="5"/>
        <v>0</v>
      </c>
      <c r="CI14" s="64">
        <f t="shared" si="5"/>
        <v>0</v>
      </c>
      <c r="CJ14" s="64">
        <f t="shared" si="5"/>
        <v>0</v>
      </c>
      <c r="CM14" s="64">
        <f t="shared" si="6"/>
        <v>0</v>
      </c>
      <c r="CN14" s="64">
        <f t="shared" si="6"/>
        <v>0</v>
      </c>
      <c r="CO14" s="64">
        <f t="shared" si="6"/>
        <v>0</v>
      </c>
      <c r="CP14" s="64">
        <f t="shared" si="6"/>
        <v>0</v>
      </c>
      <c r="CQ14" s="64">
        <f t="shared" si="6"/>
        <v>0</v>
      </c>
      <c r="CR14" s="64">
        <f t="shared" si="6"/>
        <v>0</v>
      </c>
      <c r="CS14" s="64">
        <f t="shared" si="6"/>
        <v>0</v>
      </c>
      <c r="CT14" s="64">
        <f t="shared" si="6"/>
        <v>0</v>
      </c>
      <c r="CU14" s="64">
        <f t="shared" si="6"/>
        <v>0</v>
      </c>
      <c r="CV14" s="64">
        <f t="shared" si="6"/>
        <v>0</v>
      </c>
      <c r="CW14" s="64">
        <f t="shared" si="6"/>
        <v>0</v>
      </c>
    </row>
    <row r="15" spans="1:101">
      <c r="A15" s="64">
        <v>2000</v>
      </c>
      <c r="B15" s="64">
        <v>360205352</v>
      </c>
      <c r="C15" s="64">
        <v>1</v>
      </c>
      <c r="D15" s="64" t="s">
        <v>510</v>
      </c>
      <c r="E15" s="64">
        <v>47020</v>
      </c>
      <c r="F15" s="64">
        <v>20</v>
      </c>
      <c r="K15" s="64">
        <v>777950221</v>
      </c>
      <c r="L15" s="64" t="s">
        <v>242</v>
      </c>
      <c r="M15" s="64">
        <f t="shared" si="7"/>
        <v>0</v>
      </c>
      <c r="N15" s="64">
        <f t="shared" si="0"/>
        <v>0</v>
      </c>
      <c r="O15" s="64">
        <f t="shared" si="0"/>
        <v>0</v>
      </c>
      <c r="P15" s="64">
        <f t="shared" si="0"/>
        <v>0</v>
      </c>
      <c r="Q15" s="64">
        <f t="shared" si="0"/>
        <v>0</v>
      </c>
      <c r="R15" s="64">
        <f t="shared" si="0"/>
        <v>0</v>
      </c>
      <c r="S15" s="64">
        <f t="shared" si="0"/>
        <v>0</v>
      </c>
      <c r="T15" s="64">
        <f t="shared" si="0"/>
        <v>0</v>
      </c>
      <c r="U15" s="64">
        <f t="shared" si="0"/>
        <v>720</v>
      </c>
      <c r="V15" s="64">
        <f t="shared" si="0"/>
        <v>0</v>
      </c>
      <c r="W15" s="64">
        <f t="shared" si="0"/>
        <v>0</v>
      </c>
      <c r="Z15" s="64">
        <f t="shared" si="8"/>
        <v>0</v>
      </c>
      <c r="AA15" s="64">
        <f t="shared" si="1"/>
        <v>0</v>
      </c>
      <c r="AB15" s="64">
        <f t="shared" si="1"/>
        <v>0</v>
      </c>
      <c r="AC15" s="64">
        <f t="shared" si="1"/>
        <v>0</v>
      </c>
      <c r="AD15" s="64">
        <f t="shared" si="1"/>
        <v>0</v>
      </c>
      <c r="AE15" s="64">
        <f t="shared" si="1"/>
        <v>0</v>
      </c>
      <c r="AF15" s="64">
        <f t="shared" si="1"/>
        <v>0</v>
      </c>
      <c r="AG15" s="64">
        <f t="shared" si="1"/>
        <v>0</v>
      </c>
      <c r="AH15" s="64">
        <f t="shared" si="1"/>
        <v>0</v>
      </c>
      <c r="AI15" s="64">
        <f t="shared" si="1"/>
        <v>0</v>
      </c>
      <c r="AJ15" s="64">
        <f t="shared" si="1"/>
        <v>0</v>
      </c>
      <c r="AM15" s="64">
        <f t="shared" si="9"/>
        <v>0</v>
      </c>
      <c r="AN15" s="64">
        <f t="shared" si="2"/>
        <v>0</v>
      </c>
      <c r="AO15" s="64">
        <f t="shared" si="2"/>
        <v>0</v>
      </c>
      <c r="AP15" s="64">
        <f t="shared" si="2"/>
        <v>0</v>
      </c>
      <c r="AQ15" s="64">
        <f t="shared" si="2"/>
        <v>0</v>
      </c>
      <c r="AR15" s="64">
        <f t="shared" si="2"/>
        <v>0</v>
      </c>
      <c r="AS15" s="64">
        <f t="shared" si="2"/>
        <v>0</v>
      </c>
      <c r="AT15" s="64">
        <f t="shared" si="2"/>
        <v>0</v>
      </c>
      <c r="AU15" s="64">
        <f t="shared" si="2"/>
        <v>0</v>
      </c>
      <c r="AV15" s="64">
        <f t="shared" si="2"/>
        <v>0</v>
      </c>
      <c r="AW15" s="64">
        <f t="shared" si="2"/>
        <v>0</v>
      </c>
      <c r="AZ15" s="64">
        <f t="shared" si="10"/>
        <v>0</v>
      </c>
      <c r="BA15" s="64">
        <f t="shared" si="3"/>
        <v>0</v>
      </c>
      <c r="BB15" s="64">
        <f t="shared" si="3"/>
        <v>0</v>
      </c>
      <c r="BC15" s="64">
        <f t="shared" si="3"/>
        <v>0</v>
      </c>
      <c r="BD15" s="64">
        <f t="shared" si="3"/>
        <v>0</v>
      </c>
      <c r="BE15" s="64">
        <f t="shared" si="3"/>
        <v>0</v>
      </c>
      <c r="BF15" s="64">
        <f t="shared" si="3"/>
        <v>0</v>
      </c>
      <c r="BG15" s="64">
        <f t="shared" si="3"/>
        <v>0</v>
      </c>
      <c r="BH15" s="64">
        <f t="shared" si="3"/>
        <v>0</v>
      </c>
      <c r="BI15" s="64">
        <f t="shared" si="3"/>
        <v>0</v>
      </c>
      <c r="BJ15" s="64">
        <f t="shared" si="3"/>
        <v>0</v>
      </c>
      <c r="BM15" s="64">
        <f t="shared" si="4"/>
        <v>0</v>
      </c>
      <c r="BN15" s="64">
        <f t="shared" si="4"/>
        <v>0</v>
      </c>
      <c r="BO15" s="64">
        <f t="shared" si="4"/>
        <v>0</v>
      </c>
      <c r="BP15" s="64">
        <f t="shared" si="4"/>
        <v>0</v>
      </c>
      <c r="BQ15" s="64">
        <f t="shared" si="4"/>
        <v>0</v>
      </c>
      <c r="BR15" s="64">
        <f t="shared" si="4"/>
        <v>0</v>
      </c>
      <c r="BS15" s="64">
        <f t="shared" si="4"/>
        <v>0</v>
      </c>
      <c r="BT15" s="64">
        <f t="shared" si="4"/>
        <v>0</v>
      </c>
      <c r="BU15" s="64">
        <f t="shared" si="4"/>
        <v>0</v>
      </c>
      <c r="BV15" s="64">
        <f t="shared" si="4"/>
        <v>0</v>
      </c>
      <c r="BW15" s="64">
        <f t="shared" si="4"/>
        <v>0</v>
      </c>
      <c r="BZ15" s="64">
        <f t="shared" si="5"/>
        <v>0</v>
      </c>
      <c r="CA15" s="64">
        <f t="shared" si="5"/>
        <v>0</v>
      </c>
      <c r="CB15" s="64">
        <f t="shared" si="5"/>
        <v>0</v>
      </c>
      <c r="CC15" s="64">
        <f t="shared" si="5"/>
        <v>0</v>
      </c>
      <c r="CD15" s="64">
        <f t="shared" si="5"/>
        <v>0</v>
      </c>
      <c r="CE15" s="64">
        <f t="shared" si="5"/>
        <v>0</v>
      </c>
      <c r="CF15" s="64">
        <f t="shared" si="5"/>
        <v>0</v>
      </c>
      <c r="CG15" s="64">
        <f t="shared" si="5"/>
        <v>0</v>
      </c>
      <c r="CH15" s="64">
        <f t="shared" si="5"/>
        <v>0</v>
      </c>
      <c r="CI15" s="64">
        <f t="shared" si="5"/>
        <v>0</v>
      </c>
      <c r="CJ15" s="64">
        <f t="shared" si="5"/>
        <v>0</v>
      </c>
      <c r="CM15" s="64">
        <f t="shared" si="6"/>
        <v>0</v>
      </c>
      <c r="CN15" s="64">
        <f t="shared" si="6"/>
        <v>0</v>
      </c>
      <c r="CO15" s="64">
        <f t="shared" si="6"/>
        <v>0</v>
      </c>
      <c r="CP15" s="64">
        <f t="shared" si="6"/>
        <v>0</v>
      </c>
      <c r="CQ15" s="64">
        <f t="shared" si="6"/>
        <v>0</v>
      </c>
      <c r="CR15" s="64">
        <f t="shared" si="6"/>
        <v>0</v>
      </c>
      <c r="CS15" s="64">
        <f t="shared" si="6"/>
        <v>0</v>
      </c>
      <c r="CT15" s="64">
        <f t="shared" si="6"/>
        <v>0</v>
      </c>
      <c r="CU15" s="64">
        <f t="shared" si="6"/>
        <v>0</v>
      </c>
      <c r="CV15" s="64">
        <f t="shared" si="6"/>
        <v>0</v>
      </c>
      <c r="CW15" s="64">
        <f t="shared" si="6"/>
        <v>0</v>
      </c>
    </row>
    <row r="16" spans="1:101">
      <c r="A16" s="64">
        <v>2000</v>
      </c>
      <c r="B16" s="64">
        <v>360205872</v>
      </c>
      <c r="C16" s="64">
        <v>1</v>
      </c>
      <c r="D16" s="64" t="s">
        <v>511</v>
      </c>
      <c r="E16" s="64">
        <v>12500</v>
      </c>
      <c r="F16" s="64">
        <v>50</v>
      </c>
      <c r="K16" s="64">
        <v>520500572</v>
      </c>
      <c r="L16" s="64" t="s">
        <v>175</v>
      </c>
      <c r="M16" s="64">
        <f t="shared" si="7"/>
        <v>0</v>
      </c>
      <c r="N16" s="64">
        <f t="shared" si="0"/>
        <v>0</v>
      </c>
      <c r="O16" s="64">
        <f t="shared" si="0"/>
        <v>0</v>
      </c>
      <c r="P16" s="64">
        <f t="shared" si="0"/>
        <v>0</v>
      </c>
      <c r="Q16" s="64">
        <f t="shared" si="0"/>
        <v>0</v>
      </c>
      <c r="R16" s="64">
        <f t="shared" si="0"/>
        <v>0</v>
      </c>
      <c r="S16" s="64">
        <f t="shared" si="0"/>
        <v>0</v>
      </c>
      <c r="T16" s="64">
        <f t="shared" si="0"/>
        <v>0</v>
      </c>
      <c r="U16" s="64">
        <f t="shared" si="0"/>
        <v>0</v>
      </c>
      <c r="V16" s="64">
        <f t="shared" si="0"/>
        <v>0</v>
      </c>
      <c r="W16" s="64">
        <f t="shared" si="0"/>
        <v>0</v>
      </c>
      <c r="Z16" s="64">
        <f t="shared" si="8"/>
        <v>9</v>
      </c>
      <c r="AA16" s="64">
        <f t="shared" si="1"/>
        <v>0</v>
      </c>
      <c r="AB16" s="64">
        <f t="shared" si="1"/>
        <v>0</v>
      </c>
      <c r="AC16" s="64">
        <f t="shared" si="1"/>
        <v>0</v>
      </c>
      <c r="AD16" s="64">
        <f t="shared" si="1"/>
        <v>0</v>
      </c>
      <c r="AE16" s="64">
        <f t="shared" si="1"/>
        <v>0</v>
      </c>
      <c r="AF16" s="64">
        <f t="shared" si="1"/>
        <v>0</v>
      </c>
      <c r="AG16" s="64">
        <f t="shared" si="1"/>
        <v>0</v>
      </c>
      <c r="AH16" s="64">
        <f t="shared" si="1"/>
        <v>0</v>
      </c>
      <c r="AI16" s="64">
        <f t="shared" si="1"/>
        <v>0</v>
      </c>
      <c r="AJ16" s="64">
        <f t="shared" si="1"/>
        <v>0</v>
      </c>
      <c r="AM16" s="64">
        <f t="shared" si="9"/>
        <v>5.5</v>
      </c>
      <c r="AN16" s="64">
        <f t="shared" si="2"/>
        <v>0</v>
      </c>
      <c r="AO16" s="64">
        <f t="shared" si="2"/>
        <v>0</v>
      </c>
      <c r="AP16" s="64">
        <f t="shared" si="2"/>
        <v>0</v>
      </c>
      <c r="AQ16" s="64">
        <f t="shared" si="2"/>
        <v>0</v>
      </c>
      <c r="AR16" s="64">
        <f t="shared" si="2"/>
        <v>0</v>
      </c>
      <c r="AS16" s="64">
        <f t="shared" si="2"/>
        <v>0</v>
      </c>
      <c r="AT16" s="64">
        <f t="shared" si="2"/>
        <v>0</v>
      </c>
      <c r="AU16" s="64">
        <f t="shared" si="2"/>
        <v>0</v>
      </c>
      <c r="AV16" s="64">
        <f t="shared" si="2"/>
        <v>0</v>
      </c>
      <c r="AW16" s="64">
        <f t="shared" si="2"/>
        <v>0</v>
      </c>
      <c r="AZ16" s="64">
        <f t="shared" si="10"/>
        <v>0</v>
      </c>
      <c r="BA16" s="64">
        <f t="shared" si="3"/>
        <v>0</v>
      </c>
      <c r="BB16" s="64">
        <f t="shared" si="3"/>
        <v>0</v>
      </c>
      <c r="BC16" s="64">
        <f t="shared" si="3"/>
        <v>0</v>
      </c>
      <c r="BD16" s="64">
        <f t="shared" si="3"/>
        <v>0</v>
      </c>
      <c r="BE16" s="64">
        <f t="shared" si="3"/>
        <v>0</v>
      </c>
      <c r="BF16" s="64">
        <f t="shared" si="3"/>
        <v>0</v>
      </c>
      <c r="BG16" s="64">
        <f t="shared" si="3"/>
        <v>0</v>
      </c>
      <c r="BH16" s="64">
        <f t="shared" si="3"/>
        <v>0</v>
      </c>
      <c r="BI16" s="64">
        <f t="shared" si="3"/>
        <v>0</v>
      </c>
      <c r="BJ16" s="64">
        <f t="shared" si="3"/>
        <v>0</v>
      </c>
      <c r="BM16" s="64">
        <f t="shared" si="4"/>
        <v>0</v>
      </c>
      <c r="BN16" s="64">
        <f t="shared" si="4"/>
        <v>0</v>
      </c>
      <c r="BO16" s="64">
        <f t="shared" si="4"/>
        <v>0</v>
      </c>
      <c r="BP16" s="64">
        <f t="shared" si="4"/>
        <v>0</v>
      </c>
      <c r="BQ16" s="64">
        <f t="shared" si="4"/>
        <v>0</v>
      </c>
      <c r="BR16" s="64">
        <f t="shared" si="4"/>
        <v>0</v>
      </c>
      <c r="BS16" s="64">
        <f t="shared" si="4"/>
        <v>0</v>
      </c>
      <c r="BT16" s="64">
        <f t="shared" si="4"/>
        <v>0</v>
      </c>
      <c r="BU16" s="64">
        <f t="shared" si="4"/>
        <v>0</v>
      </c>
      <c r="BV16" s="64">
        <f t="shared" si="4"/>
        <v>0</v>
      </c>
      <c r="BW16" s="64">
        <f t="shared" si="4"/>
        <v>0</v>
      </c>
      <c r="BZ16" s="64">
        <f t="shared" si="5"/>
        <v>0</v>
      </c>
      <c r="CA16" s="64">
        <f t="shared" si="5"/>
        <v>0</v>
      </c>
      <c r="CB16" s="64">
        <f t="shared" si="5"/>
        <v>0</v>
      </c>
      <c r="CC16" s="64">
        <f t="shared" si="5"/>
        <v>0</v>
      </c>
      <c r="CD16" s="64">
        <f t="shared" si="5"/>
        <v>0</v>
      </c>
      <c r="CE16" s="64">
        <f t="shared" si="5"/>
        <v>0</v>
      </c>
      <c r="CF16" s="64">
        <f t="shared" si="5"/>
        <v>0</v>
      </c>
      <c r="CG16" s="64">
        <f t="shared" si="5"/>
        <v>0</v>
      </c>
      <c r="CH16" s="64">
        <f t="shared" si="5"/>
        <v>0</v>
      </c>
      <c r="CI16" s="64">
        <f t="shared" si="5"/>
        <v>0</v>
      </c>
      <c r="CJ16" s="64">
        <f t="shared" si="5"/>
        <v>0</v>
      </c>
      <c r="CM16" s="64">
        <f t="shared" si="6"/>
        <v>0</v>
      </c>
      <c r="CN16" s="64">
        <f t="shared" si="6"/>
        <v>0</v>
      </c>
      <c r="CO16" s="64">
        <f t="shared" si="6"/>
        <v>0</v>
      </c>
      <c r="CP16" s="64">
        <f t="shared" si="6"/>
        <v>0</v>
      </c>
      <c r="CQ16" s="64">
        <f t="shared" si="6"/>
        <v>0</v>
      </c>
      <c r="CR16" s="64">
        <f t="shared" si="6"/>
        <v>0</v>
      </c>
      <c r="CS16" s="64">
        <f t="shared" si="6"/>
        <v>0</v>
      </c>
      <c r="CT16" s="64">
        <f t="shared" si="6"/>
        <v>0</v>
      </c>
      <c r="CU16" s="64">
        <f t="shared" si="6"/>
        <v>0</v>
      </c>
      <c r="CV16" s="64">
        <f t="shared" si="6"/>
        <v>0</v>
      </c>
      <c r="CW16" s="64">
        <f t="shared" si="6"/>
        <v>0</v>
      </c>
    </row>
    <row r="17" spans="1:101">
      <c r="A17" s="64">
        <v>2000</v>
      </c>
      <c r="B17" s="64">
        <v>360206582</v>
      </c>
      <c r="C17" s="64">
        <v>1</v>
      </c>
      <c r="D17" s="64" t="s">
        <v>512</v>
      </c>
      <c r="E17" s="64">
        <v>27500</v>
      </c>
      <c r="F17" s="64">
        <v>48.3</v>
      </c>
      <c r="K17" s="64">
        <v>520500552</v>
      </c>
      <c r="L17" s="64" t="s">
        <v>221</v>
      </c>
      <c r="M17" s="64">
        <f t="shared" si="7"/>
        <v>0</v>
      </c>
      <c r="N17" s="64">
        <f t="shared" si="0"/>
        <v>0</v>
      </c>
      <c r="O17" s="64">
        <f t="shared" si="0"/>
        <v>0</v>
      </c>
      <c r="P17" s="64">
        <f t="shared" si="0"/>
        <v>0</v>
      </c>
      <c r="Q17" s="64">
        <f t="shared" si="0"/>
        <v>0</v>
      </c>
      <c r="R17" s="64">
        <f t="shared" si="0"/>
        <v>0</v>
      </c>
      <c r="S17" s="64">
        <f t="shared" si="0"/>
        <v>0</v>
      </c>
      <c r="T17" s="64">
        <f t="shared" si="0"/>
        <v>0</v>
      </c>
      <c r="U17" s="64">
        <f t="shared" si="0"/>
        <v>0</v>
      </c>
      <c r="V17" s="64">
        <f t="shared" si="0"/>
        <v>0</v>
      </c>
      <c r="W17" s="64">
        <f t="shared" si="0"/>
        <v>0</v>
      </c>
      <c r="Z17" s="64">
        <f t="shared" si="8"/>
        <v>0</v>
      </c>
      <c r="AA17" s="64">
        <f t="shared" si="1"/>
        <v>0</v>
      </c>
      <c r="AB17" s="64">
        <f t="shared" si="1"/>
        <v>0</v>
      </c>
      <c r="AC17" s="64">
        <f t="shared" si="1"/>
        <v>3000</v>
      </c>
      <c r="AD17" s="64">
        <f t="shared" si="1"/>
        <v>0</v>
      </c>
      <c r="AE17" s="64">
        <f t="shared" si="1"/>
        <v>0</v>
      </c>
      <c r="AF17" s="64">
        <f t="shared" si="1"/>
        <v>0</v>
      </c>
      <c r="AG17" s="64">
        <f t="shared" si="1"/>
        <v>0</v>
      </c>
      <c r="AH17" s="64">
        <f t="shared" si="1"/>
        <v>0</v>
      </c>
      <c r="AI17" s="64">
        <f t="shared" si="1"/>
        <v>0</v>
      </c>
      <c r="AJ17" s="64">
        <f t="shared" si="1"/>
        <v>0</v>
      </c>
      <c r="AM17" s="64">
        <f t="shared" si="9"/>
        <v>0</v>
      </c>
      <c r="AN17" s="64">
        <f t="shared" si="2"/>
        <v>0</v>
      </c>
      <c r="AO17" s="64">
        <f t="shared" si="2"/>
        <v>0</v>
      </c>
      <c r="AP17" s="64">
        <f t="shared" si="2"/>
        <v>3312</v>
      </c>
      <c r="AQ17" s="64">
        <f t="shared" si="2"/>
        <v>0</v>
      </c>
      <c r="AR17" s="64">
        <f t="shared" si="2"/>
        <v>0</v>
      </c>
      <c r="AS17" s="64">
        <f t="shared" si="2"/>
        <v>0</v>
      </c>
      <c r="AT17" s="64">
        <f t="shared" si="2"/>
        <v>0</v>
      </c>
      <c r="AU17" s="64">
        <f t="shared" si="2"/>
        <v>0</v>
      </c>
      <c r="AV17" s="64">
        <f t="shared" si="2"/>
        <v>0</v>
      </c>
      <c r="AW17" s="64">
        <f t="shared" si="2"/>
        <v>0</v>
      </c>
      <c r="AZ17" s="64">
        <f t="shared" si="10"/>
        <v>0</v>
      </c>
      <c r="BA17" s="64">
        <f t="shared" si="3"/>
        <v>0</v>
      </c>
      <c r="BB17" s="64">
        <f t="shared" si="3"/>
        <v>0</v>
      </c>
      <c r="BC17" s="64">
        <f t="shared" si="3"/>
        <v>3372</v>
      </c>
      <c r="BD17" s="64">
        <f t="shared" si="3"/>
        <v>0</v>
      </c>
      <c r="BE17" s="64">
        <f t="shared" si="3"/>
        <v>0</v>
      </c>
      <c r="BF17" s="64">
        <f t="shared" si="3"/>
        <v>0</v>
      </c>
      <c r="BG17" s="64">
        <f t="shared" si="3"/>
        <v>0</v>
      </c>
      <c r="BH17" s="64">
        <f t="shared" si="3"/>
        <v>0</v>
      </c>
      <c r="BI17" s="64">
        <f t="shared" si="3"/>
        <v>0</v>
      </c>
      <c r="BJ17" s="64">
        <f t="shared" si="3"/>
        <v>0</v>
      </c>
      <c r="BM17" s="64">
        <f t="shared" si="4"/>
        <v>0</v>
      </c>
      <c r="BN17" s="64">
        <f t="shared" si="4"/>
        <v>0</v>
      </c>
      <c r="BO17" s="64">
        <f t="shared" si="4"/>
        <v>0</v>
      </c>
      <c r="BP17" s="64">
        <f t="shared" si="4"/>
        <v>5615</v>
      </c>
      <c r="BQ17" s="64">
        <f t="shared" si="4"/>
        <v>0</v>
      </c>
      <c r="BR17" s="64">
        <f t="shared" si="4"/>
        <v>0</v>
      </c>
      <c r="BS17" s="64">
        <f t="shared" si="4"/>
        <v>0</v>
      </c>
      <c r="BT17" s="64">
        <f t="shared" si="4"/>
        <v>0</v>
      </c>
      <c r="BU17" s="64">
        <f t="shared" si="4"/>
        <v>0</v>
      </c>
      <c r="BV17" s="64">
        <f t="shared" si="4"/>
        <v>0</v>
      </c>
      <c r="BW17" s="64">
        <f t="shared" si="4"/>
        <v>0</v>
      </c>
      <c r="BZ17" s="64">
        <f t="shared" si="5"/>
        <v>0</v>
      </c>
      <c r="CA17" s="64">
        <f t="shared" si="5"/>
        <v>0</v>
      </c>
      <c r="CB17" s="64">
        <f t="shared" si="5"/>
        <v>0</v>
      </c>
      <c r="CC17" s="64">
        <f t="shared" si="5"/>
        <v>2174</v>
      </c>
      <c r="CD17" s="64">
        <f t="shared" si="5"/>
        <v>0</v>
      </c>
      <c r="CE17" s="64">
        <f t="shared" si="5"/>
        <v>0</v>
      </c>
      <c r="CF17" s="64">
        <f t="shared" si="5"/>
        <v>0</v>
      </c>
      <c r="CG17" s="64">
        <f t="shared" si="5"/>
        <v>0</v>
      </c>
      <c r="CH17" s="64">
        <f t="shared" si="5"/>
        <v>0</v>
      </c>
      <c r="CI17" s="64">
        <f t="shared" si="5"/>
        <v>0</v>
      </c>
      <c r="CJ17" s="64">
        <f t="shared" si="5"/>
        <v>0</v>
      </c>
      <c r="CM17" s="64">
        <f t="shared" si="6"/>
        <v>0</v>
      </c>
      <c r="CN17" s="64">
        <f t="shared" si="6"/>
        <v>0</v>
      </c>
      <c r="CO17" s="64">
        <f t="shared" si="6"/>
        <v>0</v>
      </c>
      <c r="CP17" s="64">
        <f t="shared" si="6"/>
        <v>2434</v>
      </c>
      <c r="CQ17" s="64">
        <f t="shared" si="6"/>
        <v>0</v>
      </c>
      <c r="CR17" s="64">
        <f t="shared" si="6"/>
        <v>0</v>
      </c>
      <c r="CS17" s="64">
        <f t="shared" si="6"/>
        <v>0</v>
      </c>
      <c r="CT17" s="64">
        <f t="shared" si="6"/>
        <v>0</v>
      </c>
      <c r="CU17" s="64">
        <f t="shared" si="6"/>
        <v>0</v>
      </c>
      <c r="CV17" s="64">
        <f t="shared" si="6"/>
        <v>0</v>
      </c>
      <c r="CW17" s="64">
        <f t="shared" si="6"/>
        <v>0</v>
      </c>
    </row>
    <row r="18" spans="1:101">
      <c r="A18" s="64">
        <v>2000</v>
      </c>
      <c r="B18" s="64">
        <v>360206632</v>
      </c>
      <c r="C18" s="64">
        <v>1</v>
      </c>
      <c r="D18" s="64" t="s">
        <v>512</v>
      </c>
      <c r="E18" s="64">
        <v>27500</v>
      </c>
      <c r="F18" s="64">
        <v>80</v>
      </c>
      <c r="K18" s="64">
        <v>520502612</v>
      </c>
      <c r="L18" s="64" t="s">
        <v>177</v>
      </c>
      <c r="M18" s="64">
        <f t="shared" si="7"/>
        <v>0</v>
      </c>
      <c r="N18" s="64">
        <f t="shared" si="7"/>
        <v>0</v>
      </c>
      <c r="O18" s="64">
        <f t="shared" si="7"/>
        <v>0</v>
      </c>
      <c r="P18" s="64">
        <f t="shared" si="7"/>
        <v>0</v>
      </c>
      <c r="Q18" s="64">
        <f t="shared" si="7"/>
        <v>0</v>
      </c>
      <c r="R18" s="64">
        <f t="shared" si="7"/>
        <v>0</v>
      </c>
      <c r="S18" s="64">
        <f t="shared" si="7"/>
        <v>0</v>
      </c>
      <c r="T18" s="64">
        <f t="shared" si="7"/>
        <v>0</v>
      </c>
      <c r="U18" s="64">
        <f t="shared" si="7"/>
        <v>0</v>
      </c>
      <c r="V18" s="64">
        <f t="shared" si="7"/>
        <v>0</v>
      </c>
      <c r="W18" s="64">
        <f t="shared" si="7"/>
        <v>0</v>
      </c>
      <c r="Z18" s="64">
        <f t="shared" si="8"/>
        <v>0</v>
      </c>
      <c r="AA18" s="64">
        <f t="shared" si="8"/>
        <v>0</v>
      </c>
      <c r="AB18" s="64">
        <f t="shared" si="8"/>
        <v>0</v>
      </c>
      <c r="AC18" s="64">
        <f t="shared" si="8"/>
        <v>0</v>
      </c>
      <c r="AD18" s="64">
        <f t="shared" si="8"/>
        <v>0</v>
      </c>
      <c r="AE18" s="64">
        <f t="shared" si="8"/>
        <v>0</v>
      </c>
      <c r="AF18" s="64">
        <f t="shared" si="8"/>
        <v>0</v>
      </c>
      <c r="AG18" s="64">
        <f t="shared" si="8"/>
        <v>0</v>
      </c>
      <c r="AH18" s="64">
        <f t="shared" si="8"/>
        <v>0</v>
      </c>
      <c r="AI18" s="64">
        <f t="shared" si="8"/>
        <v>0</v>
      </c>
      <c r="AJ18" s="64">
        <f t="shared" si="8"/>
        <v>0</v>
      </c>
      <c r="AM18" s="64">
        <f t="shared" si="9"/>
        <v>0</v>
      </c>
      <c r="AN18" s="64">
        <f t="shared" si="9"/>
        <v>0</v>
      </c>
      <c r="AO18" s="64">
        <f t="shared" si="9"/>
        <v>0</v>
      </c>
      <c r="AP18" s="64">
        <f t="shared" si="9"/>
        <v>0</v>
      </c>
      <c r="AQ18" s="64">
        <f t="shared" si="9"/>
        <v>0</v>
      </c>
      <c r="AR18" s="64">
        <f t="shared" si="9"/>
        <v>0</v>
      </c>
      <c r="AS18" s="64">
        <f t="shared" si="9"/>
        <v>0</v>
      </c>
      <c r="AT18" s="64">
        <f t="shared" si="9"/>
        <v>0</v>
      </c>
      <c r="AU18" s="64">
        <f t="shared" si="9"/>
        <v>0</v>
      </c>
      <c r="AV18" s="64">
        <f t="shared" si="9"/>
        <v>0</v>
      </c>
      <c r="AW18" s="64">
        <f t="shared" si="9"/>
        <v>0</v>
      </c>
      <c r="AZ18" s="64">
        <f t="shared" si="10"/>
        <v>0</v>
      </c>
      <c r="BA18" s="64">
        <f t="shared" si="10"/>
        <v>0</v>
      </c>
      <c r="BB18" s="64">
        <f t="shared" si="10"/>
        <v>0</v>
      </c>
      <c r="BC18" s="64">
        <f t="shared" si="10"/>
        <v>0</v>
      </c>
      <c r="BD18" s="64">
        <f t="shared" si="10"/>
        <v>0</v>
      </c>
      <c r="BE18" s="64">
        <f t="shared" si="10"/>
        <v>0</v>
      </c>
      <c r="BF18" s="64">
        <f t="shared" si="10"/>
        <v>0</v>
      </c>
      <c r="BG18" s="64">
        <f t="shared" si="10"/>
        <v>0</v>
      </c>
      <c r="BH18" s="64">
        <f t="shared" si="10"/>
        <v>0</v>
      </c>
      <c r="BI18" s="64">
        <f t="shared" si="10"/>
        <v>0</v>
      </c>
      <c r="BJ18" s="64">
        <f t="shared" si="10"/>
        <v>0</v>
      </c>
      <c r="BM18" s="64">
        <f t="shared" ref="BM18:BW33" si="11">SUMIFS($F$2:$F$172,$A$2:$A$172,$BL$1,$B$2:$B$172,$K18,$D$2:$D$172,BM$1)</f>
        <v>0</v>
      </c>
      <c r="BN18" s="64">
        <f t="shared" si="11"/>
        <v>0</v>
      </c>
      <c r="BO18" s="64">
        <f t="shared" si="11"/>
        <v>0</v>
      </c>
      <c r="BP18" s="64">
        <f t="shared" si="11"/>
        <v>0</v>
      </c>
      <c r="BQ18" s="64">
        <f t="shared" si="11"/>
        <v>0</v>
      </c>
      <c r="BR18" s="64">
        <f t="shared" si="11"/>
        <v>0</v>
      </c>
      <c r="BS18" s="64">
        <f t="shared" si="11"/>
        <v>0</v>
      </c>
      <c r="BT18" s="64">
        <f t="shared" si="11"/>
        <v>0</v>
      </c>
      <c r="BU18" s="64">
        <f t="shared" si="11"/>
        <v>0</v>
      </c>
      <c r="BV18" s="64">
        <f t="shared" si="11"/>
        <v>0</v>
      </c>
      <c r="BW18" s="64">
        <f t="shared" si="11"/>
        <v>0</v>
      </c>
      <c r="BZ18" s="64">
        <f t="shared" ref="BZ18:CJ33" si="12">SUMIFS($F$2:$F$172,$A$2:$A$172,$BY$1,$B$2:$B$172,$K18,$D$2:$D$172,BZ$1)</f>
        <v>0</v>
      </c>
      <c r="CA18" s="64">
        <f t="shared" si="12"/>
        <v>0</v>
      </c>
      <c r="CB18" s="64">
        <f t="shared" si="12"/>
        <v>0</v>
      </c>
      <c r="CC18" s="64">
        <f t="shared" si="12"/>
        <v>0</v>
      </c>
      <c r="CD18" s="64">
        <f t="shared" si="12"/>
        <v>0</v>
      </c>
      <c r="CE18" s="64">
        <f t="shared" si="12"/>
        <v>0</v>
      </c>
      <c r="CF18" s="64">
        <f t="shared" si="12"/>
        <v>0</v>
      </c>
      <c r="CG18" s="64">
        <f t="shared" si="12"/>
        <v>0</v>
      </c>
      <c r="CH18" s="64">
        <f t="shared" si="12"/>
        <v>0</v>
      </c>
      <c r="CI18" s="64">
        <f t="shared" si="12"/>
        <v>0</v>
      </c>
      <c r="CJ18" s="64">
        <f t="shared" si="12"/>
        <v>0</v>
      </c>
      <c r="CM18" s="64">
        <f t="shared" ref="CM18:CW33" si="13">SUMIFS($F$2:$F$172,$A$2:$A$172,$CL$1,$B$2:$B$172,$K18,$D$2:$D$172,CM$1)</f>
        <v>0</v>
      </c>
      <c r="CN18" s="64">
        <f t="shared" si="13"/>
        <v>0</v>
      </c>
      <c r="CO18" s="64">
        <f t="shared" si="13"/>
        <v>0</v>
      </c>
      <c r="CP18" s="64">
        <f t="shared" si="13"/>
        <v>0</v>
      </c>
      <c r="CQ18" s="64">
        <f t="shared" si="13"/>
        <v>0</v>
      </c>
      <c r="CR18" s="64">
        <f t="shared" si="13"/>
        <v>0</v>
      </c>
      <c r="CS18" s="64">
        <f t="shared" si="13"/>
        <v>0</v>
      </c>
      <c r="CT18" s="64">
        <f t="shared" si="13"/>
        <v>0</v>
      </c>
      <c r="CU18" s="64">
        <f t="shared" si="13"/>
        <v>0</v>
      </c>
      <c r="CV18" s="64">
        <f t="shared" si="13"/>
        <v>0</v>
      </c>
      <c r="CW18" s="64">
        <f t="shared" si="13"/>
        <v>0</v>
      </c>
    </row>
    <row r="19" spans="1:101">
      <c r="A19" s="64">
        <v>2000</v>
      </c>
      <c r="B19" s="64">
        <v>360207292</v>
      </c>
      <c r="C19" s="64">
        <v>1</v>
      </c>
      <c r="D19" s="64" t="s">
        <v>509</v>
      </c>
      <c r="E19" s="64">
        <v>35900</v>
      </c>
      <c r="F19" s="64">
        <v>17.756</v>
      </c>
      <c r="I19" s="64">
        <v>1</v>
      </c>
      <c r="K19" s="64">
        <v>520502002</v>
      </c>
      <c r="L19" s="64" t="s">
        <v>225</v>
      </c>
      <c r="M19" s="64">
        <f t="shared" si="7"/>
        <v>0</v>
      </c>
      <c r="N19" s="64">
        <f t="shared" si="7"/>
        <v>0</v>
      </c>
      <c r="O19" s="64">
        <f t="shared" si="7"/>
        <v>0</v>
      </c>
      <c r="P19" s="64">
        <f t="shared" si="7"/>
        <v>0</v>
      </c>
      <c r="Q19" s="64">
        <f t="shared" si="7"/>
        <v>0</v>
      </c>
      <c r="R19" s="64">
        <f t="shared" si="7"/>
        <v>0</v>
      </c>
      <c r="S19" s="64">
        <f t="shared" si="7"/>
        <v>0</v>
      </c>
      <c r="T19" s="64">
        <f t="shared" si="7"/>
        <v>0</v>
      </c>
      <c r="U19" s="64">
        <f t="shared" si="7"/>
        <v>0</v>
      </c>
      <c r="V19" s="64">
        <f t="shared" si="7"/>
        <v>0</v>
      </c>
      <c r="W19" s="64">
        <f t="shared" si="7"/>
        <v>0</v>
      </c>
      <c r="Z19" s="64">
        <f t="shared" si="8"/>
        <v>0</v>
      </c>
      <c r="AA19" s="64">
        <f t="shared" si="8"/>
        <v>0</v>
      </c>
      <c r="AB19" s="64">
        <f t="shared" si="8"/>
        <v>0</v>
      </c>
      <c r="AC19" s="64">
        <f t="shared" si="8"/>
        <v>0</v>
      </c>
      <c r="AD19" s="64">
        <f t="shared" si="8"/>
        <v>0</v>
      </c>
      <c r="AE19" s="64">
        <f t="shared" si="8"/>
        <v>0</v>
      </c>
      <c r="AF19" s="64">
        <f t="shared" si="8"/>
        <v>0</v>
      </c>
      <c r="AG19" s="64">
        <f t="shared" si="8"/>
        <v>0</v>
      </c>
      <c r="AH19" s="64">
        <f t="shared" si="8"/>
        <v>39.54</v>
      </c>
      <c r="AI19" s="64">
        <f t="shared" si="8"/>
        <v>0</v>
      </c>
      <c r="AJ19" s="64">
        <f t="shared" si="8"/>
        <v>0</v>
      </c>
      <c r="AM19" s="64">
        <f t="shared" si="9"/>
        <v>0</v>
      </c>
      <c r="AN19" s="64">
        <f t="shared" si="9"/>
        <v>0</v>
      </c>
      <c r="AO19" s="64">
        <f t="shared" si="9"/>
        <v>0</v>
      </c>
      <c r="AP19" s="64">
        <f t="shared" si="9"/>
        <v>0</v>
      </c>
      <c r="AQ19" s="64">
        <f t="shared" si="9"/>
        <v>0</v>
      </c>
      <c r="AR19" s="64">
        <f t="shared" si="9"/>
        <v>0</v>
      </c>
      <c r="AS19" s="64">
        <f t="shared" si="9"/>
        <v>0</v>
      </c>
      <c r="AT19" s="64">
        <f t="shared" si="9"/>
        <v>0</v>
      </c>
      <c r="AU19" s="64">
        <f t="shared" si="9"/>
        <v>45.12</v>
      </c>
      <c r="AV19" s="64">
        <f t="shared" si="9"/>
        <v>0</v>
      </c>
      <c r="AW19" s="64">
        <f t="shared" si="9"/>
        <v>0</v>
      </c>
      <c r="AZ19" s="64">
        <f t="shared" si="10"/>
        <v>0</v>
      </c>
      <c r="BA19" s="64">
        <f t="shared" si="10"/>
        <v>0</v>
      </c>
      <c r="BB19" s="64">
        <f t="shared" si="10"/>
        <v>0</v>
      </c>
      <c r="BC19" s="64">
        <f t="shared" si="10"/>
        <v>0</v>
      </c>
      <c r="BD19" s="64">
        <f t="shared" si="10"/>
        <v>0</v>
      </c>
      <c r="BE19" s="64">
        <f t="shared" si="10"/>
        <v>0</v>
      </c>
      <c r="BF19" s="64">
        <f t="shared" si="10"/>
        <v>0</v>
      </c>
      <c r="BG19" s="64">
        <f t="shared" si="10"/>
        <v>0</v>
      </c>
      <c r="BH19" s="64">
        <f t="shared" si="10"/>
        <v>0</v>
      </c>
      <c r="BI19" s="64">
        <f t="shared" si="10"/>
        <v>0</v>
      </c>
      <c r="BJ19" s="64">
        <f t="shared" si="10"/>
        <v>0</v>
      </c>
      <c r="BM19" s="64">
        <f t="shared" si="11"/>
        <v>0</v>
      </c>
      <c r="BN19" s="64">
        <f t="shared" si="11"/>
        <v>0</v>
      </c>
      <c r="BO19" s="64">
        <f t="shared" si="11"/>
        <v>0</v>
      </c>
      <c r="BP19" s="64">
        <f t="shared" si="11"/>
        <v>0</v>
      </c>
      <c r="BQ19" s="64">
        <f t="shared" si="11"/>
        <v>0</v>
      </c>
      <c r="BR19" s="64">
        <f t="shared" si="11"/>
        <v>0</v>
      </c>
      <c r="BS19" s="64">
        <f t="shared" si="11"/>
        <v>0</v>
      </c>
      <c r="BT19" s="64">
        <f t="shared" si="11"/>
        <v>0</v>
      </c>
      <c r="BU19" s="64">
        <f t="shared" si="11"/>
        <v>0</v>
      </c>
      <c r="BV19" s="64">
        <f t="shared" si="11"/>
        <v>0</v>
      </c>
      <c r="BW19" s="64">
        <f t="shared" si="11"/>
        <v>0</v>
      </c>
      <c r="BZ19" s="64">
        <f t="shared" si="12"/>
        <v>0</v>
      </c>
      <c r="CA19" s="64">
        <f t="shared" si="12"/>
        <v>0</v>
      </c>
      <c r="CB19" s="64">
        <f t="shared" si="12"/>
        <v>0</v>
      </c>
      <c r="CC19" s="64">
        <f t="shared" si="12"/>
        <v>0</v>
      </c>
      <c r="CD19" s="64">
        <f t="shared" si="12"/>
        <v>0</v>
      </c>
      <c r="CE19" s="64">
        <f t="shared" si="12"/>
        <v>0</v>
      </c>
      <c r="CF19" s="64">
        <f t="shared" si="12"/>
        <v>0</v>
      </c>
      <c r="CG19" s="64">
        <f t="shared" si="12"/>
        <v>0</v>
      </c>
      <c r="CH19" s="64">
        <f t="shared" si="12"/>
        <v>0</v>
      </c>
      <c r="CI19" s="64">
        <f t="shared" si="12"/>
        <v>0</v>
      </c>
      <c r="CJ19" s="64">
        <f t="shared" si="12"/>
        <v>0</v>
      </c>
      <c r="CM19" s="64">
        <f t="shared" si="13"/>
        <v>0</v>
      </c>
      <c r="CN19" s="64">
        <f t="shared" si="13"/>
        <v>0</v>
      </c>
      <c r="CO19" s="64">
        <f t="shared" si="13"/>
        <v>0</v>
      </c>
      <c r="CP19" s="64">
        <f t="shared" si="13"/>
        <v>0</v>
      </c>
      <c r="CQ19" s="64">
        <f t="shared" si="13"/>
        <v>0</v>
      </c>
      <c r="CR19" s="64">
        <f t="shared" si="13"/>
        <v>0</v>
      </c>
      <c r="CS19" s="64">
        <f t="shared" si="13"/>
        <v>0</v>
      </c>
      <c r="CT19" s="64">
        <f t="shared" si="13"/>
        <v>0</v>
      </c>
      <c r="CU19" s="64">
        <f t="shared" si="13"/>
        <v>0</v>
      </c>
      <c r="CV19" s="64">
        <f t="shared" si="13"/>
        <v>0</v>
      </c>
      <c r="CW19" s="64">
        <f t="shared" si="13"/>
        <v>0</v>
      </c>
    </row>
    <row r="20" spans="1:101">
      <c r="A20" s="64">
        <v>2000</v>
      </c>
      <c r="B20" s="64">
        <v>360207292</v>
      </c>
      <c r="C20" s="64">
        <v>1</v>
      </c>
      <c r="D20" s="64" t="s">
        <v>510</v>
      </c>
      <c r="E20" s="64">
        <v>47020</v>
      </c>
      <c r="F20" s="64">
        <v>10.888999999999999</v>
      </c>
      <c r="I20" s="64">
        <v>1</v>
      </c>
      <c r="K20" s="64">
        <v>520501792</v>
      </c>
      <c r="L20" s="64" t="s">
        <v>238</v>
      </c>
      <c r="M20" s="64">
        <f t="shared" si="7"/>
        <v>0</v>
      </c>
      <c r="N20" s="64">
        <f t="shared" si="7"/>
        <v>0</v>
      </c>
      <c r="O20" s="64">
        <f t="shared" si="7"/>
        <v>0</v>
      </c>
      <c r="P20" s="64">
        <f t="shared" si="7"/>
        <v>0</v>
      </c>
      <c r="Q20" s="64">
        <f t="shared" si="7"/>
        <v>0</v>
      </c>
      <c r="R20" s="64">
        <f t="shared" si="7"/>
        <v>0</v>
      </c>
      <c r="S20" s="64">
        <f t="shared" si="7"/>
        <v>0</v>
      </c>
      <c r="T20" s="64">
        <f t="shared" si="7"/>
        <v>0</v>
      </c>
      <c r="U20" s="64">
        <f t="shared" si="7"/>
        <v>0</v>
      </c>
      <c r="V20" s="64">
        <f t="shared" si="7"/>
        <v>0</v>
      </c>
      <c r="W20" s="64">
        <f t="shared" si="7"/>
        <v>0</v>
      </c>
      <c r="Z20" s="64">
        <f t="shared" si="8"/>
        <v>0</v>
      </c>
      <c r="AA20" s="64">
        <f t="shared" si="8"/>
        <v>0</v>
      </c>
      <c r="AB20" s="64">
        <f t="shared" si="8"/>
        <v>0</v>
      </c>
      <c r="AC20" s="64">
        <f t="shared" si="8"/>
        <v>0</v>
      </c>
      <c r="AD20" s="64">
        <f t="shared" si="8"/>
        <v>0</v>
      </c>
      <c r="AE20" s="64">
        <f t="shared" si="8"/>
        <v>0</v>
      </c>
      <c r="AF20" s="64">
        <f t="shared" si="8"/>
        <v>0</v>
      </c>
      <c r="AG20" s="64">
        <f t="shared" si="8"/>
        <v>0</v>
      </c>
      <c r="AH20" s="64">
        <f t="shared" si="8"/>
        <v>28.664999999999999</v>
      </c>
      <c r="AI20" s="64">
        <f t="shared" si="8"/>
        <v>0</v>
      </c>
      <c r="AJ20" s="64">
        <f t="shared" si="8"/>
        <v>0</v>
      </c>
      <c r="AM20" s="64">
        <f t="shared" si="9"/>
        <v>0</v>
      </c>
      <c r="AN20" s="64">
        <f t="shared" si="9"/>
        <v>0</v>
      </c>
      <c r="AO20" s="64">
        <f t="shared" si="9"/>
        <v>0</v>
      </c>
      <c r="AP20" s="64">
        <f t="shared" si="9"/>
        <v>0</v>
      </c>
      <c r="AQ20" s="64">
        <f t="shared" si="9"/>
        <v>0</v>
      </c>
      <c r="AR20" s="64">
        <f t="shared" si="9"/>
        <v>0</v>
      </c>
      <c r="AS20" s="64">
        <f t="shared" si="9"/>
        <v>0</v>
      </c>
      <c r="AT20" s="64">
        <f t="shared" si="9"/>
        <v>0</v>
      </c>
      <c r="AU20" s="64">
        <f t="shared" si="9"/>
        <v>26.678000000000001</v>
      </c>
      <c r="AV20" s="64">
        <f t="shared" si="9"/>
        <v>0</v>
      </c>
      <c r="AW20" s="64">
        <f t="shared" si="9"/>
        <v>0</v>
      </c>
      <c r="AZ20" s="64">
        <f t="shared" si="10"/>
        <v>0</v>
      </c>
      <c r="BA20" s="64">
        <f t="shared" si="10"/>
        <v>0</v>
      </c>
      <c r="BB20" s="64">
        <f t="shared" si="10"/>
        <v>0</v>
      </c>
      <c r="BC20" s="64">
        <f t="shared" si="10"/>
        <v>0</v>
      </c>
      <c r="BD20" s="64">
        <f t="shared" si="10"/>
        <v>0</v>
      </c>
      <c r="BE20" s="64">
        <f t="shared" si="10"/>
        <v>0</v>
      </c>
      <c r="BF20" s="64">
        <f t="shared" si="10"/>
        <v>0</v>
      </c>
      <c r="BG20" s="64">
        <f t="shared" si="10"/>
        <v>0</v>
      </c>
      <c r="BH20" s="64">
        <f t="shared" si="10"/>
        <v>0</v>
      </c>
      <c r="BI20" s="64">
        <f t="shared" si="10"/>
        <v>0</v>
      </c>
      <c r="BJ20" s="64">
        <f t="shared" si="10"/>
        <v>0</v>
      </c>
      <c r="BM20" s="64">
        <f t="shared" si="11"/>
        <v>0</v>
      </c>
      <c r="BN20" s="64">
        <f t="shared" si="11"/>
        <v>0</v>
      </c>
      <c r="BO20" s="64">
        <f t="shared" si="11"/>
        <v>0</v>
      </c>
      <c r="BP20" s="64">
        <f t="shared" si="11"/>
        <v>0</v>
      </c>
      <c r="BQ20" s="64">
        <f t="shared" si="11"/>
        <v>0</v>
      </c>
      <c r="BR20" s="64">
        <f t="shared" si="11"/>
        <v>0</v>
      </c>
      <c r="BS20" s="64">
        <f t="shared" si="11"/>
        <v>0</v>
      </c>
      <c r="BT20" s="64">
        <f t="shared" si="11"/>
        <v>0</v>
      </c>
      <c r="BU20" s="64">
        <f t="shared" si="11"/>
        <v>0</v>
      </c>
      <c r="BV20" s="64">
        <f t="shared" si="11"/>
        <v>0</v>
      </c>
      <c r="BW20" s="64">
        <f t="shared" si="11"/>
        <v>0</v>
      </c>
      <c r="BZ20" s="64">
        <f t="shared" si="12"/>
        <v>0</v>
      </c>
      <c r="CA20" s="64">
        <f t="shared" si="12"/>
        <v>0</v>
      </c>
      <c r="CB20" s="64">
        <f t="shared" si="12"/>
        <v>0</v>
      </c>
      <c r="CC20" s="64">
        <f t="shared" si="12"/>
        <v>0</v>
      </c>
      <c r="CD20" s="64">
        <f t="shared" si="12"/>
        <v>0</v>
      </c>
      <c r="CE20" s="64">
        <f t="shared" si="12"/>
        <v>0</v>
      </c>
      <c r="CF20" s="64">
        <f t="shared" si="12"/>
        <v>0</v>
      </c>
      <c r="CG20" s="64">
        <f t="shared" si="12"/>
        <v>0</v>
      </c>
      <c r="CH20" s="64">
        <f t="shared" si="12"/>
        <v>0</v>
      </c>
      <c r="CI20" s="64">
        <f t="shared" si="12"/>
        <v>0</v>
      </c>
      <c r="CJ20" s="64">
        <f t="shared" si="12"/>
        <v>0</v>
      </c>
      <c r="CM20" s="64">
        <f t="shared" si="13"/>
        <v>0</v>
      </c>
      <c r="CN20" s="64">
        <f t="shared" si="13"/>
        <v>0</v>
      </c>
      <c r="CO20" s="64">
        <f t="shared" si="13"/>
        <v>0</v>
      </c>
      <c r="CP20" s="64">
        <f t="shared" si="13"/>
        <v>0</v>
      </c>
      <c r="CQ20" s="64">
        <f t="shared" si="13"/>
        <v>0</v>
      </c>
      <c r="CR20" s="64">
        <f t="shared" si="13"/>
        <v>0</v>
      </c>
      <c r="CS20" s="64">
        <f t="shared" si="13"/>
        <v>0</v>
      </c>
      <c r="CT20" s="64">
        <f t="shared" si="13"/>
        <v>0</v>
      </c>
      <c r="CU20" s="64">
        <f t="shared" si="13"/>
        <v>0</v>
      </c>
      <c r="CV20" s="64">
        <f t="shared" si="13"/>
        <v>0</v>
      </c>
      <c r="CW20" s="64">
        <f t="shared" si="13"/>
        <v>0</v>
      </c>
    </row>
    <row r="21" spans="1:101">
      <c r="A21" s="64">
        <v>2000</v>
      </c>
      <c r="B21" s="64">
        <v>360207962</v>
      </c>
      <c r="C21" s="64">
        <v>1</v>
      </c>
      <c r="D21" s="64" t="s">
        <v>509</v>
      </c>
      <c r="E21" s="64">
        <v>35900</v>
      </c>
      <c r="F21" s="64">
        <v>88.447000000000003</v>
      </c>
      <c r="I21" s="64">
        <v>1</v>
      </c>
      <c r="K21" s="64">
        <v>520500782</v>
      </c>
      <c r="L21" s="64" t="s">
        <v>225</v>
      </c>
      <c r="M21" s="64">
        <f t="shared" si="7"/>
        <v>0</v>
      </c>
      <c r="N21" s="64">
        <f t="shared" si="7"/>
        <v>0</v>
      </c>
      <c r="O21" s="64">
        <f t="shared" si="7"/>
        <v>0</v>
      </c>
      <c r="P21" s="64">
        <f t="shared" si="7"/>
        <v>0</v>
      </c>
      <c r="Q21" s="64">
        <f t="shared" si="7"/>
        <v>0</v>
      </c>
      <c r="R21" s="64">
        <f t="shared" si="7"/>
        <v>0</v>
      </c>
      <c r="S21" s="64">
        <f t="shared" si="7"/>
        <v>0</v>
      </c>
      <c r="T21" s="64">
        <f t="shared" si="7"/>
        <v>0</v>
      </c>
      <c r="U21" s="64">
        <f t="shared" si="7"/>
        <v>0</v>
      </c>
      <c r="V21" s="64">
        <f t="shared" si="7"/>
        <v>0</v>
      </c>
      <c r="W21" s="64">
        <f t="shared" si="7"/>
        <v>0</v>
      </c>
      <c r="Z21" s="64">
        <f t="shared" si="8"/>
        <v>0</v>
      </c>
      <c r="AA21" s="64">
        <f t="shared" si="8"/>
        <v>0</v>
      </c>
      <c r="AB21" s="64">
        <f t="shared" si="8"/>
        <v>63</v>
      </c>
      <c r="AC21" s="64">
        <f t="shared" si="8"/>
        <v>0</v>
      </c>
      <c r="AD21" s="64">
        <f t="shared" si="8"/>
        <v>0</v>
      </c>
      <c r="AE21" s="64">
        <f t="shared" si="8"/>
        <v>0</v>
      </c>
      <c r="AF21" s="64">
        <f t="shared" si="8"/>
        <v>0</v>
      </c>
      <c r="AG21" s="64">
        <f t="shared" si="8"/>
        <v>0</v>
      </c>
      <c r="AH21" s="64">
        <f t="shared" si="8"/>
        <v>0</v>
      </c>
      <c r="AI21" s="64">
        <f t="shared" si="8"/>
        <v>0</v>
      </c>
      <c r="AJ21" s="64">
        <f t="shared" si="8"/>
        <v>0</v>
      </c>
      <c r="AM21" s="64">
        <f t="shared" si="9"/>
        <v>0</v>
      </c>
      <c r="AN21" s="64">
        <f t="shared" si="9"/>
        <v>0</v>
      </c>
      <c r="AO21" s="64">
        <f t="shared" si="9"/>
        <v>0</v>
      </c>
      <c r="AP21" s="64">
        <f t="shared" si="9"/>
        <v>0</v>
      </c>
      <c r="AQ21" s="64">
        <f t="shared" si="9"/>
        <v>0</v>
      </c>
      <c r="AR21" s="64">
        <f t="shared" si="9"/>
        <v>0</v>
      </c>
      <c r="AS21" s="64">
        <f t="shared" si="9"/>
        <v>0</v>
      </c>
      <c r="AT21" s="64">
        <f t="shared" si="9"/>
        <v>0</v>
      </c>
      <c r="AU21" s="64">
        <f t="shared" si="9"/>
        <v>24</v>
      </c>
      <c r="AV21" s="64">
        <f t="shared" si="9"/>
        <v>0</v>
      </c>
      <c r="AW21" s="64">
        <f t="shared" si="9"/>
        <v>0</v>
      </c>
      <c r="AZ21" s="64">
        <f t="shared" si="10"/>
        <v>0</v>
      </c>
      <c r="BA21" s="64">
        <f t="shared" si="10"/>
        <v>0</v>
      </c>
      <c r="BB21" s="64">
        <f t="shared" si="10"/>
        <v>0</v>
      </c>
      <c r="BC21" s="64">
        <f t="shared" si="10"/>
        <v>0</v>
      </c>
      <c r="BD21" s="64">
        <f t="shared" si="10"/>
        <v>0</v>
      </c>
      <c r="BE21" s="64">
        <f t="shared" si="10"/>
        <v>0</v>
      </c>
      <c r="BF21" s="64">
        <f t="shared" si="10"/>
        <v>0</v>
      </c>
      <c r="BG21" s="64">
        <f t="shared" si="10"/>
        <v>0</v>
      </c>
      <c r="BH21" s="64">
        <f t="shared" si="10"/>
        <v>0</v>
      </c>
      <c r="BI21" s="64">
        <f t="shared" si="10"/>
        <v>0</v>
      </c>
      <c r="BJ21" s="64">
        <f t="shared" si="10"/>
        <v>0</v>
      </c>
      <c r="BM21" s="64">
        <f t="shared" si="11"/>
        <v>0</v>
      </c>
      <c r="BN21" s="64">
        <f t="shared" si="11"/>
        <v>0</v>
      </c>
      <c r="BO21" s="64">
        <f t="shared" si="11"/>
        <v>0</v>
      </c>
      <c r="BP21" s="64">
        <f t="shared" si="11"/>
        <v>0</v>
      </c>
      <c r="BQ21" s="64">
        <f t="shared" si="11"/>
        <v>0</v>
      </c>
      <c r="BR21" s="64">
        <f t="shared" si="11"/>
        <v>0</v>
      </c>
      <c r="BS21" s="64">
        <f t="shared" si="11"/>
        <v>0</v>
      </c>
      <c r="BT21" s="64">
        <f t="shared" si="11"/>
        <v>0</v>
      </c>
      <c r="BU21" s="64">
        <f t="shared" si="11"/>
        <v>0</v>
      </c>
      <c r="BV21" s="64">
        <f t="shared" si="11"/>
        <v>0</v>
      </c>
      <c r="BW21" s="64">
        <f t="shared" si="11"/>
        <v>0</v>
      </c>
      <c r="BZ21" s="64">
        <f t="shared" si="12"/>
        <v>0</v>
      </c>
      <c r="CA21" s="64">
        <f t="shared" si="12"/>
        <v>0</v>
      </c>
      <c r="CB21" s="64">
        <f t="shared" si="12"/>
        <v>0</v>
      </c>
      <c r="CC21" s="64">
        <f t="shared" si="12"/>
        <v>0</v>
      </c>
      <c r="CD21" s="64">
        <f t="shared" si="12"/>
        <v>0</v>
      </c>
      <c r="CE21" s="64">
        <f t="shared" si="12"/>
        <v>0</v>
      </c>
      <c r="CF21" s="64">
        <f t="shared" si="12"/>
        <v>0</v>
      </c>
      <c r="CG21" s="64">
        <f t="shared" si="12"/>
        <v>0</v>
      </c>
      <c r="CH21" s="64">
        <f t="shared" si="12"/>
        <v>0</v>
      </c>
      <c r="CI21" s="64">
        <f t="shared" si="12"/>
        <v>0</v>
      </c>
      <c r="CJ21" s="64">
        <f t="shared" si="12"/>
        <v>0</v>
      </c>
      <c r="CM21" s="64">
        <f t="shared" si="13"/>
        <v>0</v>
      </c>
      <c r="CN21" s="64">
        <f t="shared" si="13"/>
        <v>0</v>
      </c>
      <c r="CO21" s="64">
        <f t="shared" si="13"/>
        <v>0</v>
      </c>
      <c r="CP21" s="64">
        <f t="shared" si="13"/>
        <v>0</v>
      </c>
      <c r="CQ21" s="64">
        <f t="shared" si="13"/>
        <v>0</v>
      </c>
      <c r="CR21" s="64">
        <f t="shared" si="13"/>
        <v>0</v>
      </c>
      <c r="CS21" s="64">
        <f t="shared" si="13"/>
        <v>0</v>
      </c>
      <c r="CT21" s="64">
        <f t="shared" si="13"/>
        <v>0</v>
      </c>
      <c r="CU21" s="64">
        <f t="shared" si="13"/>
        <v>0</v>
      </c>
      <c r="CV21" s="64">
        <f t="shared" si="13"/>
        <v>0</v>
      </c>
      <c r="CW21" s="64">
        <f t="shared" si="13"/>
        <v>0</v>
      </c>
    </row>
    <row r="22" spans="1:101">
      <c r="A22" s="64">
        <v>2000</v>
      </c>
      <c r="B22" s="64">
        <v>360208002</v>
      </c>
      <c r="C22" s="64">
        <v>1</v>
      </c>
      <c r="D22" s="64" t="s">
        <v>512</v>
      </c>
      <c r="E22" s="64">
        <v>27500</v>
      </c>
      <c r="F22" s="64">
        <v>66</v>
      </c>
      <c r="K22" s="64">
        <v>520500632</v>
      </c>
      <c r="L22" s="64" t="s">
        <v>215</v>
      </c>
      <c r="M22" s="64">
        <f t="shared" si="7"/>
        <v>0</v>
      </c>
      <c r="N22" s="64">
        <f t="shared" si="7"/>
        <v>0</v>
      </c>
      <c r="O22" s="64">
        <f t="shared" si="7"/>
        <v>0</v>
      </c>
      <c r="P22" s="64">
        <f t="shared" si="7"/>
        <v>0</v>
      </c>
      <c r="Q22" s="64">
        <f t="shared" si="7"/>
        <v>0</v>
      </c>
      <c r="R22" s="64">
        <f t="shared" si="7"/>
        <v>0</v>
      </c>
      <c r="S22" s="64">
        <f t="shared" si="7"/>
        <v>0</v>
      </c>
      <c r="T22" s="64">
        <f t="shared" si="7"/>
        <v>0</v>
      </c>
      <c r="U22" s="64">
        <f t="shared" si="7"/>
        <v>0</v>
      </c>
      <c r="V22" s="64">
        <f t="shared" si="7"/>
        <v>0</v>
      </c>
      <c r="W22" s="64">
        <f t="shared" si="7"/>
        <v>0</v>
      </c>
      <c r="Z22" s="64">
        <f t="shared" si="8"/>
        <v>0</v>
      </c>
      <c r="AA22" s="64">
        <f t="shared" si="8"/>
        <v>0</v>
      </c>
      <c r="AB22" s="64">
        <f t="shared" si="8"/>
        <v>0</v>
      </c>
      <c r="AC22" s="64">
        <f t="shared" si="8"/>
        <v>0</v>
      </c>
      <c r="AD22" s="64">
        <f t="shared" si="8"/>
        <v>0</v>
      </c>
      <c r="AE22" s="64">
        <f t="shared" si="8"/>
        <v>0</v>
      </c>
      <c r="AF22" s="64">
        <f t="shared" si="8"/>
        <v>0</v>
      </c>
      <c r="AG22" s="64">
        <f t="shared" si="8"/>
        <v>0</v>
      </c>
      <c r="AH22" s="64">
        <f t="shared" si="8"/>
        <v>0</v>
      </c>
      <c r="AI22" s="64">
        <f t="shared" si="8"/>
        <v>0</v>
      </c>
      <c r="AJ22" s="64">
        <f t="shared" si="8"/>
        <v>0</v>
      </c>
      <c r="AM22" s="64">
        <f t="shared" si="9"/>
        <v>0</v>
      </c>
      <c r="AN22" s="64">
        <f t="shared" si="9"/>
        <v>0</v>
      </c>
      <c r="AO22" s="64">
        <f t="shared" si="9"/>
        <v>0</v>
      </c>
      <c r="AP22" s="64">
        <f t="shared" si="9"/>
        <v>0</v>
      </c>
      <c r="AQ22" s="64">
        <f t="shared" si="9"/>
        <v>0</v>
      </c>
      <c r="AR22" s="64">
        <f t="shared" si="9"/>
        <v>0</v>
      </c>
      <c r="AS22" s="64">
        <f t="shared" si="9"/>
        <v>0</v>
      </c>
      <c r="AT22" s="64">
        <f t="shared" si="9"/>
        <v>0</v>
      </c>
      <c r="AU22" s="64">
        <f t="shared" si="9"/>
        <v>0</v>
      </c>
      <c r="AV22" s="64">
        <f t="shared" si="9"/>
        <v>0</v>
      </c>
      <c r="AW22" s="64">
        <f t="shared" si="9"/>
        <v>0</v>
      </c>
      <c r="AZ22" s="64">
        <f t="shared" si="10"/>
        <v>0</v>
      </c>
      <c r="BA22" s="64">
        <f t="shared" si="10"/>
        <v>0</v>
      </c>
      <c r="BB22" s="64">
        <f t="shared" si="10"/>
        <v>0</v>
      </c>
      <c r="BC22" s="64">
        <f t="shared" si="10"/>
        <v>0</v>
      </c>
      <c r="BD22" s="64">
        <f t="shared" si="10"/>
        <v>0</v>
      </c>
      <c r="BE22" s="64">
        <f t="shared" si="10"/>
        <v>0</v>
      </c>
      <c r="BF22" s="64">
        <f t="shared" si="10"/>
        <v>0</v>
      </c>
      <c r="BG22" s="64">
        <f t="shared" si="10"/>
        <v>0</v>
      </c>
      <c r="BH22" s="64">
        <f t="shared" si="10"/>
        <v>0</v>
      </c>
      <c r="BI22" s="64">
        <f t="shared" si="10"/>
        <v>0</v>
      </c>
      <c r="BJ22" s="64">
        <f t="shared" si="10"/>
        <v>0</v>
      </c>
      <c r="BM22" s="64">
        <f t="shared" si="11"/>
        <v>0</v>
      </c>
      <c r="BN22" s="64">
        <f t="shared" si="11"/>
        <v>0</v>
      </c>
      <c r="BO22" s="64">
        <f t="shared" si="11"/>
        <v>0</v>
      </c>
      <c r="BP22" s="64">
        <f t="shared" si="11"/>
        <v>0</v>
      </c>
      <c r="BQ22" s="64">
        <f t="shared" si="11"/>
        <v>0</v>
      </c>
      <c r="BR22" s="64">
        <f t="shared" si="11"/>
        <v>0</v>
      </c>
      <c r="BS22" s="64">
        <f t="shared" si="11"/>
        <v>0</v>
      </c>
      <c r="BT22" s="64">
        <f t="shared" si="11"/>
        <v>0</v>
      </c>
      <c r="BU22" s="64">
        <f t="shared" si="11"/>
        <v>0</v>
      </c>
      <c r="BV22" s="64">
        <f t="shared" si="11"/>
        <v>0</v>
      </c>
      <c r="BW22" s="64">
        <f t="shared" si="11"/>
        <v>0</v>
      </c>
      <c r="BZ22" s="64">
        <f t="shared" si="12"/>
        <v>0</v>
      </c>
      <c r="CA22" s="64">
        <f t="shared" si="12"/>
        <v>0</v>
      </c>
      <c r="CB22" s="64">
        <f t="shared" si="12"/>
        <v>0</v>
      </c>
      <c r="CC22" s="64">
        <f t="shared" si="12"/>
        <v>0</v>
      </c>
      <c r="CD22" s="64">
        <f t="shared" si="12"/>
        <v>0</v>
      </c>
      <c r="CE22" s="64">
        <f t="shared" si="12"/>
        <v>0</v>
      </c>
      <c r="CF22" s="64">
        <f t="shared" si="12"/>
        <v>0</v>
      </c>
      <c r="CG22" s="64">
        <f t="shared" si="12"/>
        <v>0</v>
      </c>
      <c r="CH22" s="64">
        <f t="shared" si="12"/>
        <v>0</v>
      </c>
      <c r="CI22" s="64">
        <f t="shared" si="12"/>
        <v>0</v>
      </c>
      <c r="CJ22" s="64">
        <f t="shared" si="12"/>
        <v>0</v>
      </c>
      <c r="CM22" s="64">
        <f t="shared" si="13"/>
        <v>0</v>
      </c>
      <c r="CN22" s="64">
        <f t="shared" si="13"/>
        <v>0</v>
      </c>
      <c r="CO22" s="64">
        <f t="shared" si="13"/>
        <v>0</v>
      </c>
      <c r="CP22" s="64">
        <f t="shared" si="13"/>
        <v>0</v>
      </c>
      <c r="CQ22" s="64">
        <f t="shared" si="13"/>
        <v>0</v>
      </c>
      <c r="CR22" s="64">
        <f t="shared" si="13"/>
        <v>0</v>
      </c>
      <c r="CS22" s="64">
        <f t="shared" si="13"/>
        <v>0</v>
      </c>
      <c r="CT22" s="64">
        <f t="shared" si="13"/>
        <v>0</v>
      </c>
      <c r="CU22" s="64">
        <f t="shared" si="13"/>
        <v>0</v>
      </c>
      <c r="CV22" s="64">
        <f t="shared" si="13"/>
        <v>0</v>
      </c>
      <c r="CW22" s="64">
        <f t="shared" si="13"/>
        <v>0</v>
      </c>
    </row>
    <row r="23" spans="1:101">
      <c r="A23" s="64">
        <v>2000</v>
      </c>
      <c r="B23" s="64">
        <v>360208142</v>
      </c>
      <c r="C23" s="64">
        <v>1</v>
      </c>
      <c r="D23" s="64" t="s">
        <v>505</v>
      </c>
      <c r="E23" s="64">
        <v>12650</v>
      </c>
      <c r="F23" s="64">
        <v>1058</v>
      </c>
      <c r="K23" s="64">
        <v>520409292</v>
      </c>
      <c r="L23" s="64" t="s">
        <v>513</v>
      </c>
      <c r="M23" s="64">
        <f t="shared" si="7"/>
        <v>0</v>
      </c>
      <c r="N23" s="64">
        <f t="shared" si="7"/>
        <v>0</v>
      </c>
      <c r="O23" s="64">
        <f t="shared" si="7"/>
        <v>0</v>
      </c>
      <c r="P23" s="64">
        <f t="shared" si="7"/>
        <v>0</v>
      </c>
      <c r="Q23" s="64">
        <f t="shared" si="7"/>
        <v>0</v>
      </c>
      <c r="R23" s="64">
        <f t="shared" si="7"/>
        <v>0</v>
      </c>
      <c r="S23" s="64">
        <f t="shared" si="7"/>
        <v>0</v>
      </c>
      <c r="T23" s="64">
        <f t="shared" si="7"/>
        <v>0</v>
      </c>
      <c r="U23" s="64">
        <f t="shared" si="7"/>
        <v>0</v>
      </c>
      <c r="V23" s="64">
        <f t="shared" si="7"/>
        <v>0</v>
      </c>
      <c r="W23" s="64">
        <f t="shared" si="7"/>
        <v>0</v>
      </c>
      <c r="Z23" s="64">
        <f t="shared" si="8"/>
        <v>0</v>
      </c>
      <c r="AA23" s="64">
        <f t="shared" si="8"/>
        <v>0</v>
      </c>
      <c r="AB23" s="64">
        <f t="shared" si="8"/>
        <v>0</v>
      </c>
      <c r="AC23" s="64">
        <f t="shared" si="8"/>
        <v>0</v>
      </c>
      <c r="AD23" s="64">
        <f t="shared" si="8"/>
        <v>0</v>
      </c>
      <c r="AE23" s="64">
        <f t="shared" si="8"/>
        <v>0</v>
      </c>
      <c r="AF23" s="64">
        <f t="shared" si="8"/>
        <v>0</v>
      </c>
      <c r="AG23" s="64">
        <f t="shared" si="8"/>
        <v>0</v>
      </c>
      <c r="AH23" s="64">
        <f t="shared" si="8"/>
        <v>0</v>
      </c>
      <c r="AI23" s="64">
        <f t="shared" si="8"/>
        <v>0</v>
      </c>
      <c r="AJ23" s="64">
        <f t="shared" si="8"/>
        <v>0</v>
      </c>
      <c r="AM23" s="64">
        <f t="shared" si="9"/>
        <v>0</v>
      </c>
      <c r="AN23" s="64">
        <f t="shared" si="9"/>
        <v>0</v>
      </c>
      <c r="AO23" s="64">
        <f t="shared" si="9"/>
        <v>0</v>
      </c>
      <c r="AP23" s="64">
        <f t="shared" si="9"/>
        <v>0</v>
      </c>
      <c r="AQ23" s="64">
        <f t="shared" si="9"/>
        <v>0</v>
      </c>
      <c r="AR23" s="64">
        <f t="shared" si="9"/>
        <v>0</v>
      </c>
      <c r="AS23" s="64">
        <f t="shared" si="9"/>
        <v>0</v>
      </c>
      <c r="AT23" s="64">
        <f t="shared" si="9"/>
        <v>0</v>
      </c>
      <c r="AU23" s="64">
        <f t="shared" si="9"/>
        <v>0</v>
      </c>
      <c r="AV23" s="64">
        <f t="shared" si="9"/>
        <v>0</v>
      </c>
      <c r="AW23" s="64">
        <f t="shared" si="9"/>
        <v>0</v>
      </c>
      <c r="AZ23" s="64">
        <f t="shared" si="10"/>
        <v>0</v>
      </c>
      <c r="BA23" s="64">
        <f t="shared" si="10"/>
        <v>0</v>
      </c>
      <c r="BB23" s="64">
        <f t="shared" si="10"/>
        <v>0</v>
      </c>
      <c r="BC23" s="64">
        <f t="shared" si="10"/>
        <v>0</v>
      </c>
      <c r="BD23" s="64">
        <f t="shared" si="10"/>
        <v>0</v>
      </c>
      <c r="BE23" s="64">
        <f t="shared" si="10"/>
        <v>0</v>
      </c>
      <c r="BF23" s="64">
        <f t="shared" si="10"/>
        <v>0</v>
      </c>
      <c r="BG23" s="64">
        <f t="shared" si="10"/>
        <v>0</v>
      </c>
      <c r="BH23" s="64">
        <f t="shared" si="10"/>
        <v>0</v>
      </c>
      <c r="BI23" s="64">
        <f t="shared" si="10"/>
        <v>0</v>
      </c>
      <c r="BJ23" s="64">
        <f t="shared" si="10"/>
        <v>0</v>
      </c>
      <c r="BM23" s="64">
        <f t="shared" si="11"/>
        <v>0</v>
      </c>
      <c r="BN23" s="64">
        <f t="shared" si="11"/>
        <v>0</v>
      </c>
      <c r="BO23" s="64">
        <f t="shared" si="11"/>
        <v>0</v>
      </c>
      <c r="BP23" s="64">
        <f t="shared" si="11"/>
        <v>0</v>
      </c>
      <c r="BQ23" s="64">
        <f t="shared" si="11"/>
        <v>0</v>
      </c>
      <c r="BR23" s="64">
        <f t="shared" si="11"/>
        <v>0</v>
      </c>
      <c r="BS23" s="64">
        <f t="shared" si="11"/>
        <v>0</v>
      </c>
      <c r="BT23" s="64">
        <f t="shared" si="11"/>
        <v>0</v>
      </c>
      <c r="BU23" s="64">
        <f t="shared" si="11"/>
        <v>0</v>
      </c>
      <c r="BV23" s="64">
        <f t="shared" si="11"/>
        <v>0</v>
      </c>
      <c r="BW23" s="64">
        <f t="shared" si="11"/>
        <v>0</v>
      </c>
      <c r="BZ23" s="64">
        <f t="shared" si="12"/>
        <v>0</v>
      </c>
      <c r="CA23" s="64">
        <f t="shared" si="12"/>
        <v>0</v>
      </c>
      <c r="CB23" s="64">
        <f t="shared" si="12"/>
        <v>0</v>
      </c>
      <c r="CC23" s="64">
        <f t="shared" si="12"/>
        <v>0</v>
      </c>
      <c r="CD23" s="64">
        <f t="shared" si="12"/>
        <v>0</v>
      </c>
      <c r="CE23" s="64">
        <f t="shared" si="12"/>
        <v>0</v>
      </c>
      <c r="CF23" s="64">
        <f t="shared" si="12"/>
        <v>0</v>
      </c>
      <c r="CG23" s="64">
        <f t="shared" si="12"/>
        <v>0</v>
      </c>
      <c r="CH23" s="64">
        <f t="shared" si="12"/>
        <v>0</v>
      </c>
      <c r="CI23" s="64">
        <f t="shared" si="12"/>
        <v>0</v>
      </c>
      <c r="CJ23" s="64">
        <f t="shared" si="12"/>
        <v>0</v>
      </c>
      <c r="CM23" s="64">
        <f t="shared" si="13"/>
        <v>0</v>
      </c>
      <c r="CN23" s="64">
        <f t="shared" si="13"/>
        <v>0</v>
      </c>
      <c r="CO23" s="64">
        <f t="shared" si="13"/>
        <v>0</v>
      </c>
      <c r="CP23" s="64">
        <f t="shared" si="13"/>
        <v>0</v>
      </c>
      <c r="CQ23" s="64">
        <f t="shared" si="13"/>
        <v>0</v>
      </c>
      <c r="CR23" s="64">
        <f t="shared" si="13"/>
        <v>0</v>
      </c>
      <c r="CS23" s="64">
        <f t="shared" si="13"/>
        <v>0</v>
      </c>
      <c r="CT23" s="64">
        <f t="shared" si="13"/>
        <v>0</v>
      </c>
      <c r="CU23" s="64">
        <f t="shared" si="13"/>
        <v>0</v>
      </c>
      <c r="CV23" s="64">
        <f t="shared" si="13"/>
        <v>0</v>
      </c>
      <c r="CW23" s="64">
        <f t="shared" si="13"/>
        <v>0</v>
      </c>
    </row>
    <row r="24" spans="1:101">
      <c r="A24" s="64">
        <v>2000</v>
      </c>
      <c r="B24" s="64">
        <v>360208782</v>
      </c>
      <c r="C24" s="64">
        <v>1</v>
      </c>
      <c r="D24" s="64" t="s">
        <v>509</v>
      </c>
      <c r="E24" s="64">
        <v>34000</v>
      </c>
      <c r="F24" s="64">
        <v>76.33</v>
      </c>
      <c r="K24" s="64">
        <v>520503582</v>
      </c>
      <c r="L24" s="64" t="s">
        <v>228</v>
      </c>
      <c r="M24" s="64">
        <f t="shared" si="7"/>
        <v>0</v>
      </c>
      <c r="N24" s="64">
        <f t="shared" si="7"/>
        <v>0</v>
      </c>
      <c r="O24" s="64">
        <f t="shared" si="7"/>
        <v>0</v>
      </c>
      <c r="P24" s="64">
        <f t="shared" si="7"/>
        <v>0</v>
      </c>
      <c r="Q24" s="64">
        <f t="shared" si="7"/>
        <v>0</v>
      </c>
      <c r="R24" s="64">
        <f t="shared" si="7"/>
        <v>0</v>
      </c>
      <c r="S24" s="64">
        <f t="shared" si="7"/>
        <v>0</v>
      </c>
      <c r="T24" s="64">
        <f t="shared" si="7"/>
        <v>0</v>
      </c>
      <c r="U24" s="64">
        <f t="shared" si="7"/>
        <v>0</v>
      </c>
      <c r="V24" s="64">
        <f t="shared" si="7"/>
        <v>0</v>
      </c>
      <c r="W24" s="64">
        <f t="shared" si="7"/>
        <v>0</v>
      </c>
      <c r="Z24" s="64">
        <f t="shared" si="8"/>
        <v>0</v>
      </c>
      <c r="AA24" s="64">
        <f t="shared" si="8"/>
        <v>0</v>
      </c>
      <c r="AB24" s="64">
        <f t="shared" si="8"/>
        <v>0</v>
      </c>
      <c r="AC24" s="64">
        <f t="shared" si="8"/>
        <v>0</v>
      </c>
      <c r="AD24" s="64">
        <f t="shared" si="8"/>
        <v>0</v>
      </c>
      <c r="AE24" s="64">
        <f t="shared" si="8"/>
        <v>0</v>
      </c>
      <c r="AF24" s="64">
        <f t="shared" si="8"/>
        <v>0</v>
      </c>
      <c r="AG24" s="64">
        <f t="shared" si="8"/>
        <v>0</v>
      </c>
      <c r="AH24" s="64">
        <f t="shared" si="8"/>
        <v>0</v>
      </c>
      <c r="AI24" s="64">
        <f t="shared" si="8"/>
        <v>0</v>
      </c>
      <c r="AJ24" s="64">
        <f t="shared" si="8"/>
        <v>0</v>
      </c>
      <c r="AM24" s="64">
        <f t="shared" si="9"/>
        <v>0</v>
      </c>
      <c r="AN24" s="64">
        <f t="shared" si="9"/>
        <v>0</v>
      </c>
      <c r="AO24" s="64">
        <f t="shared" si="9"/>
        <v>0</v>
      </c>
      <c r="AP24" s="64">
        <f t="shared" si="9"/>
        <v>0</v>
      </c>
      <c r="AQ24" s="64">
        <f t="shared" si="9"/>
        <v>0</v>
      </c>
      <c r="AR24" s="64">
        <f t="shared" si="9"/>
        <v>0</v>
      </c>
      <c r="AS24" s="64">
        <f t="shared" si="9"/>
        <v>0</v>
      </c>
      <c r="AT24" s="64">
        <f t="shared" si="9"/>
        <v>0</v>
      </c>
      <c r="AU24" s="64">
        <f t="shared" si="9"/>
        <v>0</v>
      </c>
      <c r="AV24" s="64">
        <f t="shared" si="9"/>
        <v>0</v>
      </c>
      <c r="AW24" s="64">
        <f t="shared" si="9"/>
        <v>0</v>
      </c>
      <c r="AZ24" s="64">
        <f t="shared" si="10"/>
        <v>0</v>
      </c>
      <c r="BA24" s="64">
        <f t="shared" si="10"/>
        <v>0</v>
      </c>
      <c r="BB24" s="64">
        <f t="shared" si="10"/>
        <v>0</v>
      </c>
      <c r="BC24" s="64">
        <f t="shared" si="10"/>
        <v>0</v>
      </c>
      <c r="BD24" s="64">
        <f t="shared" si="10"/>
        <v>0</v>
      </c>
      <c r="BE24" s="64">
        <f t="shared" si="10"/>
        <v>0</v>
      </c>
      <c r="BF24" s="64">
        <f t="shared" si="10"/>
        <v>0</v>
      </c>
      <c r="BG24" s="64">
        <f t="shared" si="10"/>
        <v>0</v>
      </c>
      <c r="BH24" s="64">
        <f t="shared" si="10"/>
        <v>0</v>
      </c>
      <c r="BI24" s="64">
        <f t="shared" si="10"/>
        <v>0</v>
      </c>
      <c r="BJ24" s="64">
        <f t="shared" si="10"/>
        <v>0</v>
      </c>
      <c r="BM24" s="64">
        <f t="shared" si="11"/>
        <v>0</v>
      </c>
      <c r="BN24" s="64">
        <f t="shared" si="11"/>
        <v>0</v>
      </c>
      <c r="BO24" s="64">
        <f t="shared" si="11"/>
        <v>0</v>
      </c>
      <c r="BP24" s="64">
        <f t="shared" si="11"/>
        <v>0</v>
      </c>
      <c r="BQ24" s="64">
        <f t="shared" si="11"/>
        <v>0</v>
      </c>
      <c r="BR24" s="64">
        <f t="shared" si="11"/>
        <v>0</v>
      </c>
      <c r="BS24" s="64">
        <f t="shared" si="11"/>
        <v>0</v>
      </c>
      <c r="BT24" s="64">
        <f t="shared" si="11"/>
        <v>0</v>
      </c>
      <c r="BU24" s="64">
        <f t="shared" si="11"/>
        <v>0</v>
      </c>
      <c r="BV24" s="64">
        <f t="shared" si="11"/>
        <v>0</v>
      </c>
      <c r="BW24" s="64">
        <f t="shared" si="11"/>
        <v>0</v>
      </c>
      <c r="BZ24" s="64">
        <f t="shared" si="12"/>
        <v>0</v>
      </c>
      <c r="CA24" s="64">
        <f t="shared" si="12"/>
        <v>0</v>
      </c>
      <c r="CB24" s="64">
        <f t="shared" si="12"/>
        <v>0</v>
      </c>
      <c r="CC24" s="64">
        <f t="shared" si="12"/>
        <v>0</v>
      </c>
      <c r="CD24" s="64">
        <f t="shared" si="12"/>
        <v>0</v>
      </c>
      <c r="CE24" s="64">
        <f t="shared" si="12"/>
        <v>0</v>
      </c>
      <c r="CF24" s="64">
        <f t="shared" si="12"/>
        <v>0</v>
      </c>
      <c r="CG24" s="64">
        <f t="shared" si="12"/>
        <v>0</v>
      </c>
      <c r="CH24" s="64">
        <f t="shared" si="12"/>
        <v>0</v>
      </c>
      <c r="CI24" s="64">
        <f t="shared" si="12"/>
        <v>0</v>
      </c>
      <c r="CJ24" s="64">
        <f t="shared" si="12"/>
        <v>0</v>
      </c>
      <c r="CM24" s="64">
        <f t="shared" si="13"/>
        <v>0</v>
      </c>
      <c r="CN24" s="64">
        <f t="shared" si="13"/>
        <v>0</v>
      </c>
      <c r="CO24" s="64">
        <f t="shared" si="13"/>
        <v>0</v>
      </c>
      <c r="CP24" s="64">
        <f t="shared" si="13"/>
        <v>0</v>
      </c>
      <c r="CQ24" s="64">
        <f t="shared" si="13"/>
        <v>0</v>
      </c>
      <c r="CR24" s="64">
        <f t="shared" si="13"/>
        <v>0</v>
      </c>
      <c r="CS24" s="64">
        <f t="shared" si="13"/>
        <v>0</v>
      </c>
      <c r="CT24" s="64">
        <f t="shared" si="13"/>
        <v>0</v>
      </c>
      <c r="CU24" s="64">
        <f t="shared" si="13"/>
        <v>0</v>
      </c>
      <c r="CV24" s="64">
        <f t="shared" si="13"/>
        <v>0</v>
      </c>
      <c r="CW24" s="64">
        <f t="shared" si="13"/>
        <v>0</v>
      </c>
    </row>
    <row r="25" spans="1:101">
      <c r="A25" s="64">
        <v>2000</v>
      </c>
      <c r="B25" s="64">
        <v>360208802</v>
      </c>
      <c r="C25" s="64">
        <v>1</v>
      </c>
      <c r="D25" s="64" t="s">
        <v>509</v>
      </c>
      <c r="E25" s="64">
        <v>35900</v>
      </c>
      <c r="F25" s="64">
        <v>66.13</v>
      </c>
      <c r="K25" s="64">
        <v>520600752</v>
      </c>
      <c r="L25" s="64" t="s">
        <v>242</v>
      </c>
      <c r="M25" s="64">
        <f t="shared" si="7"/>
        <v>0</v>
      </c>
      <c r="N25" s="64">
        <f t="shared" si="7"/>
        <v>0</v>
      </c>
      <c r="O25" s="64">
        <f t="shared" si="7"/>
        <v>0</v>
      </c>
      <c r="P25" s="64">
        <f t="shared" si="7"/>
        <v>0</v>
      </c>
      <c r="Q25" s="64">
        <f t="shared" si="7"/>
        <v>0</v>
      </c>
      <c r="R25" s="64">
        <f t="shared" si="7"/>
        <v>0</v>
      </c>
      <c r="S25" s="64">
        <f t="shared" si="7"/>
        <v>0</v>
      </c>
      <c r="T25" s="64">
        <f t="shared" si="7"/>
        <v>0</v>
      </c>
      <c r="U25" s="64">
        <f t="shared" si="7"/>
        <v>0</v>
      </c>
      <c r="V25" s="64">
        <f t="shared" si="7"/>
        <v>0</v>
      </c>
      <c r="W25" s="64">
        <f t="shared" si="7"/>
        <v>0</v>
      </c>
      <c r="Z25" s="64">
        <f t="shared" si="8"/>
        <v>0</v>
      </c>
      <c r="AA25" s="64">
        <f t="shared" si="8"/>
        <v>0</v>
      </c>
      <c r="AB25" s="64">
        <f t="shared" si="8"/>
        <v>0</v>
      </c>
      <c r="AC25" s="64">
        <f t="shared" si="8"/>
        <v>0</v>
      </c>
      <c r="AD25" s="64">
        <f t="shared" si="8"/>
        <v>0</v>
      </c>
      <c r="AE25" s="64">
        <f t="shared" si="8"/>
        <v>0</v>
      </c>
      <c r="AF25" s="64">
        <f t="shared" si="8"/>
        <v>0</v>
      </c>
      <c r="AG25" s="64">
        <f t="shared" si="8"/>
        <v>0</v>
      </c>
      <c r="AH25" s="64">
        <f t="shared" si="8"/>
        <v>26.946000000000002</v>
      </c>
      <c r="AI25" s="64">
        <f t="shared" si="8"/>
        <v>0</v>
      </c>
      <c r="AJ25" s="64">
        <f t="shared" si="8"/>
        <v>0</v>
      </c>
      <c r="AM25" s="64">
        <f t="shared" si="9"/>
        <v>0</v>
      </c>
      <c r="AN25" s="64">
        <f t="shared" si="9"/>
        <v>0</v>
      </c>
      <c r="AO25" s="64">
        <f t="shared" si="9"/>
        <v>0</v>
      </c>
      <c r="AP25" s="64">
        <f t="shared" si="9"/>
        <v>0</v>
      </c>
      <c r="AQ25" s="64">
        <f t="shared" si="9"/>
        <v>0</v>
      </c>
      <c r="AR25" s="64">
        <f t="shared" si="9"/>
        <v>0</v>
      </c>
      <c r="AS25" s="64">
        <f t="shared" si="9"/>
        <v>0</v>
      </c>
      <c r="AT25" s="64">
        <f t="shared" si="9"/>
        <v>0</v>
      </c>
      <c r="AU25" s="64">
        <f t="shared" si="9"/>
        <v>33</v>
      </c>
      <c r="AV25" s="64">
        <f t="shared" si="9"/>
        <v>0</v>
      </c>
      <c r="AW25" s="64">
        <f t="shared" si="9"/>
        <v>0</v>
      </c>
      <c r="AZ25" s="64">
        <f t="shared" si="10"/>
        <v>0</v>
      </c>
      <c r="BA25" s="64">
        <f t="shared" si="10"/>
        <v>0</v>
      </c>
      <c r="BB25" s="64">
        <f t="shared" si="10"/>
        <v>0</v>
      </c>
      <c r="BC25" s="64">
        <f t="shared" si="10"/>
        <v>0</v>
      </c>
      <c r="BD25" s="64">
        <f t="shared" si="10"/>
        <v>0</v>
      </c>
      <c r="BE25" s="64">
        <f t="shared" si="10"/>
        <v>0</v>
      </c>
      <c r="BF25" s="64">
        <f t="shared" si="10"/>
        <v>0</v>
      </c>
      <c r="BG25" s="64">
        <f t="shared" si="10"/>
        <v>0</v>
      </c>
      <c r="BH25" s="64">
        <f t="shared" si="10"/>
        <v>0</v>
      </c>
      <c r="BI25" s="64">
        <f t="shared" si="10"/>
        <v>0</v>
      </c>
      <c r="BJ25" s="64">
        <f t="shared" si="10"/>
        <v>0</v>
      </c>
      <c r="BM25" s="64">
        <f t="shared" si="11"/>
        <v>0</v>
      </c>
      <c r="BN25" s="64">
        <f t="shared" si="11"/>
        <v>0</v>
      </c>
      <c r="BO25" s="64">
        <f t="shared" si="11"/>
        <v>0</v>
      </c>
      <c r="BP25" s="64">
        <f t="shared" si="11"/>
        <v>0</v>
      </c>
      <c r="BQ25" s="64">
        <f t="shared" si="11"/>
        <v>0</v>
      </c>
      <c r="BR25" s="64">
        <f t="shared" si="11"/>
        <v>0</v>
      </c>
      <c r="BS25" s="64">
        <f t="shared" si="11"/>
        <v>0</v>
      </c>
      <c r="BT25" s="64">
        <f t="shared" si="11"/>
        <v>0</v>
      </c>
      <c r="BU25" s="64">
        <f t="shared" si="11"/>
        <v>0</v>
      </c>
      <c r="BV25" s="64">
        <f t="shared" si="11"/>
        <v>0</v>
      </c>
      <c r="BW25" s="64">
        <f t="shared" si="11"/>
        <v>0</v>
      </c>
      <c r="BZ25" s="64">
        <f t="shared" si="12"/>
        <v>0</v>
      </c>
      <c r="CA25" s="64">
        <f t="shared" si="12"/>
        <v>0</v>
      </c>
      <c r="CB25" s="64">
        <f t="shared" si="12"/>
        <v>0</v>
      </c>
      <c r="CC25" s="64">
        <f t="shared" si="12"/>
        <v>0</v>
      </c>
      <c r="CD25" s="64">
        <f t="shared" si="12"/>
        <v>0</v>
      </c>
      <c r="CE25" s="64">
        <f t="shared" si="12"/>
        <v>0</v>
      </c>
      <c r="CF25" s="64">
        <f t="shared" si="12"/>
        <v>0</v>
      </c>
      <c r="CG25" s="64">
        <f t="shared" si="12"/>
        <v>0</v>
      </c>
      <c r="CH25" s="64">
        <f t="shared" si="12"/>
        <v>0</v>
      </c>
      <c r="CI25" s="64">
        <f t="shared" si="12"/>
        <v>0</v>
      </c>
      <c r="CJ25" s="64">
        <f t="shared" si="12"/>
        <v>0</v>
      </c>
      <c r="CM25" s="64">
        <f t="shared" si="13"/>
        <v>0</v>
      </c>
      <c r="CN25" s="64">
        <f t="shared" si="13"/>
        <v>0</v>
      </c>
      <c r="CO25" s="64">
        <f t="shared" si="13"/>
        <v>0</v>
      </c>
      <c r="CP25" s="64">
        <f t="shared" si="13"/>
        <v>0</v>
      </c>
      <c r="CQ25" s="64">
        <f t="shared" si="13"/>
        <v>0</v>
      </c>
      <c r="CR25" s="64">
        <f t="shared" si="13"/>
        <v>0</v>
      </c>
      <c r="CS25" s="64">
        <f t="shared" si="13"/>
        <v>0</v>
      </c>
      <c r="CT25" s="64">
        <f t="shared" si="13"/>
        <v>0</v>
      </c>
      <c r="CU25" s="64">
        <f t="shared" si="13"/>
        <v>0</v>
      </c>
      <c r="CV25" s="64">
        <f t="shared" si="13"/>
        <v>0</v>
      </c>
      <c r="CW25" s="64">
        <f t="shared" si="13"/>
        <v>0</v>
      </c>
    </row>
    <row r="26" spans="1:101">
      <c r="A26" s="64">
        <v>2000</v>
      </c>
      <c r="B26" s="64">
        <v>360208892</v>
      </c>
      <c r="C26" s="64">
        <v>1</v>
      </c>
      <c r="D26" s="64" t="s">
        <v>509</v>
      </c>
      <c r="E26" s="64">
        <v>35900</v>
      </c>
      <c r="F26" s="64">
        <v>90.903000000000006</v>
      </c>
      <c r="K26" s="64">
        <v>520501802</v>
      </c>
      <c r="L26" s="64" t="s">
        <v>215</v>
      </c>
      <c r="M26" s="64">
        <f t="shared" si="7"/>
        <v>0</v>
      </c>
      <c r="N26" s="64">
        <f t="shared" si="7"/>
        <v>0</v>
      </c>
      <c r="O26" s="64">
        <f t="shared" si="7"/>
        <v>0</v>
      </c>
      <c r="P26" s="64">
        <f t="shared" si="7"/>
        <v>0</v>
      </c>
      <c r="Q26" s="64">
        <f t="shared" si="7"/>
        <v>0</v>
      </c>
      <c r="R26" s="64">
        <f t="shared" si="7"/>
        <v>0</v>
      </c>
      <c r="S26" s="64">
        <f t="shared" si="7"/>
        <v>0</v>
      </c>
      <c r="T26" s="64">
        <f t="shared" si="7"/>
        <v>0</v>
      </c>
      <c r="U26" s="64">
        <f t="shared" si="7"/>
        <v>0</v>
      </c>
      <c r="V26" s="64">
        <f t="shared" si="7"/>
        <v>0</v>
      </c>
      <c r="W26" s="64">
        <f t="shared" si="7"/>
        <v>0</v>
      </c>
      <c r="Z26" s="64">
        <f t="shared" si="8"/>
        <v>0</v>
      </c>
      <c r="AA26" s="64">
        <f t="shared" si="8"/>
        <v>0</v>
      </c>
      <c r="AB26" s="64">
        <f t="shared" si="8"/>
        <v>0</v>
      </c>
      <c r="AC26" s="64">
        <f t="shared" si="8"/>
        <v>0</v>
      </c>
      <c r="AD26" s="64">
        <f t="shared" si="8"/>
        <v>0</v>
      </c>
      <c r="AE26" s="64">
        <f t="shared" si="8"/>
        <v>0</v>
      </c>
      <c r="AF26" s="64">
        <f t="shared" si="8"/>
        <v>0</v>
      </c>
      <c r="AG26" s="64">
        <f t="shared" si="8"/>
        <v>0</v>
      </c>
      <c r="AH26" s="64">
        <f t="shared" si="8"/>
        <v>93</v>
      </c>
      <c r="AI26" s="64">
        <f t="shared" si="8"/>
        <v>0</v>
      </c>
      <c r="AJ26" s="64">
        <f t="shared" si="8"/>
        <v>0</v>
      </c>
      <c r="AM26" s="64">
        <f t="shared" si="9"/>
        <v>0</v>
      </c>
      <c r="AN26" s="64">
        <f t="shared" si="9"/>
        <v>0</v>
      </c>
      <c r="AO26" s="64">
        <f t="shared" si="9"/>
        <v>0</v>
      </c>
      <c r="AP26" s="64">
        <f t="shared" si="9"/>
        <v>0</v>
      </c>
      <c r="AQ26" s="64">
        <f t="shared" si="9"/>
        <v>0</v>
      </c>
      <c r="AR26" s="64">
        <f t="shared" si="9"/>
        <v>0</v>
      </c>
      <c r="AS26" s="64">
        <f t="shared" si="9"/>
        <v>0</v>
      </c>
      <c r="AT26" s="64">
        <f t="shared" si="9"/>
        <v>0</v>
      </c>
      <c r="AU26" s="64">
        <f t="shared" si="9"/>
        <v>114.59399999999999</v>
      </c>
      <c r="AV26" s="64">
        <f t="shared" si="9"/>
        <v>0</v>
      </c>
      <c r="AW26" s="64">
        <f t="shared" si="9"/>
        <v>0</v>
      </c>
      <c r="AZ26" s="64">
        <f t="shared" si="10"/>
        <v>0</v>
      </c>
      <c r="BA26" s="64">
        <f t="shared" si="10"/>
        <v>0</v>
      </c>
      <c r="BB26" s="64">
        <f t="shared" si="10"/>
        <v>0</v>
      </c>
      <c r="BC26" s="64">
        <f t="shared" si="10"/>
        <v>0</v>
      </c>
      <c r="BD26" s="64">
        <f t="shared" si="10"/>
        <v>0</v>
      </c>
      <c r="BE26" s="64">
        <f t="shared" si="10"/>
        <v>0</v>
      </c>
      <c r="BF26" s="64">
        <f t="shared" si="10"/>
        <v>0</v>
      </c>
      <c r="BG26" s="64">
        <f t="shared" si="10"/>
        <v>0</v>
      </c>
      <c r="BH26" s="64">
        <f t="shared" si="10"/>
        <v>0</v>
      </c>
      <c r="BI26" s="64">
        <f t="shared" si="10"/>
        <v>0</v>
      </c>
      <c r="BJ26" s="64">
        <f t="shared" si="10"/>
        <v>0</v>
      </c>
      <c r="BM26" s="64">
        <f t="shared" si="11"/>
        <v>0</v>
      </c>
      <c r="BN26" s="64">
        <f t="shared" si="11"/>
        <v>0</v>
      </c>
      <c r="BO26" s="64">
        <f t="shared" si="11"/>
        <v>0</v>
      </c>
      <c r="BP26" s="64">
        <f t="shared" si="11"/>
        <v>0</v>
      </c>
      <c r="BQ26" s="64">
        <f t="shared" si="11"/>
        <v>0</v>
      </c>
      <c r="BR26" s="64">
        <f t="shared" si="11"/>
        <v>0</v>
      </c>
      <c r="BS26" s="64">
        <f t="shared" si="11"/>
        <v>0</v>
      </c>
      <c r="BT26" s="64">
        <f t="shared" si="11"/>
        <v>0</v>
      </c>
      <c r="BU26" s="64">
        <f t="shared" si="11"/>
        <v>0</v>
      </c>
      <c r="BV26" s="64">
        <f t="shared" si="11"/>
        <v>0</v>
      </c>
      <c r="BW26" s="64">
        <f t="shared" si="11"/>
        <v>0</v>
      </c>
      <c r="BZ26" s="64">
        <f t="shared" si="12"/>
        <v>0</v>
      </c>
      <c r="CA26" s="64">
        <f t="shared" si="12"/>
        <v>0</v>
      </c>
      <c r="CB26" s="64">
        <f t="shared" si="12"/>
        <v>0</v>
      </c>
      <c r="CC26" s="64">
        <f t="shared" si="12"/>
        <v>0</v>
      </c>
      <c r="CD26" s="64">
        <f t="shared" si="12"/>
        <v>0</v>
      </c>
      <c r="CE26" s="64">
        <f t="shared" si="12"/>
        <v>0</v>
      </c>
      <c r="CF26" s="64">
        <f t="shared" si="12"/>
        <v>0</v>
      </c>
      <c r="CG26" s="64">
        <f t="shared" si="12"/>
        <v>0</v>
      </c>
      <c r="CH26" s="64">
        <f t="shared" si="12"/>
        <v>0</v>
      </c>
      <c r="CI26" s="64">
        <f t="shared" si="12"/>
        <v>0</v>
      </c>
      <c r="CJ26" s="64">
        <f t="shared" si="12"/>
        <v>0</v>
      </c>
      <c r="CM26" s="64">
        <f t="shared" si="13"/>
        <v>0</v>
      </c>
      <c r="CN26" s="64">
        <f t="shared" si="13"/>
        <v>0</v>
      </c>
      <c r="CO26" s="64">
        <f t="shared" si="13"/>
        <v>0</v>
      </c>
      <c r="CP26" s="64">
        <f t="shared" si="13"/>
        <v>0</v>
      </c>
      <c r="CQ26" s="64">
        <f t="shared" si="13"/>
        <v>0</v>
      </c>
      <c r="CR26" s="64">
        <f t="shared" si="13"/>
        <v>0</v>
      </c>
      <c r="CS26" s="64">
        <f t="shared" si="13"/>
        <v>0</v>
      </c>
      <c r="CT26" s="64">
        <f t="shared" si="13"/>
        <v>0</v>
      </c>
      <c r="CU26" s="64">
        <f t="shared" si="13"/>
        <v>0</v>
      </c>
      <c r="CV26" s="64">
        <f t="shared" si="13"/>
        <v>0</v>
      </c>
      <c r="CW26" s="64">
        <f t="shared" si="13"/>
        <v>0</v>
      </c>
    </row>
    <row r="27" spans="1:101">
      <c r="A27" s="64">
        <v>2000</v>
      </c>
      <c r="B27" s="64">
        <v>360209002</v>
      </c>
      <c r="C27" s="64">
        <v>1</v>
      </c>
      <c r="D27" s="64" t="s">
        <v>505</v>
      </c>
      <c r="E27" s="64">
        <v>12650</v>
      </c>
      <c r="F27" s="64">
        <v>1</v>
      </c>
      <c r="K27" s="64">
        <v>520600232</v>
      </c>
      <c r="L27" s="64" t="s">
        <v>189</v>
      </c>
      <c r="M27" s="64">
        <f t="shared" si="7"/>
        <v>0</v>
      </c>
      <c r="N27" s="64">
        <f t="shared" si="7"/>
        <v>0</v>
      </c>
      <c r="O27" s="64">
        <f t="shared" si="7"/>
        <v>0</v>
      </c>
      <c r="P27" s="64">
        <f t="shared" si="7"/>
        <v>0</v>
      </c>
      <c r="Q27" s="64">
        <f t="shared" si="7"/>
        <v>0</v>
      </c>
      <c r="R27" s="64">
        <f t="shared" si="7"/>
        <v>0</v>
      </c>
      <c r="S27" s="64">
        <f t="shared" si="7"/>
        <v>0</v>
      </c>
      <c r="T27" s="64">
        <f t="shared" si="7"/>
        <v>0</v>
      </c>
      <c r="U27" s="64">
        <f t="shared" si="7"/>
        <v>0</v>
      </c>
      <c r="V27" s="64">
        <f t="shared" si="7"/>
        <v>0</v>
      </c>
      <c r="W27" s="64">
        <f t="shared" si="7"/>
        <v>0</v>
      </c>
      <c r="Z27" s="64">
        <f t="shared" si="8"/>
        <v>0</v>
      </c>
      <c r="AA27" s="64">
        <f t="shared" si="8"/>
        <v>0</v>
      </c>
      <c r="AB27" s="64">
        <f t="shared" si="8"/>
        <v>0</v>
      </c>
      <c r="AC27" s="64">
        <f t="shared" si="8"/>
        <v>0</v>
      </c>
      <c r="AD27" s="64">
        <f t="shared" si="8"/>
        <v>0</v>
      </c>
      <c r="AE27" s="64">
        <f t="shared" si="8"/>
        <v>0</v>
      </c>
      <c r="AF27" s="64">
        <f t="shared" si="8"/>
        <v>0</v>
      </c>
      <c r="AG27" s="64">
        <f t="shared" si="8"/>
        <v>0</v>
      </c>
      <c r="AH27" s="64">
        <f t="shared" si="8"/>
        <v>1725</v>
      </c>
      <c r="AI27" s="64">
        <f t="shared" si="8"/>
        <v>0</v>
      </c>
      <c r="AJ27" s="64">
        <f t="shared" si="8"/>
        <v>0</v>
      </c>
      <c r="AM27" s="64">
        <f t="shared" si="9"/>
        <v>0</v>
      </c>
      <c r="AN27" s="64">
        <f t="shared" si="9"/>
        <v>0</v>
      </c>
      <c r="AO27" s="64">
        <f t="shared" si="9"/>
        <v>0</v>
      </c>
      <c r="AP27" s="64">
        <f t="shared" si="9"/>
        <v>0</v>
      </c>
      <c r="AQ27" s="64">
        <f t="shared" si="9"/>
        <v>0</v>
      </c>
      <c r="AR27" s="64">
        <f t="shared" si="9"/>
        <v>0</v>
      </c>
      <c r="AS27" s="64">
        <f t="shared" si="9"/>
        <v>0</v>
      </c>
      <c r="AT27" s="64">
        <f t="shared" si="9"/>
        <v>0</v>
      </c>
      <c r="AU27" s="64">
        <f t="shared" si="9"/>
        <v>1385.0520000000001</v>
      </c>
      <c r="AV27" s="64">
        <f t="shared" si="9"/>
        <v>0</v>
      </c>
      <c r="AW27" s="64">
        <f t="shared" si="9"/>
        <v>0</v>
      </c>
      <c r="AZ27" s="64">
        <f t="shared" si="10"/>
        <v>0</v>
      </c>
      <c r="BA27" s="64">
        <f t="shared" si="10"/>
        <v>0</v>
      </c>
      <c r="BB27" s="64">
        <f t="shared" si="10"/>
        <v>0</v>
      </c>
      <c r="BC27" s="64">
        <f t="shared" si="10"/>
        <v>0</v>
      </c>
      <c r="BD27" s="64">
        <f t="shared" si="10"/>
        <v>0</v>
      </c>
      <c r="BE27" s="64">
        <f t="shared" si="10"/>
        <v>0</v>
      </c>
      <c r="BF27" s="64">
        <f t="shared" si="10"/>
        <v>0</v>
      </c>
      <c r="BG27" s="64">
        <f t="shared" si="10"/>
        <v>0</v>
      </c>
      <c r="BH27" s="64">
        <f t="shared" si="10"/>
        <v>1082.8999999999999</v>
      </c>
      <c r="BI27" s="64">
        <f t="shared" si="10"/>
        <v>0</v>
      </c>
      <c r="BJ27" s="64">
        <f t="shared" si="10"/>
        <v>0</v>
      </c>
      <c r="BM27" s="64">
        <f t="shared" si="11"/>
        <v>0</v>
      </c>
      <c r="BN27" s="64">
        <f t="shared" si="11"/>
        <v>0</v>
      </c>
      <c r="BO27" s="64">
        <f t="shared" si="11"/>
        <v>0</v>
      </c>
      <c r="BP27" s="64">
        <f t="shared" si="11"/>
        <v>0</v>
      </c>
      <c r="BQ27" s="64">
        <f t="shared" si="11"/>
        <v>0</v>
      </c>
      <c r="BR27" s="64">
        <f t="shared" si="11"/>
        <v>0</v>
      </c>
      <c r="BS27" s="64">
        <f t="shared" si="11"/>
        <v>0</v>
      </c>
      <c r="BT27" s="64">
        <f t="shared" si="11"/>
        <v>0</v>
      </c>
      <c r="BU27" s="64">
        <f t="shared" si="11"/>
        <v>2455.9290000000001</v>
      </c>
      <c r="BV27" s="64">
        <f t="shared" si="11"/>
        <v>0</v>
      </c>
      <c r="BW27" s="64">
        <f t="shared" si="11"/>
        <v>0</v>
      </c>
      <c r="BZ27" s="64">
        <f t="shared" si="12"/>
        <v>0</v>
      </c>
      <c r="CA27" s="64">
        <f t="shared" si="12"/>
        <v>0</v>
      </c>
      <c r="CB27" s="64">
        <f t="shared" si="12"/>
        <v>0</v>
      </c>
      <c r="CC27" s="64">
        <f t="shared" si="12"/>
        <v>0</v>
      </c>
      <c r="CD27" s="64">
        <f t="shared" si="12"/>
        <v>0</v>
      </c>
      <c r="CE27" s="64">
        <f t="shared" si="12"/>
        <v>0</v>
      </c>
      <c r="CF27" s="64">
        <f t="shared" si="12"/>
        <v>0</v>
      </c>
      <c r="CG27" s="64">
        <f t="shared" si="12"/>
        <v>0</v>
      </c>
      <c r="CH27" s="64">
        <f t="shared" si="12"/>
        <v>2551.1259999999997</v>
      </c>
      <c r="CI27" s="64">
        <f t="shared" si="12"/>
        <v>0</v>
      </c>
      <c r="CJ27" s="64">
        <f t="shared" si="12"/>
        <v>0</v>
      </c>
      <c r="CM27" s="64">
        <f t="shared" si="13"/>
        <v>0</v>
      </c>
      <c r="CN27" s="64">
        <f t="shared" si="13"/>
        <v>0</v>
      </c>
      <c r="CO27" s="64">
        <f t="shared" si="13"/>
        <v>0</v>
      </c>
      <c r="CP27" s="64">
        <f t="shared" si="13"/>
        <v>0</v>
      </c>
      <c r="CQ27" s="64">
        <f t="shared" si="13"/>
        <v>0</v>
      </c>
      <c r="CR27" s="64">
        <f t="shared" si="13"/>
        <v>0</v>
      </c>
      <c r="CS27" s="64">
        <f t="shared" si="13"/>
        <v>0</v>
      </c>
      <c r="CT27" s="64">
        <f t="shared" si="13"/>
        <v>0</v>
      </c>
      <c r="CU27" s="64">
        <f t="shared" si="13"/>
        <v>2604.7380000000003</v>
      </c>
      <c r="CV27" s="64">
        <f t="shared" si="13"/>
        <v>0</v>
      </c>
      <c r="CW27" s="64">
        <f t="shared" si="13"/>
        <v>0</v>
      </c>
    </row>
    <row r="28" spans="1:101">
      <c r="A28" s="64">
        <v>2000</v>
      </c>
      <c r="B28" s="64">
        <v>360209002</v>
      </c>
      <c r="C28" s="64">
        <v>1</v>
      </c>
      <c r="D28" s="64" t="s">
        <v>504</v>
      </c>
      <c r="E28" s="64">
        <v>16600</v>
      </c>
      <c r="F28" s="64">
        <v>8</v>
      </c>
      <c r="K28" s="64">
        <v>520501372</v>
      </c>
      <c r="L28" s="64" t="s">
        <v>177</v>
      </c>
      <c r="M28" s="64">
        <f t="shared" si="7"/>
        <v>0</v>
      </c>
      <c r="N28" s="64">
        <f t="shared" si="7"/>
        <v>0</v>
      </c>
      <c r="O28" s="64">
        <f t="shared" si="7"/>
        <v>0</v>
      </c>
      <c r="P28" s="64">
        <f t="shared" si="7"/>
        <v>0</v>
      </c>
      <c r="Q28" s="64">
        <f t="shared" si="7"/>
        <v>0</v>
      </c>
      <c r="R28" s="64">
        <f t="shared" si="7"/>
        <v>0</v>
      </c>
      <c r="S28" s="64">
        <f t="shared" si="7"/>
        <v>0</v>
      </c>
      <c r="T28" s="64">
        <f t="shared" si="7"/>
        <v>0</v>
      </c>
      <c r="U28" s="64">
        <f t="shared" si="7"/>
        <v>0</v>
      </c>
      <c r="V28" s="64">
        <f t="shared" si="7"/>
        <v>0</v>
      </c>
      <c r="W28" s="64">
        <f t="shared" si="7"/>
        <v>0</v>
      </c>
      <c r="Z28" s="64">
        <f t="shared" si="8"/>
        <v>0</v>
      </c>
      <c r="AA28" s="64">
        <f t="shared" si="8"/>
        <v>0</v>
      </c>
      <c r="AB28" s="64">
        <f t="shared" si="8"/>
        <v>0</v>
      </c>
      <c r="AC28" s="64">
        <f t="shared" si="8"/>
        <v>0</v>
      </c>
      <c r="AD28" s="64">
        <f t="shared" si="8"/>
        <v>0</v>
      </c>
      <c r="AE28" s="64">
        <f t="shared" si="8"/>
        <v>0</v>
      </c>
      <c r="AF28" s="64">
        <f t="shared" si="8"/>
        <v>0</v>
      </c>
      <c r="AG28" s="64">
        <f t="shared" si="8"/>
        <v>0</v>
      </c>
      <c r="AH28" s="64">
        <f t="shared" si="8"/>
        <v>102</v>
      </c>
      <c r="AI28" s="64">
        <f t="shared" si="8"/>
        <v>0</v>
      </c>
      <c r="AJ28" s="64">
        <f t="shared" si="8"/>
        <v>0</v>
      </c>
      <c r="AM28" s="64">
        <f t="shared" si="9"/>
        <v>0</v>
      </c>
      <c r="AN28" s="64">
        <f t="shared" si="9"/>
        <v>0</v>
      </c>
      <c r="AO28" s="64">
        <f t="shared" si="9"/>
        <v>0</v>
      </c>
      <c r="AP28" s="64">
        <f t="shared" si="9"/>
        <v>0</v>
      </c>
      <c r="AQ28" s="64">
        <f t="shared" si="9"/>
        <v>0</v>
      </c>
      <c r="AR28" s="64">
        <f t="shared" si="9"/>
        <v>0</v>
      </c>
      <c r="AS28" s="64">
        <f t="shared" si="9"/>
        <v>0</v>
      </c>
      <c r="AT28" s="64">
        <f t="shared" si="9"/>
        <v>0</v>
      </c>
      <c r="AU28" s="64">
        <f t="shared" si="9"/>
        <v>104.64</v>
      </c>
      <c r="AV28" s="64">
        <f t="shared" si="9"/>
        <v>0</v>
      </c>
      <c r="AW28" s="64">
        <f t="shared" si="9"/>
        <v>0</v>
      </c>
      <c r="AZ28" s="64">
        <f t="shared" si="10"/>
        <v>0</v>
      </c>
      <c r="BA28" s="64">
        <f t="shared" si="10"/>
        <v>0</v>
      </c>
      <c r="BB28" s="64">
        <f t="shared" si="10"/>
        <v>0</v>
      </c>
      <c r="BC28" s="64">
        <f t="shared" si="10"/>
        <v>0</v>
      </c>
      <c r="BD28" s="64">
        <f t="shared" si="10"/>
        <v>0</v>
      </c>
      <c r="BE28" s="64">
        <f t="shared" si="10"/>
        <v>0</v>
      </c>
      <c r="BF28" s="64">
        <f t="shared" si="10"/>
        <v>0</v>
      </c>
      <c r="BG28" s="64">
        <f t="shared" si="10"/>
        <v>0</v>
      </c>
      <c r="BH28" s="64">
        <f t="shared" si="10"/>
        <v>0</v>
      </c>
      <c r="BI28" s="64">
        <f t="shared" si="10"/>
        <v>0</v>
      </c>
      <c r="BJ28" s="64">
        <f t="shared" si="10"/>
        <v>0</v>
      </c>
      <c r="BM28" s="64">
        <f t="shared" si="11"/>
        <v>0</v>
      </c>
      <c r="BN28" s="64">
        <f t="shared" si="11"/>
        <v>0</v>
      </c>
      <c r="BO28" s="64">
        <f t="shared" si="11"/>
        <v>0</v>
      </c>
      <c r="BP28" s="64">
        <f t="shared" si="11"/>
        <v>0</v>
      </c>
      <c r="BQ28" s="64">
        <f t="shared" si="11"/>
        <v>0</v>
      </c>
      <c r="BR28" s="64">
        <f t="shared" si="11"/>
        <v>0</v>
      </c>
      <c r="BS28" s="64">
        <f t="shared" si="11"/>
        <v>0</v>
      </c>
      <c r="BT28" s="64">
        <f t="shared" si="11"/>
        <v>0</v>
      </c>
      <c r="BU28" s="64">
        <f t="shared" si="11"/>
        <v>96</v>
      </c>
      <c r="BV28" s="64">
        <f t="shared" si="11"/>
        <v>0</v>
      </c>
      <c r="BW28" s="64">
        <f t="shared" si="11"/>
        <v>0</v>
      </c>
      <c r="BZ28" s="64">
        <f t="shared" si="12"/>
        <v>0</v>
      </c>
      <c r="CA28" s="64">
        <f t="shared" si="12"/>
        <v>0</v>
      </c>
      <c r="CB28" s="64">
        <f t="shared" si="12"/>
        <v>0</v>
      </c>
      <c r="CC28" s="64">
        <f t="shared" si="12"/>
        <v>0</v>
      </c>
      <c r="CD28" s="64">
        <f t="shared" si="12"/>
        <v>0</v>
      </c>
      <c r="CE28" s="64">
        <f t="shared" si="12"/>
        <v>0</v>
      </c>
      <c r="CF28" s="64">
        <f t="shared" si="12"/>
        <v>0</v>
      </c>
      <c r="CG28" s="64">
        <f t="shared" si="12"/>
        <v>0</v>
      </c>
      <c r="CH28" s="64">
        <f t="shared" si="12"/>
        <v>96.1</v>
      </c>
      <c r="CI28" s="64">
        <f t="shared" si="12"/>
        <v>0</v>
      </c>
      <c r="CJ28" s="64">
        <f t="shared" si="12"/>
        <v>0</v>
      </c>
      <c r="CM28" s="64">
        <f t="shared" si="13"/>
        <v>0</v>
      </c>
      <c r="CN28" s="64">
        <f t="shared" si="13"/>
        <v>0</v>
      </c>
      <c r="CO28" s="64">
        <f t="shared" si="13"/>
        <v>0</v>
      </c>
      <c r="CP28" s="64">
        <f t="shared" si="13"/>
        <v>0</v>
      </c>
      <c r="CQ28" s="64">
        <f t="shared" si="13"/>
        <v>0</v>
      </c>
      <c r="CR28" s="64">
        <f t="shared" si="13"/>
        <v>0</v>
      </c>
      <c r="CS28" s="64">
        <f t="shared" si="13"/>
        <v>0</v>
      </c>
      <c r="CT28" s="64">
        <f t="shared" si="13"/>
        <v>0</v>
      </c>
      <c r="CU28" s="64">
        <f t="shared" si="13"/>
        <v>92.3</v>
      </c>
      <c r="CV28" s="64">
        <f t="shared" si="13"/>
        <v>0</v>
      </c>
      <c r="CW28" s="64">
        <f t="shared" si="13"/>
        <v>0</v>
      </c>
    </row>
    <row r="29" spans="1:101">
      <c r="A29" s="64">
        <v>2000</v>
      </c>
      <c r="B29" s="64">
        <v>360209072</v>
      </c>
      <c r="C29" s="64">
        <v>1</v>
      </c>
      <c r="D29" s="64" t="s">
        <v>512</v>
      </c>
      <c r="E29" s="64">
        <v>27100</v>
      </c>
      <c r="F29" s="64">
        <v>57.28</v>
      </c>
      <c r="K29" s="64">
        <v>520300552</v>
      </c>
      <c r="L29" s="64" t="s">
        <v>179</v>
      </c>
      <c r="M29" s="64">
        <f t="shared" si="7"/>
        <v>0</v>
      </c>
      <c r="N29" s="64">
        <f t="shared" si="7"/>
        <v>0</v>
      </c>
      <c r="O29" s="64">
        <f t="shared" si="7"/>
        <v>0</v>
      </c>
      <c r="P29" s="64">
        <f t="shared" si="7"/>
        <v>0</v>
      </c>
      <c r="Q29" s="64">
        <f t="shared" si="7"/>
        <v>0</v>
      </c>
      <c r="R29" s="64">
        <f t="shared" si="7"/>
        <v>0</v>
      </c>
      <c r="S29" s="64">
        <f t="shared" si="7"/>
        <v>0</v>
      </c>
      <c r="T29" s="64">
        <f t="shared" si="7"/>
        <v>0</v>
      </c>
      <c r="U29" s="64">
        <f t="shared" si="7"/>
        <v>0</v>
      </c>
      <c r="V29" s="64">
        <f t="shared" si="7"/>
        <v>0</v>
      </c>
      <c r="W29" s="64">
        <f t="shared" si="7"/>
        <v>0</v>
      </c>
      <c r="Z29" s="64">
        <f t="shared" si="8"/>
        <v>0</v>
      </c>
      <c r="AA29" s="64">
        <f t="shared" si="8"/>
        <v>0</v>
      </c>
      <c r="AB29" s="64">
        <f t="shared" si="8"/>
        <v>0</v>
      </c>
      <c r="AC29" s="64">
        <f t="shared" si="8"/>
        <v>0</v>
      </c>
      <c r="AD29" s="64">
        <f t="shared" si="8"/>
        <v>0</v>
      </c>
      <c r="AE29" s="64">
        <f t="shared" si="8"/>
        <v>0</v>
      </c>
      <c r="AF29" s="64">
        <f t="shared" si="8"/>
        <v>0</v>
      </c>
      <c r="AG29" s="64">
        <f t="shared" si="8"/>
        <v>0</v>
      </c>
      <c r="AH29" s="64">
        <f t="shared" si="8"/>
        <v>0</v>
      </c>
      <c r="AI29" s="64">
        <f t="shared" si="8"/>
        <v>0</v>
      </c>
      <c r="AJ29" s="64">
        <f t="shared" si="8"/>
        <v>0</v>
      </c>
      <c r="AM29" s="64">
        <f t="shared" si="9"/>
        <v>0</v>
      </c>
      <c r="AN29" s="64">
        <f t="shared" si="9"/>
        <v>0</v>
      </c>
      <c r="AO29" s="64">
        <f t="shared" si="9"/>
        <v>0</v>
      </c>
      <c r="AP29" s="64">
        <f t="shared" si="9"/>
        <v>0</v>
      </c>
      <c r="AQ29" s="64">
        <f t="shared" si="9"/>
        <v>0</v>
      </c>
      <c r="AR29" s="64">
        <f t="shared" si="9"/>
        <v>0</v>
      </c>
      <c r="AS29" s="64">
        <f t="shared" si="9"/>
        <v>0</v>
      </c>
      <c r="AT29" s="64">
        <f t="shared" si="9"/>
        <v>0</v>
      </c>
      <c r="AU29" s="64">
        <f t="shared" si="9"/>
        <v>0</v>
      </c>
      <c r="AV29" s="64">
        <f t="shared" si="9"/>
        <v>0</v>
      </c>
      <c r="AW29" s="64">
        <f t="shared" si="9"/>
        <v>0</v>
      </c>
      <c r="AZ29" s="64">
        <f t="shared" si="10"/>
        <v>0</v>
      </c>
      <c r="BA29" s="64">
        <f t="shared" si="10"/>
        <v>0</v>
      </c>
      <c r="BB29" s="64">
        <f t="shared" si="10"/>
        <v>0</v>
      </c>
      <c r="BC29" s="64">
        <f t="shared" si="10"/>
        <v>0</v>
      </c>
      <c r="BD29" s="64">
        <f t="shared" si="10"/>
        <v>0</v>
      </c>
      <c r="BE29" s="64">
        <f t="shared" si="10"/>
        <v>0</v>
      </c>
      <c r="BF29" s="64">
        <f t="shared" si="10"/>
        <v>0</v>
      </c>
      <c r="BG29" s="64">
        <f t="shared" si="10"/>
        <v>0</v>
      </c>
      <c r="BH29" s="64">
        <f t="shared" si="10"/>
        <v>0</v>
      </c>
      <c r="BI29" s="64">
        <f t="shared" si="10"/>
        <v>0</v>
      </c>
      <c r="BJ29" s="64">
        <f t="shared" si="10"/>
        <v>0</v>
      </c>
      <c r="BM29" s="64">
        <f t="shared" si="11"/>
        <v>0</v>
      </c>
      <c r="BN29" s="64">
        <f t="shared" si="11"/>
        <v>0</v>
      </c>
      <c r="BO29" s="64">
        <f t="shared" si="11"/>
        <v>0</v>
      </c>
      <c r="BP29" s="64">
        <f t="shared" si="11"/>
        <v>0</v>
      </c>
      <c r="BQ29" s="64">
        <f t="shared" si="11"/>
        <v>0</v>
      </c>
      <c r="BR29" s="64">
        <f t="shared" si="11"/>
        <v>0</v>
      </c>
      <c r="BS29" s="64">
        <f t="shared" si="11"/>
        <v>0</v>
      </c>
      <c r="BT29" s="64">
        <f t="shared" si="11"/>
        <v>0</v>
      </c>
      <c r="BU29" s="64">
        <f t="shared" si="11"/>
        <v>0</v>
      </c>
      <c r="BV29" s="64">
        <f t="shared" si="11"/>
        <v>0</v>
      </c>
      <c r="BW29" s="64">
        <f t="shared" si="11"/>
        <v>0</v>
      </c>
      <c r="BZ29" s="64">
        <f t="shared" si="12"/>
        <v>0</v>
      </c>
      <c r="CA29" s="64">
        <f t="shared" si="12"/>
        <v>0</v>
      </c>
      <c r="CB29" s="64">
        <f t="shared" si="12"/>
        <v>0</v>
      </c>
      <c r="CC29" s="64">
        <f t="shared" si="12"/>
        <v>0</v>
      </c>
      <c r="CD29" s="64">
        <f t="shared" si="12"/>
        <v>0</v>
      </c>
      <c r="CE29" s="64">
        <f t="shared" si="12"/>
        <v>0</v>
      </c>
      <c r="CF29" s="64">
        <f t="shared" si="12"/>
        <v>0</v>
      </c>
      <c r="CG29" s="64">
        <f t="shared" si="12"/>
        <v>0</v>
      </c>
      <c r="CH29" s="64">
        <f t="shared" si="12"/>
        <v>0</v>
      </c>
      <c r="CI29" s="64">
        <f t="shared" si="12"/>
        <v>0</v>
      </c>
      <c r="CJ29" s="64">
        <f t="shared" si="12"/>
        <v>0</v>
      </c>
      <c r="CM29" s="64">
        <f t="shared" si="13"/>
        <v>0</v>
      </c>
      <c r="CN29" s="64">
        <f t="shared" si="13"/>
        <v>0</v>
      </c>
      <c r="CO29" s="64">
        <f t="shared" si="13"/>
        <v>0</v>
      </c>
      <c r="CP29" s="64">
        <f t="shared" si="13"/>
        <v>0</v>
      </c>
      <c r="CQ29" s="64">
        <f t="shared" si="13"/>
        <v>0</v>
      </c>
      <c r="CR29" s="64">
        <f t="shared" si="13"/>
        <v>0</v>
      </c>
      <c r="CS29" s="64">
        <f t="shared" si="13"/>
        <v>0</v>
      </c>
      <c r="CT29" s="64">
        <f t="shared" si="13"/>
        <v>0</v>
      </c>
      <c r="CU29" s="64">
        <f t="shared" si="13"/>
        <v>0</v>
      </c>
      <c r="CV29" s="64">
        <f t="shared" si="13"/>
        <v>0</v>
      </c>
      <c r="CW29" s="64">
        <f t="shared" si="13"/>
        <v>0</v>
      </c>
    </row>
    <row r="30" spans="1:101">
      <c r="A30" s="64">
        <v>2000</v>
      </c>
      <c r="B30" s="64">
        <v>360209432</v>
      </c>
      <c r="C30" s="64">
        <v>1</v>
      </c>
      <c r="D30" s="64" t="s">
        <v>508</v>
      </c>
      <c r="E30" s="64">
        <v>42300</v>
      </c>
      <c r="F30" s="64">
        <v>104.8</v>
      </c>
      <c r="K30" s="64">
        <v>520502742</v>
      </c>
      <c r="L30" s="64" t="s">
        <v>230</v>
      </c>
      <c r="M30" s="64">
        <f t="shared" si="7"/>
        <v>0</v>
      </c>
      <c r="N30" s="64">
        <f t="shared" si="7"/>
        <v>0</v>
      </c>
      <c r="O30" s="64">
        <f t="shared" si="7"/>
        <v>0</v>
      </c>
      <c r="P30" s="64">
        <f t="shared" si="7"/>
        <v>0</v>
      </c>
      <c r="Q30" s="64">
        <f t="shared" si="7"/>
        <v>0</v>
      </c>
      <c r="R30" s="64">
        <f t="shared" si="7"/>
        <v>0</v>
      </c>
      <c r="S30" s="64">
        <f t="shared" si="7"/>
        <v>0</v>
      </c>
      <c r="T30" s="64">
        <f t="shared" si="7"/>
        <v>0</v>
      </c>
      <c r="U30" s="64">
        <f t="shared" si="7"/>
        <v>0</v>
      </c>
      <c r="V30" s="64">
        <f t="shared" si="7"/>
        <v>0</v>
      </c>
      <c r="W30" s="64">
        <f t="shared" si="7"/>
        <v>0</v>
      </c>
      <c r="Z30" s="64">
        <f t="shared" si="8"/>
        <v>0</v>
      </c>
      <c r="AA30" s="64">
        <f t="shared" si="8"/>
        <v>0</v>
      </c>
      <c r="AB30" s="64">
        <f t="shared" si="8"/>
        <v>0</v>
      </c>
      <c r="AC30" s="64">
        <f t="shared" si="8"/>
        <v>0</v>
      </c>
      <c r="AD30" s="64">
        <f t="shared" si="8"/>
        <v>0</v>
      </c>
      <c r="AE30" s="64">
        <f t="shared" si="8"/>
        <v>0</v>
      </c>
      <c r="AF30" s="64">
        <f t="shared" si="8"/>
        <v>0</v>
      </c>
      <c r="AG30" s="64">
        <f t="shared" si="8"/>
        <v>0</v>
      </c>
      <c r="AH30" s="64">
        <f t="shared" si="8"/>
        <v>0</v>
      </c>
      <c r="AI30" s="64">
        <f t="shared" si="8"/>
        <v>0</v>
      </c>
      <c r="AJ30" s="64">
        <f t="shared" si="8"/>
        <v>0</v>
      </c>
      <c r="AM30" s="64">
        <f t="shared" si="9"/>
        <v>0</v>
      </c>
      <c r="AN30" s="64">
        <f t="shared" si="9"/>
        <v>0</v>
      </c>
      <c r="AO30" s="64">
        <f t="shared" si="9"/>
        <v>0</v>
      </c>
      <c r="AP30" s="64">
        <f t="shared" si="9"/>
        <v>0</v>
      </c>
      <c r="AQ30" s="64">
        <f t="shared" si="9"/>
        <v>0</v>
      </c>
      <c r="AR30" s="64">
        <f t="shared" si="9"/>
        <v>0</v>
      </c>
      <c r="AS30" s="64">
        <f t="shared" si="9"/>
        <v>0</v>
      </c>
      <c r="AT30" s="64">
        <f t="shared" si="9"/>
        <v>0</v>
      </c>
      <c r="AU30" s="64">
        <f t="shared" si="9"/>
        <v>0</v>
      </c>
      <c r="AV30" s="64">
        <f t="shared" si="9"/>
        <v>0</v>
      </c>
      <c r="AW30" s="64">
        <f t="shared" si="9"/>
        <v>0</v>
      </c>
      <c r="AZ30" s="64">
        <f t="shared" si="10"/>
        <v>0</v>
      </c>
      <c r="BA30" s="64">
        <f t="shared" si="10"/>
        <v>0</v>
      </c>
      <c r="BB30" s="64">
        <f t="shared" si="10"/>
        <v>0</v>
      </c>
      <c r="BC30" s="64">
        <f t="shared" si="10"/>
        <v>0</v>
      </c>
      <c r="BD30" s="64">
        <f t="shared" si="10"/>
        <v>0</v>
      </c>
      <c r="BE30" s="64">
        <f t="shared" si="10"/>
        <v>0</v>
      </c>
      <c r="BF30" s="64">
        <f t="shared" si="10"/>
        <v>0</v>
      </c>
      <c r="BG30" s="64">
        <f t="shared" si="10"/>
        <v>0</v>
      </c>
      <c r="BH30" s="64">
        <f t="shared" si="10"/>
        <v>0</v>
      </c>
      <c r="BI30" s="64">
        <f t="shared" si="10"/>
        <v>0</v>
      </c>
      <c r="BJ30" s="64">
        <f t="shared" si="10"/>
        <v>0</v>
      </c>
      <c r="BM30" s="64">
        <f t="shared" si="11"/>
        <v>0</v>
      </c>
      <c r="BN30" s="64">
        <f t="shared" si="11"/>
        <v>0</v>
      </c>
      <c r="BO30" s="64">
        <f t="shared" si="11"/>
        <v>0</v>
      </c>
      <c r="BP30" s="64">
        <f t="shared" si="11"/>
        <v>0</v>
      </c>
      <c r="BQ30" s="64">
        <f t="shared" si="11"/>
        <v>0</v>
      </c>
      <c r="BR30" s="64">
        <f t="shared" si="11"/>
        <v>0</v>
      </c>
      <c r="BS30" s="64">
        <f t="shared" si="11"/>
        <v>0</v>
      </c>
      <c r="BT30" s="64">
        <f t="shared" si="11"/>
        <v>0</v>
      </c>
      <c r="BU30" s="64">
        <f t="shared" si="11"/>
        <v>0</v>
      </c>
      <c r="BV30" s="64">
        <f t="shared" si="11"/>
        <v>0</v>
      </c>
      <c r="BW30" s="64">
        <f t="shared" si="11"/>
        <v>0</v>
      </c>
      <c r="BZ30" s="64">
        <f t="shared" si="12"/>
        <v>0</v>
      </c>
      <c r="CA30" s="64">
        <f t="shared" si="12"/>
        <v>0</v>
      </c>
      <c r="CB30" s="64">
        <f t="shared" si="12"/>
        <v>0</v>
      </c>
      <c r="CC30" s="64">
        <f t="shared" si="12"/>
        <v>0</v>
      </c>
      <c r="CD30" s="64">
        <f t="shared" si="12"/>
        <v>0</v>
      </c>
      <c r="CE30" s="64">
        <f t="shared" si="12"/>
        <v>0</v>
      </c>
      <c r="CF30" s="64">
        <f t="shared" si="12"/>
        <v>0</v>
      </c>
      <c r="CG30" s="64">
        <f t="shared" si="12"/>
        <v>0</v>
      </c>
      <c r="CH30" s="64">
        <f t="shared" si="12"/>
        <v>0</v>
      </c>
      <c r="CI30" s="64">
        <f t="shared" si="12"/>
        <v>0</v>
      </c>
      <c r="CJ30" s="64">
        <f t="shared" si="12"/>
        <v>0</v>
      </c>
      <c r="CM30" s="64">
        <f t="shared" si="13"/>
        <v>0</v>
      </c>
      <c r="CN30" s="64">
        <f t="shared" si="13"/>
        <v>0</v>
      </c>
      <c r="CO30" s="64">
        <f t="shared" si="13"/>
        <v>0</v>
      </c>
      <c r="CP30" s="64">
        <f t="shared" si="13"/>
        <v>0</v>
      </c>
      <c r="CQ30" s="64">
        <f t="shared" si="13"/>
        <v>0</v>
      </c>
      <c r="CR30" s="64">
        <f t="shared" si="13"/>
        <v>0</v>
      </c>
      <c r="CS30" s="64">
        <f t="shared" si="13"/>
        <v>0</v>
      </c>
      <c r="CT30" s="64">
        <f t="shared" si="13"/>
        <v>0</v>
      </c>
      <c r="CU30" s="64">
        <f t="shared" si="13"/>
        <v>0</v>
      </c>
      <c r="CV30" s="64">
        <f t="shared" si="13"/>
        <v>0</v>
      </c>
      <c r="CW30" s="64">
        <f t="shared" si="13"/>
        <v>0</v>
      </c>
    </row>
    <row r="31" spans="1:101">
      <c r="A31" s="64">
        <v>2000</v>
      </c>
      <c r="B31" s="64">
        <v>360209652</v>
      </c>
      <c r="C31" s="64">
        <v>1</v>
      </c>
      <c r="D31" s="64" t="s">
        <v>509</v>
      </c>
      <c r="E31" s="64">
        <v>35900</v>
      </c>
      <c r="F31" s="64">
        <v>10.14</v>
      </c>
      <c r="K31" s="64">
        <v>520502162</v>
      </c>
      <c r="L31" s="64" t="s">
        <v>215</v>
      </c>
      <c r="M31" s="64">
        <f t="shared" si="7"/>
        <v>0</v>
      </c>
      <c r="N31" s="64">
        <f t="shared" si="7"/>
        <v>0</v>
      </c>
      <c r="O31" s="64">
        <f t="shared" si="7"/>
        <v>0</v>
      </c>
      <c r="P31" s="64">
        <f t="shared" si="7"/>
        <v>0</v>
      </c>
      <c r="Q31" s="64">
        <f t="shared" si="7"/>
        <v>0</v>
      </c>
      <c r="R31" s="64">
        <f t="shared" si="7"/>
        <v>0</v>
      </c>
      <c r="S31" s="64">
        <f t="shared" si="7"/>
        <v>0</v>
      </c>
      <c r="T31" s="64">
        <f t="shared" si="7"/>
        <v>0</v>
      </c>
      <c r="U31" s="64">
        <f t="shared" si="7"/>
        <v>0</v>
      </c>
      <c r="V31" s="64">
        <f t="shared" si="7"/>
        <v>0</v>
      </c>
      <c r="W31" s="64">
        <f t="shared" si="7"/>
        <v>0</v>
      </c>
      <c r="Z31" s="64">
        <f t="shared" si="8"/>
        <v>0</v>
      </c>
      <c r="AA31" s="64">
        <f t="shared" si="8"/>
        <v>0</v>
      </c>
      <c r="AB31" s="64">
        <f t="shared" si="8"/>
        <v>0</v>
      </c>
      <c r="AC31" s="64">
        <f t="shared" si="8"/>
        <v>0</v>
      </c>
      <c r="AD31" s="64">
        <f t="shared" si="8"/>
        <v>79.599999999999994</v>
      </c>
      <c r="AE31" s="64">
        <f t="shared" si="8"/>
        <v>0</v>
      </c>
      <c r="AF31" s="64">
        <f t="shared" si="8"/>
        <v>0</v>
      </c>
      <c r="AG31" s="64">
        <f t="shared" si="8"/>
        <v>0</v>
      </c>
      <c r="AH31" s="64">
        <f t="shared" si="8"/>
        <v>0</v>
      </c>
      <c r="AI31" s="64">
        <f t="shared" si="8"/>
        <v>0</v>
      </c>
      <c r="AJ31" s="64">
        <f t="shared" si="8"/>
        <v>0</v>
      </c>
      <c r="AM31" s="64">
        <f t="shared" si="9"/>
        <v>0</v>
      </c>
      <c r="AN31" s="64">
        <f t="shared" si="9"/>
        <v>0</v>
      </c>
      <c r="AO31" s="64">
        <f t="shared" si="9"/>
        <v>0</v>
      </c>
      <c r="AP31" s="64">
        <f t="shared" si="9"/>
        <v>0</v>
      </c>
      <c r="AQ31" s="64">
        <f t="shared" si="9"/>
        <v>71.400000000000006</v>
      </c>
      <c r="AR31" s="64">
        <f t="shared" si="9"/>
        <v>0</v>
      </c>
      <c r="AS31" s="64">
        <f t="shared" si="9"/>
        <v>0</v>
      </c>
      <c r="AT31" s="64">
        <f t="shared" si="9"/>
        <v>0</v>
      </c>
      <c r="AU31" s="64">
        <f t="shared" si="9"/>
        <v>0</v>
      </c>
      <c r="AV31" s="64">
        <f t="shared" si="9"/>
        <v>0</v>
      </c>
      <c r="AW31" s="64">
        <f t="shared" si="9"/>
        <v>0</v>
      </c>
      <c r="AZ31" s="64">
        <f t="shared" si="10"/>
        <v>0</v>
      </c>
      <c r="BA31" s="64">
        <f t="shared" si="10"/>
        <v>0</v>
      </c>
      <c r="BB31" s="64">
        <f t="shared" si="10"/>
        <v>0</v>
      </c>
      <c r="BC31" s="64">
        <f t="shared" si="10"/>
        <v>0</v>
      </c>
      <c r="BD31" s="64">
        <f t="shared" si="10"/>
        <v>81</v>
      </c>
      <c r="BE31" s="64">
        <f t="shared" si="10"/>
        <v>0</v>
      </c>
      <c r="BF31" s="64">
        <f t="shared" si="10"/>
        <v>0</v>
      </c>
      <c r="BG31" s="64">
        <f t="shared" si="10"/>
        <v>0</v>
      </c>
      <c r="BH31" s="64">
        <f t="shared" si="10"/>
        <v>0</v>
      </c>
      <c r="BI31" s="64">
        <f t="shared" si="10"/>
        <v>0</v>
      </c>
      <c r="BJ31" s="64">
        <f t="shared" si="10"/>
        <v>0</v>
      </c>
      <c r="BM31" s="64">
        <f t="shared" si="11"/>
        <v>0</v>
      </c>
      <c r="BN31" s="64">
        <f t="shared" si="11"/>
        <v>0</v>
      </c>
      <c r="BO31" s="64">
        <f t="shared" si="11"/>
        <v>0</v>
      </c>
      <c r="BP31" s="64">
        <f t="shared" si="11"/>
        <v>0</v>
      </c>
      <c r="BQ31" s="64">
        <f t="shared" si="11"/>
        <v>62.1</v>
      </c>
      <c r="BR31" s="64">
        <f t="shared" si="11"/>
        <v>0</v>
      </c>
      <c r="BS31" s="64">
        <f t="shared" si="11"/>
        <v>0</v>
      </c>
      <c r="BT31" s="64">
        <f t="shared" si="11"/>
        <v>0</v>
      </c>
      <c r="BU31" s="64">
        <f t="shared" si="11"/>
        <v>0</v>
      </c>
      <c r="BV31" s="64">
        <f t="shared" si="11"/>
        <v>0</v>
      </c>
      <c r="BW31" s="64">
        <f t="shared" si="11"/>
        <v>0</v>
      </c>
      <c r="BZ31" s="64">
        <f t="shared" si="12"/>
        <v>0</v>
      </c>
      <c r="CA31" s="64">
        <f t="shared" si="12"/>
        <v>0</v>
      </c>
      <c r="CB31" s="64">
        <f t="shared" si="12"/>
        <v>0</v>
      </c>
      <c r="CC31" s="64">
        <f t="shared" si="12"/>
        <v>0</v>
      </c>
      <c r="CD31" s="64">
        <f t="shared" si="12"/>
        <v>55.6</v>
      </c>
      <c r="CE31" s="64">
        <f t="shared" si="12"/>
        <v>0</v>
      </c>
      <c r="CF31" s="64">
        <f t="shared" si="12"/>
        <v>0</v>
      </c>
      <c r="CG31" s="64">
        <f t="shared" si="12"/>
        <v>0</v>
      </c>
      <c r="CH31" s="64">
        <f t="shared" si="12"/>
        <v>0</v>
      </c>
      <c r="CI31" s="64">
        <f t="shared" si="12"/>
        <v>0</v>
      </c>
      <c r="CJ31" s="64">
        <f t="shared" si="12"/>
        <v>0</v>
      </c>
      <c r="CM31" s="64">
        <f t="shared" si="13"/>
        <v>0</v>
      </c>
      <c r="CN31" s="64">
        <f t="shared" si="13"/>
        <v>0</v>
      </c>
      <c r="CO31" s="64">
        <f t="shared" si="13"/>
        <v>0</v>
      </c>
      <c r="CP31" s="64">
        <f t="shared" si="13"/>
        <v>0</v>
      </c>
      <c r="CQ31" s="64">
        <f t="shared" si="13"/>
        <v>49.4</v>
      </c>
      <c r="CR31" s="64">
        <f t="shared" si="13"/>
        <v>0</v>
      </c>
      <c r="CS31" s="64">
        <f t="shared" si="13"/>
        <v>0</v>
      </c>
      <c r="CT31" s="64">
        <f t="shared" si="13"/>
        <v>0</v>
      </c>
      <c r="CU31" s="64">
        <f t="shared" si="13"/>
        <v>0</v>
      </c>
      <c r="CV31" s="64">
        <f t="shared" si="13"/>
        <v>0</v>
      </c>
      <c r="CW31" s="64">
        <f t="shared" si="13"/>
        <v>0</v>
      </c>
    </row>
    <row r="32" spans="1:101">
      <c r="A32" s="64">
        <v>2000</v>
      </c>
      <c r="B32" s="64">
        <v>360502292</v>
      </c>
      <c r="C32" s="64">
        <v>1</v>
      </c>
      <c r="D32" s="64" t="s">
        <v>504</v>
      </c>
      <c r="E32" s="64">
        <v>16600</v>
      </c>
      <c r="F32" s="64">
        <v>1323</v>
      </c>
      <c r="K32" s="64">
        <v>520500342</v>
      </c>
      <c r="L32" s="64" t="s">
        <v>229</v>
      </c>
      <c r="M32" s="64">
        <f t="shared" si="7"/>
        <v>0</v>
      </c>
      <c r="N32" s="64">
        <f t="shared" si="7"/>
        <v>0</v>
      </c>
      <c r="O32" s="64">
        <f t="shared" si="7"/>
        <v>0</v>
      </c>
      <c r="P32" s="64">
        <f t="shared" si="7"/>
        <v>0</v>
      </c>
      <c r="Q32" s="64">
        <f t="shared" si="7"/>
        <v>0</v>
      </c>
      <c r="R32" s="64">
        <f t="shared" si="7"/>
        <v>0</v>
      </c>
      <c r="S32" s="64">
        <f t="shared" si="7"/>
        <v>0</v>
      </c>
      <c r="T32" s="64">
        <f t="shared" si="7"/>
        <v>0</v>
      </c>
      <c r="U32" s="64">
        <f t="shared" si="7"/>
        <v>0</v>
      </c>
      <c r="V32" s="64">
        <f t="shared" si="7"/>
        <v>0</v>
      </c>
      <c r="W32" s="64">
        <f t="shared" si="7"/>
        <v>0</v>
      </c>
      <c r="Z32" s="64">
        <f t="shared" si="8"/>
        <v>0</v>
      </c>
      <c r="AA32" s="64">
        <f t="shared" si="8"/>
        <v>0</v>
      </c>
      <c r="AB32" s="64">
        <f t="shared" si="8"/>
        <v>0</v>
      </c>
      <c r="AC32" s="64">
        <f t="shared" si="8"/>
        <v>0</v>
      </c>
      <c r="AD32" s="64">
        <f t="shared" si="8"/>
        <v>0</v>
      </c>
      <c r="AE32" s="64">
        <f t="shared" si="8"/>
        <v>0</v>
      </c>
      <c r="AF32" s="64">
        <f t="shared" si="8"/>
        <v>0</v>
      </c>
      <c r="AG32" s="64">
        <f t="shared" si="8"/>
        <v>0</v>
      </c>
      <c r="AH32" s="64">
        <f t="shared" si="8"/>
        <v>0</v>
      </c>
      <c r="AI32" s="64">
        <f t="shared" si="8"/>
        <v>0</v>
      </c>
      <c r="AJ32" s="64">
        <f t="shared" si="8"/>
        <v>0</v>
      </c>
      <c r="AM32" s="64">
        <f t="shared" si="9"/>
        <v>0</v>
      </c>
      <c r="AN32" s="64">
        <f t="shared" si="9"/>
        <v>0</v>
      </c>
      <c r="AO32" s="64">
        <f t="shared" si="9"/>
        <v>0</v>
      </c>
      <c r="AP32" s="64">
        <f t="shared" si="9"/>
        <v>0</v>
      </c>
      <c r="AQ32" s="64">
        <f t="shared" si="9"/>
        <v>0</v>
      </c>
      <c r="AR32" s="64">
        <f t="shared" si="9"/>
        <v>0</v>
      </c>
      <c r="AS32" s="64">
        <f t="shared" si="9"/>
        <v>0</v>
      </c>
      <c r="AT32" s="64">
        <f t="shared" si="9"/>
        <v>0</v>
      </c>
      <c r="AU32" s="64">
        <f t="shared" si="9"/>
        <v>0</v>
      </c>
      <c r="AV32" s="64">
        <f t="shared" si="9"/>
        <v>0</v>
      </c>
      <c r="AW32" s="64">
        <f t="shared" si="9"/>
        <v>0</v>
      </c>
      <c r="AZ32" s="64">
        <f t="shared" si="10"/>
        <v>0</v>
      </c>
      <c r="BA32" s="64">
        <f t="shared" si="10"/>
        <v>0</v>
      </c>
      <c r="BB32" s="64">
        <f t="shared" si="10"/>
        <v>0</v>
      </c>
      <c r="BC32" s="64">
        <f t="shared" si="10"/>
        <v>0</v>
      </c>
      <c r="BD32" s="64">
        <f t="shared" si="10"/>
        <v>0</v>
      </c>
      <c r="BE32" s="64">
        <f t="shared" si="10"/>
        <v>0</v>
      </c>
      <c r="BF32" s="64">
        <f t="shared" si="10"/>
        <v>0</v>
      </c>
      <c r="BG32" s="64">
        <f t="shared" si="10"/>
        <v>0</v>
      </c>
      <c r="BH32" s="64">
        <f t="shared" si="10"/>
        <v>0</v>
      </c>
      <c r="BI32" s="64">
        <f t="shared" si="10"/>
        <v>0</v>
      </c>
      <c r="BJ32" s="64">
        <f t="shared" si="10"/>
        <v>0</v>
      </c>
      <c r="BM32" s="64">
        <f t="shared" si="11"/>
        <v>0</v>
      </c>
      <c r="BN32" s="64">
        <f t="shared" si="11"/>
        <v>0</v>
      </c>
      <c r="BO32" s="64">
        <f t="shared" si="11"/>
        <v>0</v>
      </c>
      <c r="BP32" s="64">
        <f t="shared" si="11"/>
        <v>0</v>
      </c>
      <c r="BQ32" s="64">
        <f t="shared" si="11"/>
        <v>0</v>
      </c>
      <c r="BR32" s="64">
        <f t="shared" si="11"/>
        <v>0</v>
      </c>
      <c r="BS32" s="64">
        <f t="shared" si="11"/>
        <v>0</v>
      </c>
      <c r="BT32" s="64">
        <f t="shared" si="11"/>
        <v>0</v>
      </c>
      <c r="BU32" s="64">
        <f t="shared" si="11"/>
        <v>0</v>
      </c>
      <c r="BV32" s="64">
        <f t="shared" si="11"/>
        <v>0</v>
      </c>
      <c r="BW32" s="64">
        <f t="shared" si="11"/>
        <v>0</v>
      </c>
      <c r="BZ32" s="64">
        <f t="shared" si="12"/>
        <v>0</v>
      </c>
      <c r="CA32" s="64">
        <f t="shared" si="12"/>
        <v>0</v>
      </c>
      <c r="CB32" s="64">
        <f t="shared" si="12"/>
        <v>0</v>
      </c>
      <c r="CC32" s="64">
        <f t="shared" si="12"/>
        <v>0</v>
      </c>
      <c r="CD32" s="64">
        <f t="shared" si="12"/>
        <v>0</v>
      </c>
      <c r="CE32" s="64">
        <f t="shared" si="12"/>
        <v>0</v>
      </c>
      <c r="CF32" s="64">
        <f t="shared" si="12"/>
        <v>0</v>
      </c>
      <c r="CG32" s="64">
        <f t="shared" si="12"/>
        <v>0</v>
      </c>
      <c r="CH32" s="64">
        <f t="shared" si="12"/>
        <v>0</v>
      </c>
      <c r="CI32" s="64">
        <f t="shared" si="12"/>
        <v>0</v>
      </c>
      <c r="CJ32" s="64">
        <f t="shared" si="12"/>
        <v>0</v>
      </c>
      <c r="CM32" s="64">
        <f t="shared" si="13"/>
        <v>0</v>
      </c>
      <c r="CN32" s="64">
        <f t="shared" si="13"/>
        <v>0</v>
      </c>
      <c r="CO32" s="64">
        <f t="shared" si="13"/>
        <v>0</v>
      </c>
      <c r="CP32" s="64">
        <f t="shared" si="13"/>
        <v>0</v>
      </c>
      <c r="CQ32" s="64">
        <f t="shared" si="13"/>
        <v>0</v>
      </c>
      <c r="CR32" s="64">
        <f t="shared" si="13"/>
        <v>0</v>
      </c>
      <c r="CS32" s="64">
        <f t="shared" si="13"/>
        <v>0</v>
      </c>
      <c r="CT32" s="64">
        <f t="shared" si="13"/>
        <v>0</v>
      </c>
      <c r="CU32" s="64">
        <f t="shared" si="13"/>
        <v>0</v>
      </c>
      <c r="CV32" s="64">
        <f t="shared" si="13"/>
        <v>0</v>
      </c>
      <c r="CW32" s="64">
        <f t="shared" si="13"/>
        <v>0</v>
      </c>
    </row>
    <row r="33" spans="1:101">
      <c r="A33" s="64">
        <v>2000</v>
      </c>
      <c r="B33" s="64">
        <v>360502292</v>
      </c>
      <c r="C33" s="64">
        <v>1</v>
      </c>
      <c r="D33" s="64" t="s">
        <v>514</v>
      </c>
      <c r="E33" s="64">
        <v>27000</v>
      </c>
      <c r="F33" s="64">
        <v>351</v>
      </c>
      <c r="K33" s="64">
        <v>520500352</v>
      </c>
      <c r="L33" s="64" t="s">
        <v>218</v>
      </c>
      <c r="M33" s="64">
        <f t="shared" si="7"/>
        <v>0</v>
      </c>
      <c r="N33" s="64">
        <f t="shared" si="7"/>
        <v>0</v>
      </c>
      <c r="O33" s="64">
        <f t="shared" si="7"/>
        <v>0</v>
      </c>
      <c r="P33" s="64">
        <f t="shared" si="7"/>
        <v>0</v>
      </c>
      <c r="Q33" s="64">
        <f t="shared" si="7"/>
        <v>0</v>
      </c>
      <c r="R33" s="64">
        <f t="shared" si="7"/>
        <v>0</v>
      </c>
      <c r="S33" s="64">
        <f t="shared" si="7"/>
        <v>0</v>
      </c>
      <c r="T33" s="64">
        <f t="shared" si="7"/>
        <v>0</v>
      </c>
      <c r="U33" s="64">
        <f t="shared" si="7"/>
        <v>0</v>
      </c>
      <c r="V33" s="64">
        <f t="shared" si="7"/>
        <v>0</v>
      </c>
      <c r="W33" s="64">
        <f t="shared" si="7"/>
        <v>0</v>
      </c>
      <c r="Z33" s="64">
        <f t="shared" si="8"/>
        <v>82</v>
      </c>
      <c r="AA33" s="64">
        <f t="shared" si="8"/>
        <v>0</v>
      </c>
      <c r="AB33" s="64">
        <f t="shared" si="8"/>
        <v>0</v>
      </c>
      <c r="AC33" s="64">
        <f t="shared" si="8"/>
        <v>0</v>
      </c>
      <c r="AD33" s="64">
        <f t="shared" si="8"/>
        <v>0</v>
      </c>
      <c r="AE33" s="64">
        <f t="shared" si="8"/>
        <v>0</v>
      </c>
      <c r="AF33" s="64">
        <f t="shared" si="8"/>
        <v>0</v>
      </c>
      <c r="AG33" s="64">
        <f t="shared" si="8"/>
        <v>0</v>
      </c>
      <c r="AH33" s="64">
        <f t="shared" si="8"/>
        <v>46.320999999999998</v>
      </c>
      <c r="AI33" s="64">
        <f t="shared" si="8"/>
        <v>0</v>
      </c>
      <c r="AJ33" s="64">
        <f t="shared" si="8"/>
        <v>0</v>
      </c>
      <c r="AM33" s="64">
        <f t="shared" si="9"/>
        <v>64</v>
      </c>
      <c r="AN33" s="64">
        <f t="shared" si="9"/>
        <v>0</v>
      </c>
      <c r="AO33" s="64">
        <f t="shared" si="9"/>
        <v>0</v>
      </c>
      <c r="AP33" s="64">
        <f t="shared" si="9"/>
        <v>0</v>
      </c>
      <c r="AQ33" s="64">
        <f t="shared" si="9"/>
        <v>0</v>
      </c>
      <c r="AR33" s="64">
        <f t="shared" si="9"/>
        <v>0</v>
      </c>
      <c r="AS33" s="64">
        <f t="shared" si="9"/>
        <v>0</v>
      </c>
      <c r="AT33" s="64">
        <f t="shared" si="9"/>
        <v>0</v>
      </c>
      <c r="AU33" s="64">
        <f t="shared" si="9"/>
        <v>13.138</v>
      </c>
      <c r="AV33" s="64">
        <f t="shared" si="9"/>
        <v>0</v>
      </c>
      <c r="AW33" s="64">
        <f t="shared" si="9"/>
        <v>0</v>
      </c>
      <c r="AZ33" s="64">
        <f t="shared" si="10"/>
        <v>0</v>
      </c>
      <c r="BA33" s="64">
        <f t="shared" si="10"/>
        <v>0</v>
      </c>
      <c r="BB33" s="64">
        <f t="shared" si="10"/>
        <v>0</v>
      </c>
      <c r="BC33" s="64">
        <f t="shared" si="10"/>
        <v>0</v>
      </c>
      <c r="BD33" s="64">
        <f t="shared" si="10"/>
        <v>0</v>
      </c>
      <c r="BE33" s="64">
        <f t="shared" si="10"/>
        <v>0</v>
      </c>
      <c r="BF33" s="64">
        <f t="shared" si="10"/>
        <v>0</v>
      </c>
      <c r="BG33" s="64">
        <f t="shared" si="10"/>
        <v>0</v>
      </c>
      <c r="BH33" s="64">
        <f t="shared" si="10"/>
        <v>0</v>
      </c>
      <c r="BI33" s="64">
        <f t="shared" si="10"/>
        <v>0</v>
      </c>
      <c r="BJ33" s="64">
        <f t="shared" si="10"/>
        <v>2251</v>
      </c>
      <c r="BM33" s="64">
        <f t="shared" si="11"/>
        <v>0</v>
      </c>
      <c r="BN33" s="64">
        <f t="shared" si="11"/>
        <v>0</v>
      </c>
      <c r="BO33" s="64">
        <f t="shared" si="11"/>
        <v>0</v>
      </c>
      <c r="BP33" s="64">
        <f t="shared" si="11"/>
        <v>0</v>
      </c>
      <c r="BQ33" s="64">
        <f t="shared" si="11"/>
        <v>0</v>
      </c>
      <c r="BR33" s="64">
        <f t="shared" si="11"/>
        <v>0</v>
      </c>
      <c r="BS33" s="64">
        <f t="shared" si="11"/>
        <v>0</v>
      </c>
      <c r="BT33" s="64">
        <f t="shared" si="11"/>
        <v>0</v>
      </c>
      <c r="BU33" s="64">
        <f t="shared" si="11"/>
        <v>0</v>
      </c>
      <c r="BV33" s="64">
        <f t="shared" si="11"/>
        <v>0</v>
      </c>
      <c r="BW33" s="64">
        <f t="shared" si="11"/>
        <v>2312</v>
      </c>
      <c r="BZ33" s="64">
        <f t="shared" si="12"/>
        <v>0</v>
      </c>
      <c r="CA33" s="64">
        <f t="shared" si="12"/>
        <v>0</v>
      </c>
      <c r="CB33" s="64">
        <f t="shared" si="12"/>
        <v>0</v>
      </c>
      <c r="CC33" s="64">
        <f t="shared" si="12"/>
        <v>0</v>
      </c>
      <c r="CD33" s="64">
        <f t="shared" si="12"/>
        <v>0</v>
      </c>
      <c r="CE33" s="64">
        <f t="shared" si="12"/>
        <v>0</v>
      </c>
      <c r="CF33" s="64">
        <f t="shared" si="12"/>
        <v>0</v>
      </c>
      <c r="CG33" s="64">
        <f t="shared" si="12"/>
        <v>0</v>
      </c>
      <c r="CH33" s="64">
        <f t="shared" si="12"/>
        <v>2</v>
      </c>
      <c r="CI33" s="64">
        <f t="shared" si="12"/>
        <v>0</v>
      </c>
      <c r="CJ33" s="64">
        <f t="shared" si="12"/>
        <v>2270</v>
      </c>
      <c r="CM33" s="64">
        <f t="shared" si="13"/>
        <v>0</v>
      </c>
      <c r="CN33" s="64">
        <f t="shared" si="13"/>
        <v>0</v>
      </c>
      <c r="CO33" s="64">
        <f t="shared" si="13"/>
        <v>0</v>
      </c>
      <c r="CP33" s="64">
        <f t="shared" si="13"/>
        <v>0</v>
      </c>
      <c r="CQ33" s="64">
        <f t="shared" si="13"/>
        <v>0</v>
      </c>
      <c r="CR33" s="64">
        <f t="shared" si="13"/>
        <v>0</v>
      </c>
      <c r="CS33" s="64">
        <f t="shared" si="13"/>
        <v>0</v>
      </c>
      <c r="CT33" s="64">
        <f t="shared" si="13"/>
        <v>0</v>
      </c>
      <c r="CU33" s="64">
        <f t="shared" si="13"/>
        <v>25</v>
      </c>
      <c r="CV33" s="64">
        <f t="shared" si="13"/>
        <v>0</v>
      </c>
      <c r="CW33" s="64">
        <f t="shared" si="13"/>
        <v>2281</v>
      </c>
    </row>
    <row r="34" spans="1:101">
      <c r="A34" s="64">
        <v>2000</v>
      </c>
      <c r="B34" s="64">
        <v>361004312</v>
      </c>
      <c r="C34" s="64">
        <v>1</v>
      </c>
      <c r="D34" s="64" t="s">
        <v>512</v>
      </c>
      <c r="E34" s="64">
        <v>27500</v>
      </c>
      <c r="F34" s="64">
        <v>43.6</v>
      </c>
      <c r="K34" s="64">
        <v>520500362</v>
      </c>
      <c r="L34" s="64" t="s">
        <v>241</v>
      </c>
      <c r="M34" s="64">
        <f t="shared" si="7"/>
        <v>0</v>
      </c>
      <c r="N34" s="64">
        <f t="shared" si="7"/>
        <v>0</v>
      </c>
      <c r="O34" s="64">
        <f t="shared" si="7"/>
        <v>0</v>
      </c>
      <c r="P34" s="64">
        <f t="shared" si="7"/>
        <v>0</v>
      </c>
      <c r="Q34" s="64">
        <f t="shared" si="7"/>
        <v>0</v>
      </c>
      <c r="R34" s="64">
        <f t="shared" si="7"/>
        <v>0</v>
      </c>
      <c r="S34" s="64">
        <f t="shared" si="7"/>
        <v>0</v>
      </c>
      <c r="T34" s="64">
        <f t="shared" si="7"/>
        <v>0</v>
      </c>
      <c r="U34" s="64">
        <f t="shared" si="7"/>
        <v>0</v>
      </c>
      <c r="V34" s="64">
        <f t="shared" si="7"/>
        <v>0</v>
      </c>
      <c r="W34" s="64">
        <f t="shared" si="7"/>
        <v>0</v>
      </c>
      <c r="Z34" s="64">
        <f t="shared" si="8"/>
        <v>0</v>
      </c>
      <c r="AA34" s="64">
        <f t="shared" si="8"/>
        <v>0</v>
      </c>
      <c r="AB34" s="64">
        <f t="shared" si="8"/>
        <v>0</v>
      </c>
      <c r="AC34" s="64">
        <f t="shared" si="8"/>
        <v>0</v>
      </c>
      <c r="AD34" s="64">
        <f t="shared" si="8"/>
        <v>0</v>
      </c>
      <c r="AE34" s="64">
        <f t="shared" si="8"/>
        <v>0</v>
      </c>
      <c r="AF34" s="64">
        <f t="shared" si="8"/>
        <v>0</v>
      </c>
      <c r="AG34" s="64">
        <f t="shared" si="8"/>
        <v>0</v>
      </c>
      <c r="AH34" s="64">
        <f t="shared" si="8"/>
        <v>0</v>
      </c>
      <c r="AI34" s="64">
        <f t="shared" si="8"/>
        <v>0</v>
      </c>
      <c r="AJ34" s="64">
        <f t="shared" si="8"/>
        <v>0</v>
      </c>
      <c r="AM34" s="64">
        <f t="shared" si="9"/>
        <v>0</v>
      </c>
      <c r="AN34" s="64">
        <f t="shared" si="9"/>
        <v>0</v>
      </c>
      <c r="AO34" s="64">
        <f t="shared" si="9"/>
        <v>0</v>
      </c>
      <c r="AP34" s="64">
        <f t="shared" si="9"/>
        <v>0</v>
      </c>
      <c r="AQ34" s="64">
        <f t="shared" si="9"/>
        <v>0</v>
      </c>
      <c r="AR34" s="64">
        <f t="shared" si="9"/>
        <v>0</v>
      </c>
      <c r="AS34" s="64">
        <f t="shared" si="9"/>
        <v>0</v>
      </c>
      <c r="AT34" s="64">
        <f t="shared" si="9"/>
        <v>0</v>
      </c>
      <c r="AU34" s="64">
        <f t="shared" si="9"/>
        <v>0</v>
      </c>
      <c r="AV34" s="64">
        <f t="shared" si="9"/>
        <v>0</v>
      </c>
      <c r="AW34" s="64">
        <f t="shared" si="9"/>
        <v>0</v>
      </c>
      <c r="AZ34" s="64">
        <f t="shared" si="10"/>
        <v>0</v>
      </c>
      <c r="BA34" s="64">
        <f t="shared" si="10"/>
        <v>0</v>
      </c>
      <c r="BB34" s="64">
        <f t="shared" si="10"/>
        <v>0</v>
      </c>
      <c r="BC34" s="64">
        <f t="shared" si="10"/>
        <v>0</v>
      </c>
      <c r="BD34" s="64">
        <f t="shared" si="10"/>
        <v>0</v>
      </c>
      <c r="BE34" s="64">
        <f t="shared" si="10"/>
        <v>0</v>
      </c>
      <c r="BF34" s="64">
        <f t="shared" si="10"/>
        <v>0</v>
      </c>
      <c r="BG34" s="64">
        <f t="shared" si="10"/>
        <v>0</v>
      </c>
      <c r="BH34" s="64">
        <f t="shared" si="10"/>
        <v>0</v>
      </c>
      <c r="BI34" s="64">
        <f t="shared" si="10"/>
        <v>0</v>
      </c>
      <c r="BJ34" s="64">
        <f t="shared" si="10"/>
        <v>0</v>
      </c>
      <c r="BM34" s="64">
        <f t="shared" ref="BM34:BW49" si="14">SUMIFS($F$2:$F$172,$A$2:$A$172,$BL$1,$B$2:$B$172,$K34,$D$2:$D$172,BM$1)</f>
        <v>0</v>
      </c>
      <c r="BN34" s="64">
        <f t="shared" si="14"/>
        <v>0</v>
      </c>
      <c r="BO34" s="64">
        <f t="shared" si="14"/>
        <v>0</v>
      </c>
      <c r="BP34" s="64">
        <f t="shared" si="14"/>
        <v>0</v>
      </c>
      <c r="BQ34" s="64">
        <f t="shared" si="14"/>
        <v>0</v>
      </c>
      <c r="BR34" s="64">
        <f t="shared" si="14"/>
        <v>0</v>
      </c>
      <c r="BS34" s="64">
        <f t="shared" si="14"/>
        <v>0</v>
      </c>
      <c r="BT34" s="64">
        <f t="shared" si="14"/>
        <v>0</v>
      </c>
      <c r="BU34" s="64">
        <f t="shared" si="14"/>
        <v>0</v>
      </c>
      <c r="BV34" s="64">
        <f t="shared" si="14"/>
        <v>0</v>
      </c>
      <c r="BW34" s="64">
        <f t="shared" si="14"/>
        <v>0</v>
      </c>
      <c r="BZ34" s="64">
        <f t="shared" ref="BZ34:CJ49" si="15">SUMIFS($F$2:$F$172,$A$2:$A$172,$BY$1,$B$2:$B$172,$K34,$D$2:$D$172,BZ$1)</f>
        <v>0</v>
      </c>
      <c r="CA34" s="64">
        <f t="shared" si="15"/>
        <v>0</v>
      </c>
      <c r="CB34" s="64">
        <f t="shared" si="15"/>
        <v>0</v>
      </c>
      <c r="CC34" s="64">
        <f t="shared" si="15"/>
        <v>0</v>
      </c>
      <c r="CD34" s="64">
        <f t="shared" si="15"/>
        <v>0</v>
      </c>
      <c r="CE34" s="64">
        <f t="shared" si="15"/>
        <v>0</v>
      </c>
      <c r="CF34" s="64">
        <f t="shared" si="15"/>
        <v>0</v>
      </c>
      <c r="CG34" s="64">
        <f t="shared" si="15"/>
        <v>0</v>
      </c>
      <c r="CH34" s="64">
        <f t="shared" si="15"/>
        <v>0</v>
      </c>
      <c r="CI34" s="64">
        <f t="shared" si="15"/>
        <v>0</v>
      </c>
      <c r="CJ34" s="64">
        <f t="shared" si="15"/>
        <v>0</v>
      </c>
      <c r="CM34" s="64">
        <f t="shared" ref="CM34:CW49" si="16">SUMIFS($F$2:$F$172,$A$2:$A$172,$CL$1,$B$2:$B$172,$K34,$D$2:$D$172,CM$1)</f>
        <v>0</v>
      </c>
      <c r="CN34" s="64">
        <f t="shared" si="16"/>
        <v>0</v>
      </c>
      <c r="CO34" s="64">
        <f t="shared" si="16"/>
        <v>0</v>
      </c>
      <c r="CP34" s="64">
        <f t="shared" si="16"/>
        <v>0</v>
      </c>
      <c r="CQ34" s="64">
        <f t="shared" si="16"/>
        <v>0</v>
      </c>
      <c r="CR34" s="64">
        <f t="shared" si="16"/>
        <v>0</v>
      </c>
      <c r="CS34" s="64">
        <f t="shared" si="16"/>
        <v>0</v>
      </c>
      <c r="CT34" s="64">
        <f t="shared" si="16"/>
        <v>0</v>
      </c>
      <c r="CU34" s="64">
        <f t="shared" si="16"/>
        <v>0</v>
      </c>
      <c r="CV34" s="64">
        <f t="shared" si="16"/>
        <v>0</v>
      </c>
      <c r="CW34" s="64">
        <f t="shared" si="16"/>
        <v>0</v>
      </c>
    </row>
    <row r="35" spans="1:101">
      <c r="A35" s="64">
        <v>2000</v>
      </c>
      <c r="B35" s="64">
        <v>361004312</v>
      </c>
      <c r="C35" s="64">
        <v>1</v>
      </c>
      <c r="D35" s="64" t="s">
        <v>514</v>
      </c>
      <c r="E35" s="64">
        <v>27000</v>
      </c>
      <c r="F35" s="64">
        <v>3.8</v>
      </c>
      <c r="K35" s="64">
        <v>520502032</v>
      </c>
      <c r="L35" s="64" t="s">
        <v>224</v>
      </c>
      <c r="M35" s="64">
        <f t="shared" ref="M35:W58" si="17">SUMIFS($F$2:$F$172,$A$2:$A$172,$J$1,$B$2:$B$172,$K35,$D$2:$D$172,M$1)</f>
        <v>0</v>
      </c>
      <c r="N35" s="64">
        <f t="shared" si="17"/>
        <v>0</v>
      </c>
      <c r="O35" s="64">
        <f t="shared" si="17"/>
        <v>0</v>
      </c>
      <c r="P35" s="64">
        <f t="shared" si="17"/>
        <v>0</v>
      </c>
      <c r="Q35" s="64">
        <f t="shared" si="17"/>
        <v>0</v>
      </c>
      <c r="R35" s="64">
        <f t="shared" si="17"/>
        <v>0</v>
      </c>
      <c r="S35" s="64">
        <f t="shared" si="17"/>
        <v>0</v>
      </c>
      <c r="T35" s="64">
        <f t="shared" si="17"/>
        <v>0</v>
      </c>
      <c r="U35" s="64">
        <f t="shared" si="17"/>
        <v>0</v>
      </c>
      <c r="V35" s="64">
        <f t="shared" si="17"/>
        <v>0</v>
      </c>
      <c r="W35" s="64">
        <f t="shared" si="17"/>
        <v>0</v>
      </c>
      <c r="Z35" s="64">
        <f t="shared" ref="Z35:AJ58" si="18">SUMIFS($F$2:$F$172,$A$2:$A$172,$Y$1,$B$2:$B$172,$K35,$D$2:$D$172,Z$1)</f>
        <v>0</v>
      </c>
      <c r="AA35" s="64">
        <f t="shared" si="18"/>
        <v>0</v>
      </c>
      <c r="AB35" s="64">
        <f t="shared" si="18"/>
        <v>29</v>
      </c>
      <c r="AC35" s="64">
        <f t="shared" si="18"/>
        <v>0</v>
      </c>
      <c r="AD35" s="64">
        <f t="shared" si="18"/>
        <v>0</v>
      </c>
      <c r="AE35" s="64">
        <f t="shared" si="18"/>
        <v>0</v>
      </c>
      <c r="AF35" s="64">
        <f t="shared" si="18"/>
        <v>0</v>
      </c>
      <c r="AG35" s="64">
        <f t="shared" si="18"/>
        <v>0</v>
      </c>
      <c r="AH35" s="64">
        <f t="shared" si="18"/>
        <v>0</v>
      </c>
      <c r="AI35" s="64">
        <f t="shared" si="18"/>
        <v>0</v>
      </c>
      <c r="AJ35" s="64">
        <f t="shared" si="18"/>
        <v>0</v>
      </c>
      <c r="AM35" s="64">
        <f t="shared" ref="AM35:AW58" si="19">SUMIFS($F$2:$F$172,$A$2:$A$172,$AL$1,$B$2:$B$172,$K35,$D$2:$D$172,AM$1)</f>
        <v>0</v>
      </c>
      <c r="AN35" s="64">
        <f t="shared" si="19"/>
        <v>0</v>
      </c>
      <c r="AO35" s="64">
        <f t="shared" si="19"/>
        <v>0</v>
      </c>
      <c r="AP35" s="64">
        <f t="shared" si="19"/>
        <v>0</v>
      </c>
      <c r="AQ35" s="64">
        <f t="shared" si="19"/>
        <v>0</v>
      </c>
      <c r="AR35" s="64">
        <f t="shared" si="19"/>
        <v>0</v>
      </c>
      <c r="AS35" s="64">
        <f t="shared" si="19"/>
        <v>0</v>
      </c>
      <c r="AT35" s="64">
        <f t="shared" si="19"/>
        <v>0</v>
      </c>
      <c r="AU35" s="64">
        <f t="shared" si="19"/>
        <v>0</v>
      </c>
      <c r="AV35" s="64">
        <f t="shared" si="19"/>
        <v>0</v>
      </c>
      <c r="AW35" s="64">
        <f t="shared" si="19"/>
        <v>0</v>
      </c>
      <c r="AZ35" s="64">
        <f t="shared" ref="AZ35:BJ58" si="20">SUMIFS($F$2:$F$172,$A$2:$A$172,$AY$1,$B$2:$B$172,$K35,$D$2:$D$172,AZ$1)</f>
        <v>0</v>
      </c>
      <c r="BA35" s="64">
        <f t="shared" si="20"/>
        <v>0</v>
      </c>
      <c r="BB35" s="64">
        <f t="shared" si="20"/>
        <v>0</v>
      </c>
      <c r="BC35" s="64">
        <f t="shared" si="20"/>
        <v>0</v>
      </c>
      <c r="BD35" s="64">
        <f t="shared" si="20"/>
        <v>0</v>
      </c>
      <c r="BE35" s="64">
        <f t="shared" si="20"/>
        <v>0</v>
      </c>
      <c r="BF35" s="64">
        <f t="shared" si="20"/>
        <v>0</v>
      </c>
      <c r="BG35" s="64">
        <f t="shared" si="20"/>
        <v>0</v>
      </c>
      <c r="BH35" s="64">
        <f t="shared" si="20"/>
        <v>0</v>
      </c>
      <c r="BI35" s="64">
        <f t="shared" si="20"/>
        <v>0</v>
      </c>
      <c r="BJ35" s="64">
        <f t="shared" si="20"/>
        <v>0</v>
      </c>
      <c r="BM35" s="64">
        <f t="shared" si="14"/>
        <v>0</v>
      </c>
      <c r="BN35" s="64">
        <f t="shared" si="14"/>
        <v>0</v>
      </c>
      <c r="BO35" s="64">
        <f t="shared" si="14"/>
        <v>0</v>
      </c>
      <c r="BP35" s="64">
        <f t="shared" si="14"/>
        <v>0</v>
      </c>
      <c r="BQ35" s="64">
        <f t="shared" si="14"/>
        <v>0</v>
      </c>
      <c r="BR35" s="64">
        <f t="shared" si="14"/>
        <v>0</v>
      </c>
      <c r="BS35" s="64">
        <f t="shared" si="14"/>
        <v>0</v>
      </c>
      <c r="BT35" s="64">
        <f t="shared" si="14"/>
        <v>0</v>
      </c>
      <c r="BU35" s="64">
        <f t="shared" si="14"/>
        <v>0</v>
      </c>
      <c r="BV35" s="64">
        <f t="shared" si="14"/>
        <v>0</v>
      </c>
      <c r="BW35" s="64">
        <f t="shared" si="14"/>
        <v>0</v>
      </c>
      <c r="BZ35" s="64">
        <f t="shared" si="15"/>
        <v>0</v>
      </c>
      <c r="CA35" s="64">
        <f t="shared" si="15"/>
        <v>0</v>
      </c>
      <c r="CB35" s="64">
        <f t="shared" si="15"/>
        <v>0</v>
      </c>
      <c r="CC35" s="64">
        <f t="shared" si="15"/>
        <v>0</v>
      </c>
      <c r="CD35" s="64">
        <f t="shared" si="15"/>
        <v>0</v>
      </c>
      <c r="CE35" s="64">
        <f t="shared" si="15"/>
        <v>0</v>
      </c>
      <c r="CF35" s="64">
        <f t="shared" si="15"/>
        <v>0</v>
      </c>
      <c r="CG35" s="64">
        <f t="shared" si="15"/>
        <v>0</v>
      </c>
      <c r="CH35" s="64">
        <f t="shared" si="15"/>
        <v>0</v>
      </c>
      <c r="CI35" s="64">
        <f t="shared" si="15"/>
        <v>0</v>
      </c>
      <c r="CJ35" s="64">
        <f t="shared" si="15"/>
        <v>0</v>
      </c>
      <c r="CM35" s="64">
        <f t="shared" si="16"/>
        <v>0</v>
      </c>
      <c r="CN35" s="64">
        <f t="shared" si="16"/>
        <v>0</v>
      </c>
      <c r="CO35" s="64">
        <f t="shared" si="16"/>
        <v>0</v>
      </c>
      <c r="CP35" s="64">
        <f t="shared" si="16"/>
        <v>0</v>
      </c>
      <c r="CQ35" s="64">
        <f t="shared" si="16"/>
        <v>0</v>
      </c>
      <c r="CR35" s="64">
        <f t="shared" si="16"/>
        <v>0</v>
      </c>
      <c r="CS35" s="64">
        <f t="shared" si="16"/>
        <v>0</v>
      </c>
      <c r="CT35" s="64">
        <f t="shared" si="16"/>
        <v>0</v>
      </c>
      <c r="CU35" s="64">
        <f t="shared" si="16"/>
        <v>0</v>
      </c>
      <c r="CV35" s="64">
        <f t="shared" si="16"/>
        <v>0</v>
      </c>
      <c r="CW35" s="64">
        <f t="shared" si="16"/>
        <v>0</v>
      </c>
    </row>
    <row r="36" spans="1:101">
      <c r="A36" s="64">
        <v>2005</v>
      </c>
      <c r="B36" s="64">
        <v>520300532</v>
      </c>
      <c r="C36" s="64">
        <v>1</v>
      </c>
      <c r="D36" s="64" t="s">
        <v>505</v>
      </c>
      <c r="E36" s="64">
        <v>12650</v>
      </c>
      <c r="F36" s="64">
        <v>7.5</v>
      </c>
      <c r="K36" s="64">
        <v>520640772</v>
      </c>
      <c r="L36" s="64" t="s">
        <v>515</v>
      </c>
      <c r="M36" s="64">
        <f t="shared" si="17"/>
        <v>0</v>
      </c>
      <c r="N36" s="64">
        <f t="shared" si="17"/>
        <v>0</v>
      </c>
      <c r="O36" s="64">
        <f t="shared" si="17"/>
        <v>0</v>
      </c>
      <c r="P36" s="64">
        <f t="shared" si="17"/>
        <v>0</v>
      </c>
      <c r="Q36" s="64">
        <f t="shared" si="17"/>
        <v>0</v>
      </c>
      <c r="R36" s="64">
        <f t="shared" si="17"/>
        <v>0</v>
      </c>
      <c r="S36" s="64">
        <f t="shared" si="17"/>
        <v>0</v>
      </c>
      <c r="T36" s="64">
        <f t="shared" si="17"/>
        <v>0</v>
      </c>
      <c r="U36" s="64">
        <f t="shared" si="17"/>
        <v>0</v>
      </c>
      <c r="V36" s="64">
        <f t="shared" si="17"/>
        <v>0</v>
      </c>
      <c r="W36" s="64">
        <f t="shared" si="17"/>
        <v>0</v>
      </c>
      <c r="Z36" s="64">
        <f t="shared" si="18"/>
        <v>0</v>
      </c>
      <c r="AA36" s="64">
        <f t="shared" si="18"/>
        <v>0</v>
      </c>
      <c r="AB36" s="64">
        <f t="shared" si="18"/>
        <v>0</v>
      </c>
      <c r="AC36" s="64">
        <f t="shared" si="18"/>
        <v>0</v>
      </c>
      <c r="AD36" s="64">
        <f t="shared" si="18"/>
        <v>0</v>
      </c>
      <c r="AE36" s="64">
        <f t="shared" si="18"/>
        <v>0</v>
      </c>
      <c r="AF36" s="64">
        <f t="shared" si="18"/>
        <v>0</v>
      </c>
      <c r="AG36" s="64">
        <f t="shared" si="18"/>
        <v>0</v>
      </c>
      <c r="AH36" s="64">
        <f t="shared" si="18"/>
        <v>0</v>
      </c>
      <c r="AI36" s="64">
        <f t="shared" si="18"/>
        <v>0</v>
      </c>
      <c r="AJ36" s="64">
        <f t="shared" si="18"/>
        <v>0</v>
      </c>
      <c r="AM36" s="64">
        <f t="shared" si="19"/>
        <v>0</v>
      </c>
      <c r="AN36" s="64">
        <f t="shared" si="19"/>
        <v>0</v>
      </c>
      <c r="AO36" s="64">
        <f t="shared" si="19"/>
        <v>0</v>
      </c>
      <c r="AP36" s="64">
        <f t="shared" si="19"/>
        <v>0</v>
      </c>
      <c r="AQ36" s="64">
        <f t="shared" si="19"/>
        <v>0</v>
      </c>
      <c r="AR36" s="64">
        <f t="shared" si="19"/>
        <v>0</v>
      </c>
      <c r="AS36" s="64">
        <f t="shared" si="19"/>
        <v>0</v>
      </c>
      <c r="AT36" s="64">
        <f t="shared" si="19"/>
        <v>0</v>
      </c>
      <c r="AU36" s="64">
        <f t="shared" si="19"/>
        <v>616.447</v>
      </c>
      <c r="AV36" s="64">
        <f t="shared" si="19"/>
        <v>0</v>
      </c>
      <c r="AW36" s="64">
        <f t="shared" si="19"/>
        <v>0</v>
      </c>
      <c r="AZ36" s="64">
        <f t="shared" si="20"/>
        <v>0</v>
      </c>
      <c r="BA36" s="64">
        <f t="shared" si="20"/>
        <v>0</v>
      </c>
      <c r="BB36" s="64">
        <f t="shared" si="20"/>
        <v>0</v>
      </c>
      <c r="BC36" s="64">
        <f t="shared" si="20"/>
        <v>0</v>
      </c>
      <c r="BD36" s="64">
        <f t="shared" si="20"/>
        <v>0</v>
      </c>
      <c r="BE36" s="64">
        <f t="shared" si="20"/>
        <v>0</v>
      </c>
      <c r="BF36" s="64">
        <f t="shared" si="20"/>
        <v>0</v>
      </c>
      <c r="BG36" s="64">
        <f t="shared" si="20"/>
        <v>0</v>
      </c>
      <c r="BH36" s="64">
        <f t="shared" si="20"/>
        <v>0</v>
      </c>
      <c r="BI36" s="64">
        <f t="shared" si="20"/>
        <v>0</v>
      </c>
      <c r="BJ36" s="64">
        <f t="shared" si="20"/>
        <v>0</v>
      </c>
      <c r="BM36" s="64">
        <f t="shared" si="14"/>
        <v>0</v>
      </c>
      <c r="BN36" s="64">
        <f t="shared" si="14"/>
        <v>0</v>
      </c>
      <c r="BO36" s="64">
        <f t="shared" si="14"/>
        <v>0</v>
      </c>
      <c r="BP36" s="64">
        <f t="shared" si="14"/>
        <v>0</v>
      </c>
      <c r="BQ36" s="64">
        <f t="shared" si="14"/>
        <v>0</v>
      </c>
      <c r="BR36" s="64">
        <f t="shared" si="14"/>
        <v>0</v>
      </c>
      <c r="BS36" s="64">
        <f t="shared" si="14"/>
        <v>0</v>
      </c>
      <c r="BT36" s="64">
        <f t="shared" si="14"/>
        <v>0</v>
      </c>
      <c r="BU36" s="64">
        <f t="shared" si="14"/>
        <v>0</v>
      </c>
      <c r="BV36" s="64">
        <f t="shared" si="14"/>
        <v>0</v>
      </c>
      <c r="BW36" s="64">
        <f t="shared" si="14"/>
        <v>0</v>
      </c>
      <c r="BZ36" s="64">
        <f t="shared" si="15"/>
        <v>0</v>
      </c>
      <c r="CA36" s="64">
        <f t="shared" si="15"/>
        <v>0</v>
      </c>
      <c r="CB36" s="64">
        <f t="shared" si="15"/>
        <v>0</v>
      </c>
      <c r="CC36" s="64">
        <f t="shared" si="15"/>
        <v>0</v>
      </c>
      <c r="CD36" s="64">
        <f t="shared" si="15"/>
        <v>0</v>
      </c>
      <c r="CE36" s="64">
        <f t="shared" si="15"/>
        <v>0</v>
      </c>
      <c r="CF36" s="64">
        <f t="shared" si="15"/>
        <v>0</v>
      </c>
      <c r="CG36" s="64">
        <f t="shared" si="15"/>
        <v>0</v>
      </c>
      <c r="CH36" s="64">
        <f t="shared" si="15"/>
        <v>0</v>
      </c>
      <c r="CI36" s="64">
        <f t="shared" si="15"/>
        <v>0</v>
      </c>
      <c r="CJ36" s="64">
        <f t="shared" si="15"/>
        <v>0</v>
      </c>
      <c r="CM36" s="64">
        <f t="shared" si="16"/>
        <v>0</v>
      </c>
      <c r="CN36" s="64">
        <f t="shared" si="16"/>
        <v>0</v>
      </c>
      <c r="CO36" s="64">
        <f t="shared" si="16"/>
        <v>0</v>
      </c>
      <c r="CP36" s="64">
        <f t="shared" si="16"/>
        <v>0</v>
      </c>
      <c r="CQ36" s="64">
        <f t="shared" si="16"/>
        <v>0</v>
      </c>
      <c r="CR36" s="64">
        <f t="shared" si="16"/>
        <v>0</v>
      </c>
      <c r="CS36" s="64">
        <f t="shared" si="16"/>
        <v>0</v>
      </c>
      <c r="CT36" s="64">
        <f t="shared" si="16"/>
        <v>0</v>
      </c>
      <c r="CU36" s="64">
        <f t="shared" si="16"/>
        <v>0</v>
      </c>
      <c r="CV36" s="64">
        <f t="shared" si="16"/>
        <v>0</v>
      </c>
      <c r="CW36" s="64">
        <f t="shared" si="16"/>
        <v>0</v>
      </c>
    </row>
    <row r="37" spans="1:101">
      <c r="A37" s="64">
        <v>2020</v>
      </c>
      <c r="B37" s="64">
        <v>520500352</v>
      </c>
      <c r="C37" s="64">
        <v>2</v>
      </c>
      <c r="D37" s="64" t="s">
        <v>516</v>
      </c>
      <c r="E37" s="64">
        <v>19600</v>
      </c>
      <c r="F37" s="64">
        <v>2281</v>
      </c>
      <c r="G37" s="64" t="s">
        <v>517</v>
      </c>
      <c r="K37" s="64">
        <v>520370152</v>
      </c>
      <c r="L37" s="64" t="s">
        <v>217</v>
      </c>
      <c r="M37" s="64">
        <f t="shared" si="17"/>
        <v>0</v>
      </c>
      <c r="N37" s="64">
        <f t="shared" si="17"/>
        <v>0</v>
      </c>
      <c r="O37" s="64">
        <f t="shared" si="17"/>
        <v>0</v>
      </c>
      <c r="P37" s="64">
        <f t="shared" si="17"/>
        <v>0</v>
      </c>
      <c r="Q37" s="64">
        <f t="shared" si="17"/>
        <v>0</v>
      </c>
      <c r="R37" s="64">
        <f t="shared" si="17"/>
        <v>0</v>
      </c>
      <c r="S37" s="64">
        <f t="shared" si="17"/>
        <v>0</v>
      </c>
      <c r="T37" s="64">
        <f t="shared" si="17"/>
        <v>0</v>
      </c>
      <c r="U37" s="64">
        <f t="shared" si="17"/>
        <v>0</v>
      </c>
      <c r="V37" s="64">
        <f t="shared" si="17"/>
        <v>0</v>
      </c>
      <c r="W37" s="64">
        <f t="shared" si="17"/>
        <v>0</v>
      </c>
      <c r="Z37" s="64">
        <f t="shared" si="18"/>
        <v>0</v>
      </c>
      <c r="AA37" s="64">
        <f t="shared" si="18"/>
        <v>0</v>
      </c>
      <c r="AB37" s="64">
        <f t="shared" si="18"/>
        <v>0</v>
      </c>
      <c r="AC37" s="64">
        <f t="shared" si="18"/>
        <v>0</v>
      </c>
      <c r="AD37" s="64">
        <f t="shared" si="18"/>
        <v>0</v>
      </c>
      <c r="AE37" s="64">
        <f t="shared" si="18"/>
        <v>0</v>
      </c>
      <c r="AF37" s="64">
        <f t="shared" si="18"/>
        <v>0</v>
      </c>
      <c r="AG37" s="64">
        <f t="shared" si="18"/>
        <v>0</v>
      </c>
      <c r="AH37" s="64">
        <f t="shared" si="18"/>
        <v>0</v>
      </c>
      <c r="AI37" s="64">
        <f t="shared" si="18"/>
        <v>0</v>
      </c>
      <c r="AJ37" s="64">
        <f t="shared" si="18"/>
        <v>0</v>
      </c>
      <c r="AM37" s="64">
        <f t="shared" si="19"/>
        <v>0</v>
      </c>
      <c r="AN37" s="64">
        <f t="shared" si="19"/>
        <v>0</v>
      </c>
      <c r="AO37" s="64">
        <f t="shared" si="19"/>
        <v>0</v>
      </c>
      <c r="AP37" s="64">
        <f t="shared" si="19"/>
        <v>0</v>
      </c>
      <c r="AQ37" s="64">
        <f t="shared" si="19"/>
        <v>0</v>
      </c>
      <c r="AR37" s="64">
        <f t="shared" si="19"/>
        <v>0</v>
      </c>
      <c r="AS37" s="64">
        <f t="shared" si="19"/>
        <v>0</v>
      </c>
      <c r="AT37" s="64">
        <f t="shared" si="19"/>
        <v>0</v>
      </c>
      <c r="AU37" s="64">
        <f t="shared" si="19"/>
        <v>0</v>
      </c>
      <c r="AV37" s="64">
        <f t="shared" si="19"/>
        <v>0</v>
      </c>
      <c r="AW37" s="64">
        <f t="shared" si="19"/>
        <v>0</v>
      </c>
      <c r="AZ37" s="64">
        <f t="shared" si="20"/>
        <v>0</v>
      </c>
      <c r="BA37" s="64">
        <f t="shared" si="20"/>
        <v>0</v>
      </c>
      <c r="BB37" s="64">
        <f t="shared" si="20"/>
        <v>0</v>
      </c>
      <c r="BC37" s="64">
        <f t="shared" si="20"/>
        <v>0</v>
      </c>
      <c r="BD37" s="64">
        <f t="shared" si="20"/>
        <v>0</v>
      </c>
      <c r="BE37" s="64">
        <f t="shared" si="20"/>
        <v>0</v>
      </c>
      <c r="BF37" s="64">
        <f t="shared" si="20"/>
        <v>0</v>
      </c>
      <c r="BG37" s="64">
        <f t="shared" si="20"/>
        <v>0</v>
      </c>
      <c r="BH37" s="64">
        <f t="shared" si="20"/>
        <v>0</v>
      </c>
      <c r="BI37" s="64">
        <f t="shared" si="20"/>
        <v>0</v>
      </c>
      <c r="BJ37" s="64">
        <f t="shared" si="20"/>
        <v>0</v>
      </c>
      <c r="BM37" s="64">
        <f t="shared" si="14"/>
        <v>0</v>
      </c>
      <c r="BN37" s="64">
        <f t="shared" si="14"/>
        <v>0</v>
      </c>
      <c r="BO37" s="64">
        <f t="shared" si="14"/>
        <v>0</v>
      </c>
      <c r="BP37" s="64">
        <f t="shared" si="14"/>
        <v>0</v>
      </c>
      <c r="BQ37" s="64">
        <f t="shared" si="14"/>
        <v>0</v>
      </c>
      <c r="BR37" s="64">
        <f t="shared" si="14"/>
        <v>0</v>
      </c>
      <c r="BS37" s="64">
        <f t="shared" si="14"/>
        <v>0</v>
      </c>
      <c r="BT37" s="64">
        <f t="shared" si="14"/>
        <v>0</v>
      </c>
      <c r="BU37" s="64">
        <f t="shared" si="14"/>
        <v>0</v>
      </c>
      <c r="BV37" s="64">
        <f t="shared" si="14"/>
        <v>0</v>
      </c>
      <c r="BW37" s="64">
        <f t="shared" si="14"/>
        <v>0</v>
      </c>
      <c r="BZ37" s="64">
        <f t="shared" si="15"/>
        <v>0</v>
      </c>
      <c r="CA37" s="64">
        <f t="shared" si="15"/>
        <v>0</v>
      </c>
      <c r="CB37" s="64">
        <f t="shared" si="15"/>
        <v>0</v>
      </c>
      <c r="CC37" s="64">
        <f t="shared" si="15"/>
        <v>0</v>
      </c>
      <c r="CD37" s="64">
        <f t="shared" si="15"/>
        <v>0</v>
      </c>
      <c r="CE37" s="64">
        <f t="shared" si="15"/>
        <v>0</v>
      </c>
      <c r="CF37" s="64">
        <f t="shared" si="15"/>
        <v>0</v>
      </c>
      <c r="CG37" s="64">
        <f t="shared" si="15"/>
        <v>0</v>
      </c>
      <c r="CH37" s="64">
        <f t="shared" si="15"/>
        <v>0</v>
      </c>
      <c r="CI37" s="64">
        <f t="shared" si="15"/>
        <v>0</v>
      </c>
      <c r="CJ37" s="64">
        <f t="shared" si="15"/>
        <v>0</v>
      </c>
      <c r="CM37" s="64">
        <f t="shared" si="16"/>
        <v>0</v>
      </c>
      <c r="CN37" s="64">
        <f t="shared" si="16"/>
        <v>0</v>
      </c>
      <c r="CO37" s="64">
        <f t="shared" si="16"/>
        <v>0</v>
      </c>
      <c r="CP37" s="64">
        <f t="shared" si="16"/>
        <v>0</v>
      </c>
      <c r="CQ37" s="64">
        <f t="shared" si="16"/>
        <v>0</v>
      </c>
      <c r="CR37" s="64">
        <f t="shared" si="16"/>
        <v>0</v>
      </c>
      <c r="CS37" s="64">
        <f t="shared" si="16"/>
        <v>0</v>
      </c>
      <c r="CT37" s="64">
        <f t="shared" si="16"/>
        <v>0</v>
      </c>
      <c r="CU37" s="64">
        <f t="shared" si="16"/>
        <v>0</v>
      </c>
      <c r="CV37" s="64">
        <f t="shared" si="16"/>
        <v>0</v>
      </c>
      <c r="CW37" s="64">
        <f t="shared" si="16"/>
        <v>0</v>
      </c>
    </row>
    <row r="38" spans="1:101">
      <c r="A38" s="64">
        <v>2005</v>
      </c>
      <c r="B38" s="64">
        <v>520500352</v>
      </c>
      <c r="C38" s="64">
        <v>1</v>
      </c>
      <c r="D38" s="64" t="s">
        <v>504</v>
      </c>
      <c r="E38" s="64">
        <v>16600</v>
      </c>
      <c r="F38" s="64">
        <v>82</v>
      </c>
      <c r="K38" s="64">
        <v>681101241</v>
      </c>
      <c r="L38" s="64" t="s">
        <v>218</v>
      </c>
      <c r="M38" s="64">
        <f t="shared" si="17"/>
        <v>0</v>
      </c>
      <c r="N38" s="64">
        <f t="shared" si="17"/>
        <v>0</v>
      </c>
      <c r="O38" s="64">
        <f t="shared" si="17"/>
        <v>0</v>
      </c>
      <c r="P38" s="64">
        <f t="shared" si="17"/>
        <v>0</v>
      </c>
      <c r="Q38" s="64">
        <f t="shared" si="17"/>
        <v>0</v>
      </c>
      <c r="R38" s="64">
        <f t="shared" si="17"/>
        <v>0</v>
      </c>
      <c r="S38" s="64">
        <f t="shared" si="17"/>
        <v>0</v>
      </c>
      <c r="T38" s="64">
        <f t="shared" si="17"/>
        <v>0</v>
      </c>
      <c r="U38" s="64">
        <f t="shared" si="17"/>
        <v>0</v>
      </c>
      <c r="V38" s="64">
        <f t="shared" si="17"/>
        <v>0</v>
      </c>
      <c r="W38" s="64">
        <f t="shared" si="17"/>
        <v>0</v>
      </c>
      <c r="Z38" s="64">
        <f t="shared" si="18"/>
        <v>0</v>
      </c>
      <c r="AA38" s="64">
        <f t="shared" si="18"/>
        <v>0</v>
      </c>
      <c r="AB38" s="64">
        <f t="shared" si="18"/>
        <v>0</v>
      </c>
      <c r="AC38" s="64">
        <f t="shared" si="18"/>
        <v>0</v>
      </c>
      <c r="AD38" s="64">
        <f t="shared" si="18"/>
        <v>0</v>
      </c>
      <c r="AE38" s="64">
        <f t="shared" si="18"/>
        <v>0</v>
      </c>
      <c r="AF38" s="64">
        <f t="shared" si="18"/>
        <v>0</v>
      </c>
      <c r="AG38" s="64">
        <f t="shared" si="18"/>
        <v>0</v>
      </c>
      <c r="AH38" s="64">
        <f t="shared" si="18"/>
        <v>0</v>
      </c>
      <c r="AI38" s="64">
        <f t="shared" si="18"/>
        <v>0</v>
      </c>
      <c r="AJ38" s="64">
        <f t="shared" si="18"/>
        <v>0</v>
      </c>
      <c r="AM38" s="64">
        <f t="shared" si="19"/>
        <v>64</v>
      </c>
      <c r="AN38" s="64">
        <f t="shared" si="19"/>
        <v>0</v>
      </c>
      <c r="AO38" s="64">
        <f t="shared" si="19"/>
        <v>0</v>
      </c>
      <c r="AP38" s="64">
        <f t="shared" si="19"/>
        <v>0</v>
      </c>
      <c r="AQ38" s="64">
        <f t="shared" si="19"/>
        <v>0</v>
      </c>
      <c r="AR38" s="64">
        <f t="shared" si="19"/>
        <v>0</v>
      </c>
      <c r="AS38" s="64">
        <f t="shared" si="19"/>
        <v>0</v>
      </c>
      <c r="AT38" s="64">
        <f t="shared" si="19"/>
        <v>0</v>
      </c>
      <c r="AU38" s="64">
        <f t="shared" si="19"/>
        <v>13.138</v>
      </c>
      <c r="AV38" s="64">
        <f t="shared" si="19"/>
        <v>0</v>
      </c>
      <c r="AW38" s="64">
        <f t="shared" si="19"/>
        <v>103.77800000000001</v>
      </c>
      <c r="AZ38" s="64">
        <f t="shared" si="20"/>
        <v>0</v>
      </c>
      <c r="BA38" s="64">
        <f t="shared" si="20"/>
        <v>0</v>
      </c>
      <c r="BB38" s="64">
        <f t="shared" si="20"/>
        <v>0</v>
      </c>
      <c r="BC38" s="64">
        <f t="shared" si="20"/>
        <v>0</v>
      </c>
      <c r="BD38" s="64">
        <f t="shared" si="20"/>
        <v>0</v>
      </c>
      <c r="BE38" s="64">
        <f t="shared" si="20"/>
        <v>0</v>
      </c>
      <c r="BF38" s="64">
        <f t="shared" si="20"/>
        <v>0</v>
      </c>
      <c r="BG38" s="64">
        <f t="shared" si="20"/>
        <v>0</v>
      </c>
      <c r="BH38" s="64">
        <f t="shared" si="20"/>
        <v>0</v>
      </c>
      <c r="BI38" s="64">
        <f t="shared" si="20"/>
        <v>0</v>
      </c>
      <c r="BJ38" s="64">
        <f t="shared" si="20"/>
        <v>0</v>
      </c>
      <c r="BM38" s="64">
        <f t="shared" si="14"/>
        <v>0</v>
      </c>
      <c r="BN38" s="64">
        <f t="shared" si="14"/>
        <v>0</v>
      </c>
      <c r="BO38" s="64">
        <f t="shared" si="14"/>
        <v>0</v>
      </c>
      <c r="BP38" s="64">
        <f t="shared" si="14"/>
        <v>0</v>
      </c>
      <c r="BQ38" s="64">
        <f t="shared" si="14"/>
        <v>0</v>
      </c>
      <c r="BR38" s="64">
        <f t="shared" si="14"/>
        <v>0</v>
      </c>
      <c r="BS38" s="64">
        <f t="shared" si="14"/>
        <v>0</v>
      </c>
      <c r="BT38" s="64">
        <f t="shared" si="14"/>
        <v>0</v>
      </c>
      <c r="BU38" s="64">
        <f t="shared" si="14"/>
        <v>0</v>
      </c>
      <c r="BV38" s="64">
        <f t="shared" si="14"/>
        <v>0</v>
      </c>
      <c r="BW38" s="64">
        <f t="shared" si="14"/>
        <v>0</v>
      </c>
      <c r="BZ38" s="64">
        <f t="shared" si="15"/>
        <v>0</v>
      </c>
      <c r="CA38" s="64">
        <f t="shared" si="15"/>
        <v>0</v>
      </c>
      <c r="CB38" s="64">
        <f t="shared" si="15"/>
        <v>0</v>
      </c>
      <c r="CC38" s="64">
        <f t="shared" si="15"/>
        <v>0</v>
      </c>
      <c r="CD38" s="64">
        <f t="shared" si="15"/>
        <v>0</v>
      </c>
      <c r="CE38" s="64">
        <f t="shared" si="15"/>
        <v>0</v>
      </c>
      <c r="CF38" s="64">
        <f t="shared" si="15"/>
        <v>0</v>
      </c>
      <c r="CG38" s="64">
        <f t="shared" si="15"/>
        <v>0</v>
      </c>
      <c r="CH38" s="64">
        <f t="shared" si="15"/>
        <v>0</v>
      </c>
      <c r="CI38" s="64">
        <f t="shared" si="15"/>
        <v>0</v>
      </c>
      <c r="CJ38" s="64">
        <f t="shared" si="15"/>
        <v>0</v>
      </c>
      <c r="CM38" s="64">
        <f t="shared" si="16"/>
        <v>0</v>
      </c>
      <c r="CN38" s="64">
        <f t="shared" si="16"/>
        <v>0</v>
      </c>
      <c r="CO38" s="64">
        <f t="shared" si="16"/>
        <v>0</v>
      </c>
      <c r="CP38" s="64">
        <f t="shared" si="16"/>
        <v>0</v>
      </c>
      <c r="CQ38" s="64">
        <f t="shared" si="16"/>
        <v>0</v>
      </c>
      <c r="CR38" s="64">
        <f t="shared" si="16"/>
        <v>0</v>
      </c>
      <c r="CS38" s="64">
        <f t="shared" si="16"/>
        <v>0</v>
      </c>
      <c r="CT38" s="64">
        <f t="shared" si="16"/>
        <v>0</v>
      </c>
      <c r="CU38" s="64">
        <f t="shared" si="16"/>
        <v>0</v>
      </c>
      <c r="CV38" s="64">
        <f t="shared" si="16"/>
        <v>0</v>
      </c>
      <c r="CW38" s="64">
        <f t="shared" si="16"/>
        <v>0</v>
      </c>
    </row>
    <row r="39" spans="1:101">
      <c r="A39" s="64">
        <v>2005</v>
      </c>
      <c r="B39" s="64">
        <v>520500352</v>
      </c>
      <c r="C39" s="64">
        <v>4</v>
      </c>
      <c r="D39" s="64" t="s">
        <v>509</v>
      </c>
      <c r="E39" s="64">
        <v>35900</v>
      </c>
      <c r="F39" s="64">
        <v>46.320999999999998</v>
      </c>
      <c r="K39" s="64">
        <v>520300532</v>
      </c>
      <c r="L39" s="64" t="s">
        <v>179</v>
      </c>
      <c r="M39" s="64">
        <f t="shared" si="17"/>
        <v>0</v>
      </c>
      <c r="N39" s="64">
        <f t="shared" si="17"/>
        <v>0</v>
      </c>
      <c r="O39" s="64">
        <f t="shared" si="17"/>
        <v>0</v>
      </c>
      <c r="P39" s="64">
        <f t="shared" si="17"/>
        <v>0</v>
      </c>
      <c r="Q39" s="64">
        <f t="shared" si="17"/>
        <v>0</v>
      </c>
      <c r="R39" s="64">
        <f t="shared" si="17"/>
        <v>0</v>
      </c>
      <c r="S39" s="64">
        <f t="shared" si="17"/>
        <v>0</v>
      </c>
      <c r="T39" s="64">
        <f t="shared" si="17"/>
        <v>0</v>
      </c>
      <c r="U39" s="64">
        <f t="shared" si="17"/>
        <v>0</v>
      </c>
      <c r="V39" s="64">
        <f t="shared" si="17"/>
        <v>0</v>
      </c>
      <c r="W39" s="64">
        <f t="shared" si="17"/>
        <v>0</v>
      </c>
      <c r="Z39" s="64">
        <f t="shared" si="18"/>
        <v>0</v>
      </c>
      <c r="AA39" s="64">
        <f t="shared" si="18"/>
        <v>0</v>
      </c>
      <c r="AB39" s="64">
        <f t="shared" si="18"/>
        <v>0</v>
      </c>
      <c r="AC39" s="64">
        <f t="shared" si="18"/>
        <v>7.5</v>
      </c>
      <c r="AD39" s="64">
        <f t="shared" si="18"/>
        <v>0</v>
      </c>
      <c r="AE39" s="64">
        <f t="shared" si="18"/>
        <v>0</v>
      </c>
      <c r="AF39" s="64">
        <f t="shared" si="18"/>
        <v>0</v>
      </c>
      <c r="AG39" s="64">
        <f t="shared" si="18"/>
        <v>0</v>
      </c>
      <c r="AH39" s="64">
        <f t="shared" si="18"/>
        <v>0</v>
      </c>
      <c r="AI39" s="64">
        <f t="shared" si="18"/>
        <v>0</v>
      </c>
      <c r="AJ39" s="64">
        <f t="shared" si="18"/>
        <v>0</v>
      </c>
      <c r="AM39" s="64">
        <f t="shared" si="19"/>
        <v>0</v>
      </c>
      <c r="AN39" s="64">
        <f t="shared" si="19"/>
        <v>0</v>
      </c>
      <c r="AO39" s="64">
        <f t="shared" si="19"/>
        <v>0</v>
      </c>
      <c r="AP39" s="64">
        <f t="shared" si="19"/>
        <v>0</v>
      </c>
      <c r="AQ39" s="64">
        <f t="shared" si="19"/>
        <v>0</v>
      </c>
      <c r="AR39" s="64">
        <f t="shared" si="19"/>
        <v>0</v>
      </c>
      <c r="AS39" s="64">
        <f t="shared" si="19"/>
        <v>0</v>
      </c>
      <c r="AT39" s="64">
        <f t="shared" si="19"/>
        <v>0</v>
      </c>
      <c r="AU39" s="64">
        <f t="shared" si="19"/>
        <v>0</v>
      </c>
      <c r="AV39" s="64">
        <f t="shared" si="19"/>
        <v>0</v>
      </c>
      <c r="AW39" s="64">
        <f t="shared" si="19"/>
        <v>0</v>
      </c>
      <c r="AZ39" s="64">
        <f t="shared" si="20"/>
        <v>0</v>
      </c>
      <c r="BA39" s="64">
        <f t="shared" si="20"/>
        <v>0</v>
      </c>
      <c r="BB39" s="64">
        <f t="shared" si="20"/>
        <v>0</v>
      </c>
      <c r="BC39" s="64">
        <f t="shared" si="20"/>
        <v>0</v>
      </c>
      <c r="BD39" s="64">
        <f t="shared" si="20"/>
        <v>0</v>
      </c>
      <c r="BE39" s="64">
        <f t="shared" si="20"/>
        <v>0</v>
      </c>
      <c r="BF39" s="64">
        <f t="shared" si="20"/>
        <v>0</v>
      </c>
      <c r="BG39" s="64">
        <f t="shared" si="20"/>
        <v>0</v>
      </c>
      <c r="BH39" s="64">
        <f t="shared" si="20"/>
        <v>0</v>
      </c>
      <c r="BI39" s="64">
        <f t="shared" si="20"/>
        <v>0</v>
      </c>
      <c r="BJ39" s="64">
        <f t="shared" si="20"/>
        <v>0</v>
      </c>
      <c r="BM39" s="64">
        <f t="shared" si="14"/>
        <v>0</v>
      </c>
      <c r="BN39" s="64">
        <f t="shared" si="14"/>
        <v>0</v>
      </c>
      <c r="BO39" s="64">
        <f t="shared" si="14"/>
        <v>0</v>
      </c>
      <c r="BP39" s="64">
        <f t="shared" si="14"/>
        <v>0</v>
      </c>
      <c r="BQ39" s="64">
        <f t="shared" si="14"/>
        <v>0</v>
      </c>
      <c r="BR39" s="64">
        <f t="shared" si="14"/>
        <v>0</v>
      </c>
      <c r="BS39" s="64">
        <f t="shared" si="14"/>
        <v>0</v>
      </c>
      <c r="BT39" s="64">
        <f t="shared" si="14"/>
        <v>0</v>
      </c>
      <c r="BU39" s="64">
        <f t="shared" si="14"/>
        <v>0</v>
      </c>
      <c r="BV39" s="64">
        <f t="shared" si="14"/>
        <v>0</v>
      </c>
      <c r="BW39" s="64">
        <f t="shared" si="14"/>
        <v>0</v>
      </c>
      <c r="BZ39" s="64">
        <f t="shared" si="15"/>
        <v>0</v>
      </c>
      <c r="CA39" s="64">
        <f t="shared" si="15"/>
        <v>0</v>
      </c>
      <c r="CB39" s="64">
        <f t="shared" si="15"/>
        <v>0</v>
      </c>
      <c r="CC39" s="64">
        <f t="shared" si="15"/>
        <v>0</v>
      </c>
      <c r="CD39" s="64">
        <f t="shared" si="15"/>
        <v>0</v>
      </c>
      <c r="CE39" s="64">
        <f t="shared" si="15"/>
        <v>0</v>
      </c>
      <c r="CF39" s="64">
        <f t="shared" si="15"/>
        <v>0</v>
      </c>
      <c r="CG39" s="64">
        <f t="shared" si="15"/>
        <v>0</v>
      </c>
      <c r="CH39" s="64">
        <f t="shared" si="15"/>
        <v>0</v>
      </c>
      <c r="CI39" s="64">
        <f t="shared" si="15"/>
        <v>0</v>
      </c>
      <c r="CJ39" s="64">
        <f t="shared" si="15"/>
        <v>0</v>
      </c>
      <c r="CM39" s="64">
        <f t="shared" si="16"/>
        <v>0</v>
      </c>
      <c r="CN39" s="64">
        <f t="shared" si="16"/>
        <v>0</v>
      </c>
      <c r="CO39" s="64">
        <f t="shared" si="16"/>
        <v>0</v>
      </c>
      <c r="CP39" s="64">
        <f t="shared" si="16"/>
        <v>0</v>
      </c>
      <c r="CQ39" s="64">
        <f t="shared" si="16"/>
        <v>0</v>
      </c>
      <c r="CR39" s="64">
        <f t="shared" si="16"/>
        <v>0</v>
      </c>
      <c r="CS39" s="64">
        <f t="shared" si="16"/>
        <v>0</v>
      </c>
      <c r="CT39" s="64">
        <f t="shared" si="16"/>
        <v>0</v>
      </c>
      <c r="CU39" s="64">
        <f t="shared" si="16"/>
        <v>0</v>
      </c>
      <c r="CV39" s="64">
        <f t="shared" si="16"/>
        <v>0</v>
      </c>
      <c r="CW39" s="64">
        <f t="shared" si="16"/>
        <v>0</v>
      </c>
    </row>
    <row r="40" spans="1:101">
      <c r="A40" s="64">
        <v>2010</v>
      </c>
      <c r="B40" s="64">
        <v>520500352</v>
      </c>
      <c r="C40" s="64">
        <v>1</v>
      </c>
      <c r="D40" s="64" t="s">
        <v>504</v>
      </c>
      <c r="E40" s="64">
        <v>12607</v>
      </c>
      <c r="F40" s="64">
        <v>42</v>
      </c>
      <c r="K40" s="64">
        <v>520502752</v>
      </c>
      <c r="L40" s="64" t="s">
        <v>227</v>
      </c>
      <c r="M40" s="64">
        <f t="shared" si="17"/>
        <v>0</v>
      </c>
      <c r="N40" s="64">
        <f t="shared" si="17"/>
        <v>0</v>
      </c>
      <c r="O40" s="64">
        <f t="shared" si="17"/>
        <v>0</v>
      </c>
      <c r="P40" s="64">
        <f t="shared" si="17"/>
        <v>0</v>
      </c>
      <c r="Q40" s="64">
        <f t="shared" si="17"/>
        <v>0</v>
      </c>
      <c r="R40" s="64">
        <f t="shared" si="17"/>
        <v>0</v>
      </c>
      <c r="S40" s="64">
        <f t="shared" si="17"/>
        <v>0</v>
      </c>
      <c r="T40" s="64">
        <f t="shared" si="17"/>
        <v>0</v>
      </c>
      <c r="U40" s="64">
        <f t="shared" si="17"/>
        <v>0</v>
      </c>
      <c r="V40" s="64">
        <f t="shared" si="17"/>
        <v>0</v>
      </c>
      <c r="W40" s="64">
        <f t="shared" si="17"/>
        <v>0</v>
      </c>
      <c r="Z40" s="64">
        <f t="shared" si="18"/>
        <v>0</v>
      </c>
      <c r="AA40" s="64">
        <f t="shared" si="18"/>
        <v>0</v>
      </c>
      <c r="AB40" s="64">
        <f t="shared" si="18"/>
        <v>0</v>
      </c>
      <c r="AC40" s="64">
        <f t="shared" si="18"/>
        <v>0</v>
      </c>
      <c r="AD40" s="64">
        <f t="shared" si="18"/>
        <v>0</v>
      </c>
      <c r="AE40" s="64">
        <f t="shared" si="18"/>
        <v>0</v>
      </c>
      <c r="AF40" s="64">
        <f t="shared" si="18"/>
        <v>0</v>
      </c>
      <c r="AG40" s="64">
        <f t="shared" si="18"/>
        <v>0</v>
      </c>
      <c r="AH40" s="64">
        <f t="shared" si="18"/>
        <v>0</v>
      </c>
      <c r="AI40" s="64">
        <f t="shared" si="18"/>
        <v>0</v>
      </c>
      <c r="AJ40" s="64">
        <f t="shared" si="18"/>
        <v>0</v>
      </c>
      <c r="AM40" s="64">
        <f t="shared" si="19"/>
        <v>0</v>
      </c>
      <c r="AN40" s="64">
        <f t="shared" si="19"/>
        <v>0</v>
      </c>
      <c r="AO40" s="64">
        <f t="shared" si="19"/>
        <v>0</v>
      </c>
      <c r="AP40" s="64">
        <f t="shared" si="19"/>
        <v>0</v>
      </c>
      <c r="AQ40" s="64">
        <f t="shared" si="19"/>
        <v>0</v>
      </c>
      <c r="AR40" s="64">
        <f t="shared" si="19"/>
        <v>0</v>
      </c>
      <c r="AS40" s="64">
        <f t="shared" si="19"/>
        <v>0</v>
      </c>
      <c r="AT40" s="64">
        <f t="shared" si="19"/>
        <v>0</v>
      </c>
      <c r="AU40" s="64">
        <f t="shared" si="19"/>
        <v>0</v>
      </c>
      <c r="AV40" s="64">
        <f t="shared" si="19"/>
        <v>0</v>
      </c>
      <c r="AW40" s="64">
        <f t="shared" si="19"/>
        <v>0</v>
      </c>
      <c r="AZ40" s="64">
        <f t="shared" si="20"/>
        <v>0</v>
      </c>
      <c r="BA40" s="64">
        <f t="shared" si="20"/>
        <v>0</v>
      </c>
      <c r="BB40" s="64">
        <f t="shared" si="20"/>
        <v>0</v>
      </c>
      <c r="BC40" s="64">
        <f t="shared" si="20"/>
        <v>0</v>
      </c>
      <c r="BD40" s="64">
        <f t="shared" si="20"/>
        <v>0</v>
      </c>
      <c r="BE40" s="64">
        <f t="shared" si="20"/>
        <v>0</v>
      </c>
      <c r="BF40" s="64">
        <f t="shared" si="20"/>
        <v>0</v>
      </c>
      <c r="BG40" s="64">
        <f t="shared" si="20"/>
        <v>0</v>
      </c>
      <c r="BH40" s="64">
        <f t="shared" si="20"/>
        <v>0</v>
      </c>
      <c r="BI40" s="64">
        <f t="shared" si="20"/>
        <v>0</v>
      </c>
      <c r="BJ40" s="64">
        <f t="shared" si="20"/>
        <v>0</v>
      </c>
      <c r="BM40" s="64">
        <f t="shared" si="14"/>
        <v>0</v>
      </c>
      <c r="BN40" s="64">
        <f t="shared" si="14"/>
        <v>0</v>
      </c>
      <c r="BO40" s="64">
        <f t="shared" si="14"/>
        <v>0</v>
      </c>
      <c r="BP40" s="64">
        <f t="shared" si="14"/>
        <v>0</v>
      </c>
      <c r="BQ40" s="64">
        <f t="shared" si="14"/>
        <v>0</v>
      </c>
      <c r="BR40" s="64">
        <f t="shared" si="14"/>
        <v>0</v>
      </c>
      <c r="BS40" s="64">
        <f t="shared" si="14"/>
        <v>0</v>
      </c>
      <c r="BT40" s="64">
        <f t="shared" si="14"/>
        <v>0</v>
      </c>
      <c r="BU40" s="64">
        <f t="shared" si="14"/>
        <v>0</v>
      </c>
      <c r="BV40" s="64">
        <f t="shared" si="14"/>
        <v>0</v>
      </c>
      <c r="BW40" s="64">
        <f t="shared" si="14"/>
        <v>0</v>
      </c>
      <c r="BZ40" s="64">
        <f t="shared" si="15"/>
        <v>0</v>
      </c>
      <c r="CA40" s="64">
        <f t="shared" si="15"/>
        <v>0</v>
      </c>
      <c r="CB40" s="64">
        <f t="shared" si="15"/>
        <v>0</v>
      </c>
      <c r="CC40" s="64">
        <f t="shared" si="15"/>
        <v>0</v>
      </c>
      <c r="CD40" s="64">
        <f t="shared" si="15"/>
        <v>0</v>
      </c>
      <c r="CE40" s="64">
        <f t="shared" si="15"/>
        <v>0</v>
      </c>
      <c r="CF40" s="64">
        <f t="shared" si="15"/>
        <v>0</v>
      </c>
      <c r="CG40" s="64">
        <f t="shared" si="15"/>
        <v>0</v>
      </c>
      <c r="CH40" s="64">
        <f t="shared" si="15"/>
        <v>0</v>
      </c>
      <c r="CI40" s="64">
        <f t="shared" si="15"/>
        <v>0</v>
      </c>
      <c r="CJ40" s="64">
        <f t="shared" si="15"/>
        <v>0</v>
      </c>
      <c r="CM40" s="64">
        <f t="shared" si="16"/>
        <v>0</v>
      </c>
      <c r="CN40" s="64">
        <f t="shared" si="16"/>
        <v>0</v>
      </c>
      <c r="CO40" s="64">
        <f t="shared" si="16"/>
        <v>0</v>
      </c>
      <c r="CP40" s="64">
        <f t="shared" si="16"/>
        <v>0</v>
      </c>
      <c r="CQ40" s="64">
        <f t="shared" si="16"/>
        <v>0</v>
      </c>
      <c r="CR40" s="64">
        <f t="shared" si="16"/>
        <v>0</v>
      </c>
      <c r="CS40" s="64">
        <f t="shared" si="16"/>
        <v>0</v>
      </c>
      <c r="CT40" s="64">
        <f t="shared" si="16"/>
        <v>0</v>
      </c>
      <c r="CU40" s="64">
        <f t="shared" si="16"/>
        <v>0</v>
      </c>
      <c r="CV40" s="64">
        <f t="shared" si="16"/>
        <v>0</v>
      </c>
      <c r="CW40" s="64">
        <f t="shared" si="16"/>
        <v>0</v>
      </c>
    </row>
    <row r="41" spans="1:101">
      <c r="A41" s="64">
        <v>2010</v>
      </c>
      <c r="B41" s="64">
        <v>520500352</v>
      </c>
      <c r="C41" s="64">
        <v>3</v>
      </c>
      <c r="D41" s="64" t="s">
        <v>509</v>
      </c>
      <c r="E41" s="64">
        <v>34050</v>
      </c>
      <c r="F41" s="64">
        <v>13.138</v>
      </c>
      <c r="K41" s="64">
        <v>520502072</v>
      </c>
      <c r="L41" s="64" t="s">
        <v>237</v>
      </c>
      <c r="M41" s="64">
        <f t="shared" si="17"/>
        <v>0</v>
      </c>
      <c r="N41" s="64">
        <f t="shared" si="17"/>
        <v>0</v>
      </c>
      <c r="O41" s="64">
        <f t="shared" si="17"/>
        <v>0</v>
      </c>
      <c r="P41" s="64">
        <f t="shared" si="17"/>
        <v>0</v>
      </c>
      <c r="Q41" s="64">
        <f t="shared" si="17"/>
        <v>0</v>
      </c>
      <c r="R41" s="64">
        <f t="shared" si="17"/>
        <v>0</v>
      </c>
      <c r="S41" s="64">
        <f t="shared" si="17"/>
        <v>0</v>
      </c>
      <c r="T41" s="64">
        <f t="shared" si="17"/>
        <v>0</v>
      </c>
      <c r="U41" s="64">
        <f t="shared" si="17"/>
        <v>0</v>
      </c>
      <c r="V41" s="64">
        <f t="shared" si="17"/>
        <v>0</v>
      </c>
      <c r="W41" s="64">
        <f t="shared" si="17"/>
        <v>0</v>
      </c>
      <c r="Z41" s="64">
        <f t="shared" si="18"/>
        <v>0</v>
      </c>
      <c r="AA41" s="64">
        <f t="shared" si="18"/>
        <v>0</v>
      </c>
      <c r="AB41" s="64">
        <f t="shared" si="18"/>
        <v>0</v>
      </c>
      <c r="AC41" s="64">
        <f t="shared" si="18"/>
        <v>0</v>
      </c>
      <c r="AD41" s="64">
        <f t="shared" si="18"/>
        <v>0</v>
      </c>
      <c r="AE41" s="64">
        <f t="shared" si="18"/>
        <v>0</v>
      </c>
      <c r="AF41" s="64">
        <f t="shared" si="18"/>
        <v>0</v>
      </c>
      <c r="AG41" s="64">
        <f t="shared" si="18"/>
        <v>0</v>
      </c>
      <c r="AH41" s="64">
        <f t="shared" si="18"/>
        <v>0</v>
      </c>
      <c r="AI41" s="64">
        <f t="shared" si="18"/>
        <v>0</v>
      </c>
      <c r="AJ41" s="64">
        <f t="shared" si="18"/>
        <v>0</v>
      </c>
      <c r="AM41" s="64">
        <f t="shared" si="19"/>
        <v>0</v>
      </c>
      <c r="AN41" s="64">
        <f t="shared" si="19"/>
        <v>0</v>
      </c>
      <c r="AO41" s="64">
        <f t="shared" si="19"/>
        <v>0</v>
      </c>
      <c r="AP41" s="64">
        <f t="shared" si="19"/>
        <v>0</v>
      </c>
      <c r="AQ41" s="64">
        <f t="shared" si="19"/>
        <v>0</v>
      </c>
      <c r="AR41" s="64">
        <f t="shared" si="19"/>
        <v>0</v>
      </c>
      <c r="AS41" s="64">
        <f t="shared" si="19"/>
        <v>0</v>
      </c>
      <c r="AT41" s="64">
        <f t="shared" si="19"/>
        <v>0</v>
      </c>
      <c r="AU41" s="64">
        <f t="shared" si="19"/>
        <v>0</v>
      </c>
      <c r="AV41" s="64">
        <f t="shared" si="19"/>
        <v>0</v>
      </c>
      <c r="AW41" s="64">
        <f t="shared" si="19"/>
        <v>0</v>
      </c>
      <c r="AZ41" s="64">
        <f t="shared" si="20"/>
        <v>0</v>
      </c>
      <c r="BA41" s="64">
        <f t="shared" si="20"/>
        <v>0</v>
      </c>
      <c r="BB41" s="64">
        <f t="shared" si="20"/>
        <v>0</v>
      </c>
      <c r="BC41" s="64">
        <f t="shared" si="20"/>
        <v>0</v>
      </c>
      <c r="BD41" s="64">
        <f t="shared" si="20"/>
        <v>0</v>
      </c>
      <c r="BE41" s="64">
        <f t="shared" si="20"/>
        <v>0</v>
      </c>
      <c r="BF41" s="64">
        <f t="shared" si="20"/>
        <v>0</v>
      </c>
      <c r="BG41" s="64">
        <f t="shared" si="20"/>
        <v>0</v>
      </c>
      <c r="BH41" s="64">
        <f t="shared" si="20"/>
        <v>0</v>
      </c>
      <c r="BI41" s="64">
        <f t="shared" si="20"/>
        <v>0</v>
      </c>
      <c r="BJ41" s="64">
        <f t="shared" si="20"/>
        <v>0</v>
      </c>
      <c r="BM41" s="64">
        <f t="shared" si="14"/>
        <v>0</v>
      </c>
      <c r="BN41" s="64">
        <f t="shared" si="14"/>
        <v>0</v>
      </c>
      <c r="BO41" s="64">
        <f t="shared" si="14"/>
        <v>0</v>
      </c>
      <c r="BP41" s="64">
        <f t="shared" si="14"/>
        <v>0</v>
      </c>
      <c r="BQ41" s="64">
        <f t="shared" si="14"/>
        <v>0</v>
      </c>
      <c r="BR41" s="64">
        <f t="shared" si="14"/>
        <v>0</v>
      </c>
      <c r="BS41" s="64">
        <f t="shared" si="14"/>
        <v>0</v>
      </c>
      <c r="BT41" s="64">
        <f t="shared" si="14"/>
        <v>0</v>
      </c>
      <c r="BU41" s="64">
        <f t="shared" si="14"/>
        <v>0</v>
      </c>
      <c r="BV41" s="64">
        <f t="shared" si="14"/>
        <v>0</v>
      </c>
      <c r="BW41" s="64">
        <f t="shared" si="14"/>
        <v>0</v>
      </c>
      <c r="BZ41" s="64">
        <f t="shared" si="15"/>
        <v>0</v>
      </c>
      <c r="CA41" s="64">
        <f t="shared" si="15"/>
        <v>0</v>
      </c>
      <c r="CB41" s="64">
        <f t="shared" si="15"/>
        <v>0</v>
      </c>
      <c r="CC41" s="64">
        <f t="shared" si="15"/>
        <v>0</v>
      </c>
      <c r="CD41" s="64">
        <f t="shared" si="15"/>
        <v>0</v>
      </c>
      <c r="CE41" s="64">
        <f t="shared" si="15"/>
        <v>0</v>
      </c>
      <c r="CF41" s="64">
        <f t="shared" si="15"/>
        <v>0</v>
      </c>
      <c r="CG41" s="64">
        <f t="shared" si="15"/>
        <v>0</v>
      </c>
      <c r="CH41" s="64">
        <f t="shared" si="15"/>
        <v>0</v>
      </c>
      <c r="CI41" s="64">
        <f t="shared" si="15"/>
        <v>0</v>
      </c>
      <c r="CJ41" s="64">
        <f t="shared" si="15"/>
        <v>0</v>
      </c>
      <c r="CM41" s="64">
        <f t="shared" si="16"/>
        <v>0</v>
      </c>
      <c r="CN41" s="64">
        <f t="shared" si="16"/>
        <v>0</v>
      </c>
      <c r="CO41" s="64">
        <f t="shared" si="16"/>
        <v>0</v>
      </c>
      <c r="CP41" s="64">
        <f t="shared" si="16"/>
        <v>0</v>
      </c>
      <c r="CQ41" s="64">
        <f t="shared" si="16"/>
        <v>0</v>
      </c>
      <c r="CR41" s="64">
        <f t="shared" si="16"/>
        <v>0</v>
      </c>
      <c r="CS41" s="64">
        <f t="shared" si="16"/>
        <v>0</v>
      </c>
      <c r="CT41" s="64">
        <f t="shared" si="16"/>
        <v>0</v>
      </c>
      <c r="CU41" s="64">
        <f t="shared" si="16"/>
        <v>0</v>
      </c>
      <c r="CV41" s="64">
        <f t="shared" si="16"/>
        <v>0</v>
      </c>
      <c r="CW41" s="64">
        <f t="shared" si="16"/>
        <v>0</v>
      </c>
    </row>
    <row r="42" spans="1:101">
      <c r="A42" s="64">
        <v>2010</v>
      </c>
      <c r="B42" s="64">
        <v>520500352</v>
      </c>
      <c r="C42" s="64">
        <v>2</v>
      </c>
      <c r="D42" s="64" t="s">
        <v>504</v>
      </c>
      <c r="E42" s="64">
        <v>12607</v>
      </c>
      <c r="F42" s="64">
        <v>22</v>
      </c>
      <c r="K42" s="64">
        <v>520500912</v>
      </c>
      <c r="L42" s="64" t="s">
        <v>218</v>
      </c>
      <c r="M42" s="64">
        <f t="shared" si="17"/>
        <v>0</v>
      </c>
      <c r="N42" s="64">
        <f t="shared" si="17"/>
        <v>0</v>
      </c>
      <c r="O42" s="64">
        <f t="shared" si="17"/>
        <v>0</v>
      </c>
      <c r="P42" s="64">
        <f t="shared" si="17"/>
        <v>0</v>
      </c>
      <c r="Q42" s="64">
        <f t="shared" si="17"/>
        <v>0</v>
      </c>
      <c r="R42" s="64">
        <f t="shared" si="17"/>
        <v>0</v>
      </c>
      <c r="S42" s="64">
        <f t="shared" si="17"/>
        <v>0</v>
      </c>
      <c r="T42" s="64">
        <f t="shared" si="17"/>
        <v>0</v>
      </c>
      <c r="U42" s="64">
        <f t="shared" si="17"/>
        <v>0</v>
      </c>
      <c r="V42" s="64">
        <f t="shared" si="17"/>
        <v>0</v>
      </c>
      <c r="W42" s="64">
        <f t="shared" si="17"/>
        <v>0</v>
      </c>
      <c r="Z42" s="64">
        <f t="shared" si="18"/>
        <v>0</v>
      </c>
      <c r="AA42" s="64">
        <f t="shared" si="18"/>
        <v>0</v>
      </c>
      <c r="AB42" s="64">
        <f t="shared" si="18"/>
        <v>0</v>
      </c>
      <c r="AC42" s="64">
        <f t="shared" si="18"/>
        <v>0</v>
      </c>
      <c r="AD42" s="64">
        <f t="shared" si="18"/>
        <v>0</v>
      </c>
      <c r="AE42" s="64">
        <f t="shared" si="18"/>
        <v>0</v>
      </c>
      <c r="AF42" s="64">
        <f t="shared" si="18"/>
        <v>0</v>
      </c>
      <c r="AG42" s="64">
        <f t="shared" si="18"/>
        <v>0</v>
      </c>
      <c r="AH42" s="64">
        <f t="shared" si="18"/>
        <v>0</v>
      </c>
      <c r="AI42" s="64">
        <f t="shared" si="18"/>
        <v>0</v>
      </c>
      <c r="AJ42" s="64">
        <f t="shared" si="18"/>
        <v>0</v>
      </c>
      <c r="AM42" s="64">
        <f t="shared" si="19"/>
        <v>0</v>
      </c>
      <c r="AN42" s="64">
        <f t="shared" si="19"/>
        <v>0</v>
      </c>
      <c r="AO42" s="64">
        <f t="shared" si="19"/>
        <v>0</v>
      </c>
      <c r="AP42" s="64">
        <f t="shared" si="19"/>
        <v>0</v>
      </c>
      <c r="AQ42" s="64">
        <f t="shared" si="19"/>
        <v>0</v>
      </c>
      <c r="AR42" s="64">
        <f t="shared" si="19"/>
        <v>0</v>
      </c>
      <c r="AS42" s="64">
        <f t="shared" si="19"/>
        <v>0</v>
      </c>
      <c r="AT42" s="64">
        <f t="shared" si="19"/>
        <v>0</v>
      </c>
      <c r="AU42" s="64">
        <f t="shared" si="19"/>
        <v>0</v>
      </c>
      <c r="AV42" s="64">
        <f t="shared" si="19"/>
        <v>0</v>
      </c>
      <c r="AW42" s="64">
        <f t="shared" si="19"/>
        <v>0</v>
      </c>
      <c r="AZ42" s="64">
        <f t="shared" si="20"/>
        <v>0</v>
      </c>
      <c r="BA42" s="64">
        <f t="shared" si="20"/>
        <v>0</v>
      </c>
      <c r="BB42" s="64">
        <f t="shared" si="20"/>
        <v>0</v>
      </c>
      <c r="BC42" s="64">
        <f t="shared" si="20"/>
        <v>0</v>
      </c>
      <c r="BD42" s="64">
        <f t="shared" si="20"/>
        <v>0</v>
      </c>
      <c r="BE42" s="64">
        <f t="shared" si="20"/>
        <v>0</v>
      </c>
      <c r="BF42" s="64">
        <f t="shared" si="20"/>
        <v>0</v>
      </c>
      <c r="BG42" s="64">
        <f t="shared" si="20"/>
        <v>0</v>
      </c>
      <c r="BH42" s="64">
        <f t="shared" si="20"/>
        <v>0</v>
      </c>
      <c r="BI42" s="64">
        <f t="shared" si="20"/>
        <v>0</v>
      </c>
      <c r="BJ42" s="64">
        <f t="shared" si="20"/>
        <v>0</v>
      </c>
      <c r="BM42" s="64">
        <f t="shared" si="14"/>
        <v>0</v>
      </c>
      <c r="BN42" s="64">
        <f t="shared" si="14"/>
        <v>0</v>
      </c>
      <c r="BO42" s="64">
        <f t="shared" si="14"/>
        <v>0</v>
      </c>
      <c r="BP42" s="64">
        <f t="shared" si="14"/>
        <v>0</v>
      </c>
      <c r="BQ42" s="64">
        <f t="shared" si="14"/>
        <v>0</v>
      </c>
      <c r="BR42" s="64">
        <f t="shared" si="14"/>
        <v>0</v>
      </c>
      <c r="BS42" s="64">
        <f t="shared" si="14"/>
        <v>0</v>
      </c>
      <c r="BT42" s="64">
        <f t="shared" si="14"/>
        <v>0</v>
      </c>
      <c r="BU42" s="64">
        <f t="shared" si="14"/>
        <v>0</v>
      </c>
      <c r="BV42" s="64">
        <f t="shared" si="14"/>
        <v>0</v>
      </c>
      <c r="BW42" s="64">
        <f t="shared" si="14"/>
        <v>0</v>
      </c>
      <c r="BZ42" s="64">
        <f t="shared" si="15"/>
        <v>0</v>
      </c>
      <c r="CA42" s="64">
        <f t="shared" si="15"/>
        <v>0</v>
      </c>
      <c r="CB42" s="64">
        <f t="shared" si="15"/>
        <v>0</v>
      </c>
      <c r="CC42" s="64">
        <f t="shared" si="15"/>
        <v>0</v>
      </c>
      <c r="CD42" s="64">
        <f t="shared" si="15"/>
        <v>0</v>
      </c>
      <c r="CE42" s="64">
        <f t="shared" si="15"/>
        <v>0</v>
      </c>
      <c r="CF42" s="64">
        <f t="shared" si="15"/>
        <v>0</v>
      </c>
      <c r="CG42" s="64">
        <f t="shared" si="15"/>
        <v>0</v>
      </c>
      <c r="CH42" s="64">
        <f t="shared" si="15"/>
        <v>0</v>
      </c>
      <c r="CI42" s="64">
        <f t="shared" si="15"/>
        <v>0</v>
      </c>
      <c r="CJ42" s="64">
        <f t="shared" si="15"/>
        <v>0</v>
      </c>
      <c r="CM42" s="64">
        <f t="shared" si="16"/>
        <v>0</v>
      </c>
      <c r="CN42" s="64">
        <f t="shared" si="16"/>
        <v>0</v>
      </c>
      <c r="CO42" s="64">
        <f t="shared" si="16"/>
        <v>0</v>
      </c>
      <c r="CP42" s="64">
        <f t="shared" si="16"/>
        <v>0</v>
      </c>
      <c r="CQ42" s="64">
        <f t="shared" si="16"/>
        <v>0</v>
      </c>
      <c r="CR42" s="64">
        <f t="shared" si="16"/>
        <v>0</v>
      </c>
      <c r="CS42" s="64">
        <f t="shared" si="16"/>
        <v>0</v>
      </c>
      <c r="CT42" s="64">
        <f t="shared" si="16"/>
        <v>0</v>
      </c>
      <c r="CU42" s="64">
        <f t="shared" si="16"/>
        <v>0</v>
      </c>
      <c r="CV42" s="64">
        <f t="shared" si="16"/>
        <v>0</v>
      </c>
      <c r="CW42" s="64">
        <f t="shared" si="16"/>
        <v>0</v>
      </c>
    </row>
    <row r="43" spans="1:101">
      <c r="A43" s="64">
        <v>2019</v>
      </c>
      <c r="B43" s="64">
        <v>520500352</v>
      </c>
      <c r="C43" s="64">
        <v>2</v>
      </c>
      <c r="D43" s="64" t="s">
        <v>516</v>
      </c>
      <c r="E43" s="64">
        <v>19600</v>
      </c>
      <c r="F43" s="64">
        <v>2270</v>
      </c>
      <c r="G43" s="64" t="s">
        <v>517</v>
      </c>
      <c r="K43" s="64">
        <v>520570342</v>
      </c>
      <c r="L43" s="64" t="s">
        <v>177</v>
      </c>
      <c r="M43" s="64">
        <f t="shared" si="17"/>
        <v>0</v>
      </c>
      <c r="N43" s="64">
        <f t="shared" si="17"/>
        <v>0</v>
      </c>
      <c r="O43" s="64">
        <f t="shared" si="17"/>
        <v>0</v>
      </c>
      <c r="P43" s="64">
        <f t="shared" si="17"/>
        <v>0</v>
      </c>
      <c r="Q43" s="64">
        <f t="shared" si="17"/>
        <v>0</v>
      </c>
      <c r="R43" s="64">
        <f t="shared" si="17"/>
        <v>0</v>
      </c>
      <c r="S43" s="64">
        <f t="shared" si="17"/>
        <v>0</v>
      </c>
      <c r="T43" s="64">
        <f t="shared" si="17"/>
        <v>0</v>
      </c>
      <c r="U43" s="64">
        <f t="shared" si="17"/>
        <v>0</v>
      </c>
      <c r="V43" s="64">
        <f t="shared" si="17"/>
        <v>0</v>
      </c>
      <c r="W43" s="64">
        <f t="shared" si="17"/>
        <v>0</v>
      </c>
      <c r="Z43" s="64">
        <f t="shared" si="18"/>
        <v>0</v>
      </c>
      <c r="AA43" s="64">
        <f t="shared" si="18"/>
        <v>0</v>
      </c>
      <c r="AB43" s="64">
        <f t="shared" si="18"/>
        <v>0</v>
      </c>
      <c r="AC43" s="64">
        <f t="shared" si="18"/>
        <v>0</v>
      </c>
      <c r="AD43" s="64">
        <f t="shared" si="18"/>
        <v>0</v>
      </c>
      <c r="AE43" s="64">
        <f t="shared" si="18"/>
        <v>0</v>
      </c>
      <c r="AF43" s="64">
        <f t="shared" si="18"/>
        <v>0</v>
      </c>
      <c r="AG43" s="64">
        <f t="shared" si="18"/>
        <v>0</v>
      </c>
      <c r="AH43" s="64">
        <f t="shared" si="18"/>
        <v>0</v>
      </c>
      <c r="AI43" s="64">
        <f t="shared" si="18"/>
        <v>0</v>
      </c>
      <c r="AJ43" s="64">
        <f t="shared" si="18"/>
        <v>0</v>
      </c>
      <c r="AM43" s="64">
        <f t="shared" si="19"/>
        <v>0</v>
      </c>
      <c r="AN43" s="64">
        <f t="shared" si="19"/>
        <v>0</v>
      </c>
      <c r="AO43" s="64">
        <f t="shared" si="19"/>
        <v>0</v>
      </c>
      <c r="AP43" s="64">
        <f t="shared" si="19"/>
        <v>0</v>
      </c>
      <c r="AQ43" s="64">
        <f t="shared" si="19"/>
        <v>0</v>
      </c>
      <c r="AR43" s="64">
        <f t="shared" si="19"/>
        <v>0</v>
      </c>
      <c r="AS43" s="64">
        <f t="shared" si="19"/>
        <v>0</v>
      </c>
      <c r="AT43" s="64">
        <f t="shared" si="19"/>
        <v>0</v>
      </c>
      <c r="AU43" s="64">
        <f t="shared" si="19"/>
        <v>0</v>
      </c>
      <c r="AV43" s="64">
        <f t="shared" si="19"/>
        <v>0</v>
      </c>
      <c r="AW43" s="64">
        <f t="shared" si="19"/>
        <v>0</v>
      </c>
      <c r="AZ43" s="64">
        <f t="shared" si="20"/>
        <v>0</v>
      </c>
      <c r="BA43" s="64">
        <f t="shared" si="20"/>
        <v>0</v>
      </c>
      <c r="BB43" s="64">
        <f t="shared" si="20"/>
        <v>0</v>
      </c>
      <c r="BC43" s="64">
        <f t="shared" si="20"/>
        <v>0</v>
      </c>
      <c r="BD43" s="64">
        <f t="shared" si="20"/>
        <v>0</v>
      </c>
      <c r="BE43" s="64">
        <f t="shared" si="20"/>
        <v>0</v>
      </c>
      <c r="BF43" s="64">
        <f t="shared" si="20"/>
        <v>0</v>
      </c>
      <c r="BG43" s="64">
        <f t="shared" si="20"/>
        <v>0</v>
      </c>
      <c r="BH43" s="64">
        <f t="shared" si="20"/>
        <v>21</v>
      </c>
      <c r="BI43" s="64">
        <f t="shared" si="20"/>
        <v>0</v>
      </c>
      <c r="BJ43" s="64">
        <f t="shared" si="20"/>
        <v>0</v>
      </c>
      <c r="BM43" s="64">
        <f t="shared" si="14"/>
        <v>0</v>
      </c>
      <c r="BN43" s="64">
        <f t="shared" si="14"/>
        <v>0</v>
      </c>
      <c r="BO43" s="64">
        <f t="shared" si="14"/>
        <v>0</v>
      </c>
      <c r="BP43" s="64">
        <f t="shared" si="14"/>
        <v>0</v>
      </c>
      <c r="BQ43" s="64">
        <f t="shared" si="14"/>
        <v>0</v>
      </c>
      <c r="BR43" s="64">
        <f t="shared" si="14"/>
        <v>0</v>
      </c>
      <c r="BS43" s="64">
        <f t="shared" si="14"/>
        <v>0</v>
      </c>
      <c r="BT43" s="64">
        <f t="shared" si="14"/>
        <v>0</v>
      </c>
      <c r="BU43" s="64">
        <f t="shared" si="14"/>
        <v>0</v>
      </c>
      <c r="BV43" s="64">
        <f t="shared" si="14"/>
        <v>0</v>
      </c>
      <c r="BW43" s="64">
        <f t="shared" si="14"/>
        <v>0</v>
      </c>
      <c r="BZ43" s="64">
        <f t="shared" si="15"/>
        <v>0</v>
      </c>
      <c r="CA43" s="64">
        <f t="shared" si="15"/>
        <v>0</v>
      </c>
      <c r="CB43" s="64">
        <f t="shared" si="15"/>
        <v>0</v>
      </c>
      <c r="CC43" s="64">
        <f t="shared" si="15"/>
        <v>0</v>
      </c>
      <c r="CD43" s="64">
        <f t="shared" si="15"/>
        <v>0</v>
      </c>
      <c r="CE43" s="64">
        <f t="shared" si="15"/>
        <v>0</v>
      </c>
      <c r="CF43" s="64">
        <f t="shared" si="15"/>
        <v>0</v>
      </c>
      <c r="CG43" s="64">
        <f t="shared" si="15"/>
        <v>0</v>
      </c>
      <c r="CH43" s="64">
        <f t="shared" si="15"/>
        <v>0</v>
      </c>
      <c r="CI43" s="64">
        <f t="shared" si="15"/>
        <v>0</v>
      </c>
      <c r="CJ43" s="64">
        <f t="shared" si="15"/>
        <v>0</v>
      </c>
      <c r="CM43" s="64">
        <f t="shared" si="16"/>
        <v>0</v>
      </c>
      <c r="CN43" s="64">
        <f t="shared" si="16"/>
        <v>0</v>
      </c>
      <c r="CO43" s="64">
        <f t="shared" si="16"/>
        <v>0</v>
      </c>
      <c r="CP43" s="64">
        <f t="shared" si="16"/>
        <v>0</v>
      </c>
      <c r="CQ43" s="64">
        <f t="shared" si="16"/>
        <v>0</v>
      </c>
      <c r="CR43" s="64">
        <f t="shared" si="16"/>
        <v>0</v>
      </c>
      <c r="CS43" s="64">
        <f t="shared" si="16"/>
        <v>0</v>
      </c>
      <c r="CT43" s="64">
        <f t="shared" si="16"/>
        <v>0</v>
      </c>
      <c r="CU43" s="64">
        <f t="shared" si="16"/>
        <v>0</v>
      </c>
      <c r="CV43" s="64">
        <f t="shared" si="16"/>
        <v>0</v>
      </c>
      <c r="CW43" s="64">
        <f t="shared" si="16"/>
        <v>0</v>
      </c>
    </row>
    <row r="44" spans="1:101">
      <c r="A44" s="64">
        <v>2019</v>
      </c>
      <c r="B44" s="64">
        <v>520500352</v>
      </c>
      <c r="C44" s="64">
        <v>1</v>
      </c>
      <c r="D44" s="64" t="s">
        <v>509</v>
      </c>
      <c r="E44" s="64">
        <v>34050</v>
      </c>
      <c r="F44" s="64">
        <v>2</v>
      </c>
      <c r="G44" s="64" t="s">
        <v>517</v>
      </c>
      <c r="K44" s="64">
        <v>520502062</v>
      </c>
      <c r="L44" s="64" t="s">
        <v>236</v>
      </c>
      <c r="M44" s="64">
        <f t="shared" si="17"/>
        <v>0</v>
      </c>
      <c r="N44" s="64">
        <f t="shared" si="17"/>
        <v>0</v>
      </c>
      <c r="O44" s="64">
        <f t="shared" si="17"/>
        <v>0</v>
      </c>
      <c r="P44" s="64">
        <f t="shared" si="17"/>
        <v>0</v>
      </c>
      <c r="Q44" s="64">
        <f t="shared" si="17"/>
        <v>0</v>
      </c>
      <c r="R44" s="64">
        <f t="shared" si="17"/>
        <v>0</v>
      </c>
      <c r="S44" s="64">
        <f t="shared" si="17"/>
        <v>0</v>
      </c>
      <c r="T44" s="64">
        <f t="shared" si="17"/>
        <v>0</v>
      </c>
      <c r="U44" s="64">
        <f t="shared" si="17"/>
        <v>0</v>
      </c>
      <c r="V44" s="64">
        <f t="shared" si="17"/>
        <v>0</v>
      </c>
      <c r="W44" s="64">
        <f t="shared" si="17"/>
        <v>0</v>
      </c>
      <c r="Z44" s="64">
        <f t="shared" si="18"/>
        <v>0</v>
      </c>
      <c r="AA44" s="64">
        <f t="shared" si="18"/>
        <v>0</v>
      </c>
      <c r="AB44" s="64">
        <f t="shared" si="18"/>
        <v>43</v>
      </c>
      <c r="AC44" s="64">
        <f t="shared" si="18"/>
        <v>0</v>
      </c>
      <c r="AD44" s="64">
        <f t="shared" si="18"/>
        <v>0</v>
      </c>
      <c r="AE44" s="64">
        <f t="shared" si="18"/>
        <v>0</v>
      </c>
      <c r="AF44" s="64">
        <f t="shared" si="18"/>
        <v>0</v>
      </c>
      <c r="AG44" s="64">
        <f t="shared" si="18"/>
        <v>0</v>
      </c>
      <c r="AH44" s="64">
        <f t="shared" si="18"/>
        <v>0</v>
      </c>
      <c r="AI44" s="64">
        <f t="shared" si="18"/>
        <v>0</v>
      </c>
      <c r="AJ44" s="64">
        <f t="shared" si="18"/>
        <v>0</v>
      </c>
      <c r="AM44" s="64">
        <f t="shared" si="19"/>
        <v>0</v>
      </c>
      <c r="AN44" s="64">
        <f t="shared" si="19"/>
        <v>0</v>
      </c>
      <c r="AO44" s="64">
        <f t="shared" si="19"/>
        <v>0</v>
      </c>
      <c r="AP44" s="64">
        <f t="shared" si="19"/>
        <v>0</v>
      </c>
      <c r="AQ44" s="64">
        <f t="shared" si="19"/>
        <v>0</v>
      </c>
      <c r="AR44" s="64">
        <f t="shared" si="19"/>
        <v>0</v>
      </c>
      <c r="AS44" s="64">
        <f t="shared" si="19"/>
        <v>0</v>
      </c>
      <c r="AT44" s="64">
        <f t="shared" si="19"/>
        <v>0</v>
      </c>
      <c r="AU44" s="64">
        <f t="shared" si="19"/>
        <v>0</v>
      </c>
      <c r="AV44" s="64">
        <f t="shared" si="19"/>
        <v>0</v>
      </c>
      <c r="AW44" s="64">
        <f t="shared" si="19"/>
        <v>0</v>
      </c>
      <c r="AZ44" s="64">
        <f t="shared" si="20"/>
        <v>0</v>
      </c>
      <c r="BA44" s="64">
        <f t="shared" si="20"/>
        <v>0</v>
      </c>
      <c r="BB44" s="64">
        <f t="shared" si="20"/>
        <v>0</v>
      </c>
      <c r="BC44" s="64">
        <f t="shared" si="20"/>
        <v>0</v>
      </c>
      <c r="BD44" s="64">
        <f t="shared" si="20"/>
        <v>0</v>
      </c>
      <c r="BE44" s="64">
        <f t="shared" si="20"/>
        <v>0</v>
      </c>
      <c r="BF44" s="64">
        <f t="shared" si="20"/>
        <v>0</v>
      </c>
      <c r="BG44" s="64">
        <f t="shared" si="20"/>
        <v>0</v>
      </c>
      <c r="BH44" s="64">
        <f t="shared" si="20"/>
        <v>0</v>
      </c>
      <c r="BI44" s="64">
        <f t="shared" si="20"/>
        <v>0</v>
      </c>
      <c r="BJ44" s="64">
        <f t="shared" si="20"/>
        <v>0</v>
      </c>
      <c r="BM44" s="64">
        <f t="shared" si="14"/>
        <v>0</v>
      </c>
      <c r="BN44" s="64">
        <f t="shared" si="14"/>
        <v>0</v>
      </c>
      <c r="BO44" s="64">
        <f t="shared" si="14"/>
        <v>0</v>
      </c>
      <c r="BP44" s="64">
        <f t="shared" si="14"/>
        <v>0</v>
      </c>
      <c r="BQ44" s="64">
        <f t="shared" si="14"/>
        <v>0</v>
      </c>
      <c r="BR44" s="64">
        <f t="shared" si="14"/>
        <v>0</v>
      </c>
      <c r="BS44" s="64">
        <f t="shared" si="14"/>
        <v>0</v>
      </c>
      <c r="BT44" s="64">
        <f t="shared" si="14"/>
        <v>0</v>
      </c>
      <c r="BU44" s="64">
        <f t="shared" si="14"/>
        <v>0</v>
      </c>
      <c r="BV44" s="64">
        <f t="shared" si="14"/>
        <v>0</v>
      </c>
      <c r="BW44" s="64">
        <f t="shared" si="14"/>
        <v>0</v>
      </c>
      <c r="BZ44" s="64">
        <f t="shared" si="15"/>
        <v>0</v>
      </c>
      <c r="CA44" s="64">
        <f t="shared" si="15"/>
        <v>0</v>
      </c>
      <c r="CB44" s="64">
        <f t="shared" si="15"/>
        <v>0</v>
      </c>
      <c r="CC44" s="64">
        <f t="shared" si="15"/>
        <v>0</v>
      </c>
      <c r="CD44" s="64">
        <f t="shared" si="15"/>
        <v>0</v>
      </c>
      <c r="CE44" s="64">
        <f t="shared" si="15"/>
        <v>0</v>
      </c>
      <c r="CF44" s="64">
        <f t="shared" si="15"/>
        <v>0</v>
      </c>
      <c r="CG44" s="64">
        <f t="shared" si="15"/>
        <v>0</v>
      </c>
      <c r="CH44" s="64">
        <f t="shared" si="15"/>
        <v>0</v>
      </c>
      <c r="CI44" s="64">
        <f t="shared" si="15"/>
        <v>0</v>
      </c>
      <c r="CJ44" s="64">
        <f t="shared" si="15"/>
        <v>0</v>
      </c>
      <c r="CM44" s="64">
        <f t="shared" si="16"/>
        <v>0</v>
      </c>
      <c r="CN44" s="64">
        <f t="shared" si="16"/>
        <v>0</v>
      </c>
      <c r="CO44" s="64">
        <f t="shared" si="16"/>
        <v>0</v>
      </c>
      <c r="CP44" s="64">
        <f t="shared" si="16"/>
        <v>0</v>
      </c>
      <c r="CQ44" s="64">
        <f t="shared" si="16"/>
        <v>0</v>
      </c>
      <c r="CR44" s="64">
        <f t="shared" si="16"/>
        <v>0</v>
      </c>
      <c r="CS44" s="64">
        <f t="shared" si="16"/>
        <v>0</v>
      </c>
      <c r="CT44" s="64">
        <f t="shared" si="16"/>
        <v>0</v>
      </c>
      <c r="CU44" s="64">
        <f t="shared" si="16"/>
        <v>0</v>
      </c>
      <c r="CV44" s="64">
        <f t="shared" si="16"/>
        <v>0</v>
      </c>
      <c r="CW44" s="64">
        <f t="shared" si="16"/>
        <v>0</v>
      </c>
    </row>
    <row r="45" spans="1:101">
      <c r="A45" s="64">
        <v>2020</v>
      </c>
      <c r="B45" s="64">
        <v>520500352</v>
      </c>
      <c r="C45" s="64">
        <v>1</v>
      </c>
      <c r="D45" s="64" t="s">
        <v>509</v>
      </c>
      <c r="E45" s="64">
        <v>34050</v>
      </c>
      <c r="F45" s="64">
        <v>25</v>
      </c>
      <c r="G45" s="64" t="s">
        <v>517</v>
      </c>
      <c r="K45" s="64">
        <v>520502842</v>
      </c>
      <c r="L45" s="64" t="s">
        <v>177</v>
      </c>
      <c r="M45" s="64">
        <f t="shared" si="17"/>
        <v>0</v>
      </c>
      <c r="N45" s="64">
        <f t="shared" si="17"/>
        <v>0</v>
      </c>
      <c r="O45" s="64">
        <f t="shared" si="17"/>
        <v>0</v>
      </c>
      <c r="P45" s="64">
        <f t="shared" si="17"/>
        <v>0</v>
      </c>
      <c r="Q45" s="64">
        <f t="shared" si="17"/>
        <v>0</v>
      </c>
      <c r="R45" s="64">
        <f t="shared" si="17"/>
        <v>0</v>
      </c>
      <c r="S45" s="64">
        <f t="shared" si="17"/>
        <v>0</v>
      </c>
      <c r="T45" s="64">
        <f t="shared" si="17"/>
        <v>0</v>
      </c>
      <c r="U45" s="64">
        <f t="shared" si="17"/>
        <v>0</v>
      </c>
      <c r="V45" s="64">
        <f t="shared" si="17"/>
        <v>0</v>
      </c>
      <c r="W45" s="64">
        <f t="shared" si="17"/>
        <v>0</v>
      </c>
      <c r="Z45" s="64">
        <f t="shared" si="18"/>
        <v>0</v>
      </c>
      <c r="AA45" s="64">
        <f t="shared" si="18"/>
        <v>0</v>
      </c>
      <c r="AB45" s="64">
        <f t="shared" si="18"/>
        <v>0</v>
      </c>
      <c r="AC45" s="64">
        <f t="shared" si="18"/>
        <v>0</v>
      </c>
      <c r="AD45" s="64">
        <f t="shared" si="18"/>
        <v>0</v>
      </c>
      <c r="AE45" s="64">
        <f t="shared" si="18"/>
        <v>0</v>
      </c>
      <c r="AF45" s="64">
        <f t="shared" si="18"/>
        <v>0</v>
      </c>
      <c r="AG45" s="64">
        <f t="shared" si="18"/>
        <v>0</v>
      </c>
      <c r="AH45" s="64">
        <f t="shared" si="18"/>
        <v>0</v>
      </c>
      <c r="AI45" s="64">
        <f t="shared" si="18"/>
        <v>0</v>
      </c>
      <c r="AJ45" s="64">
        <f t="shared" si="18"/>
        <v>0</v>
      </c>
      <c r="AM45" s="64">
        <f t="shared" si="19"/>
        <v>0</v>
      </c>
      <c r="AN45" s="64">
        <f t="shared" si="19"/>
        <v>0</v>
      </c>
      <c r="AO45" s="64">
        <f t="shared" si="19"/>
        <v>0</v>
      </c>
      <c r="AP45" s="64">
        <f t="shared" si="19"/>
        <v>0</v>
      </c>
      <c r="AQ45" s="64">
        <f t="shared" si="19"/>
        <v>0</v>
      </c>
      <c r="AR45" s="64">
        <f t="shared" si="19"/>
        <v>0</v>
      </c>
      <c r="AS45" s="64">
        <f t="shared" si="19"/>
        <v>0</v>
      </c>
      <c r="AT45" s="64">
        <f t="shared" si="19"/>
        <v>0</v>
      </c>
      <c r="AU45" s="64">
        <f t="shared" si="19"/>
        <v>0</v>
      </c>
      <c r="AV45" s="64">
        <f t="shared" si="19"/>
        <v>0</v>
      </c>
      <c r="AW45" s="64">
        <f t="shared" si="19"/>
        <v>0</v>
      </c>
      <c r="AZ45" s="64">
        <f t="shared" si="20"/>
        <v>0</v>
      </c>
      <c r="BA45" s="64">
        <f t="shared" si="20"/>
        <v>0</v>
      </c>
      <c r="BB45" s="64">
        <f t="shared" si="20"/>
        <v>0</v>
      </c>
      <c r="BC45" s="64">
        <f t="shared" si="20"/>
        <v>0</v>
      </c>
      <c r="BD45" s="64">
        <f t="shared" si="20"/>
        <v>0</v>
      </c>
      <c r="BE45" s="64">
        <f t="shared" si="20"/>
        <v>0</v>
      </c>
      <c r="BF45" s="64">
        <f t="shared" si="20"/>
        <v>0</v>
      </c>
      <c r="BG45" s="64">
        <f t="shared" si="20"/>
        <v>0</v>
      </c>
      <c r="BH45" s="64">
        <f t="shared" si="20"/>
        <v>0</v>
      </c>
      <c r="BI45" s="64">
        <f t="shared" si="20"/>
        <v>0</v>
      </c>
      <c r="BJ45" s="64">
        <f t="shared" si="20"/>
        <v>0</v>
      </c>
      <c r="BM45" s="64">
        <f t="shared" si="14"/>
        <v>0</v>
      </c>
      <c r="BN45" s="64">
        <f t="shared" si="14"/>
        <v>0</v>
      </c>
      <c r="BO45" s="64">
        <f t="shared" si="14"/>
        <v>0</v>
      </c>
      <c r="BP45" s="64">
        <f t="shared" si="14"/>
        <v>0</v>
      </c>
      <c r="BQ45" s="64">
        <f t="shared" si="14"/>
        <v>0</v>
      </c>
      <c r="BR45" s="64">
        <f t="shared" si="14"/>
        <v>0</v>
      </c>
      <c r="BS45" s="64">
        <f t="shared" si="14"/>
        <v>0</v>
      </c>
      <c r="BT45" s="64">
        <f t="shared" si="14"/>
        <v>0</v>
      </c>
      <c r="BU45" s="64">
        <f t="shared" si="14"/>
        <v>0</v>
      </c>
      <c r="BV45" s="64">
        <f t="shared" si="14"/>
        <v>0</v>
      </c>
      <c r="BW45" s="64">
        <f t="shared" si="14"/>
        <v>0</v>
      </c>
      <c r="BZ45" s="64">
        <f t="shared" si="15"/>
        <v>0</v>
      </c>
      <c r="CA45" s="64">
        <f t="shared" si="15"/>
        <v>0</v>
      </c>
      <c r="CB45" s="64">
        <f t="shared" si="15"/>
        <v>0</v>
      </c>
      <c r="CC45" s="64">
        <f t="shared" si="15"/>
        <v>0</v>
      </c>
      <c r="CD45" s="64">
        <f t="shared" si="15"/>
        <v>0</v>
      </c>
      <c r="CE45" s="64">
        <f t="shared" si="15"/>
        <v>0</v>
      </c>
      <c r="CF45" s="64">
        <f t="shared" si="15"/>
        <v>0</v>
      </c>
      <c r="CG45" s="64">
        <f t="shared" si="15"/>
        <v>0</v>
      </c>
      <c r="CH45" s="64">
        <f t="shared" si="15"/>
        <v>0</v>
      </c>
      <c r="CI45" s="64">
        <f t="shared" si="15"/>
        <v>0</v>
      </c>
      <c r="CJ45" s="64">
        <f t="shared" si="15"/>
        <v>0</v>
      </c>
      <c r="CM45" s="64">
        <f t="shared" si="16"/>
        <v>0</v>
      </c>
      <c r="CN45" s="64">
        <f t="shared" si="16"/>
        <v>0</v>
      </c>
      <c r="CO45" s="64">
        <f t="shared" si="16"/>
        <v>0</v>
      </c>
      <c r="CP45" s="64">
        <f t="shared" si="16"/>
        <v>0</v>
      </c>
      <c r="CQ45" s="64">
        <f t="shared" si="16"/>
        <v>0</v>
      </c>
      <c r="CR45" s="64">
        <f t="shared" si="16"/>
        <v>0</v>
      </c>
      <c r="CS45" s="64">
        <f t="shared" si="16"/>
        <v>0</v>
      </c>
      <c r="CT45" s="64">
        <f t="shared" si="16"/>
        <v>0</v>
      </c>
      <c r="CU45" s="64">
        <f t="shared" si="16"/>
        <v>0</v>
      </c>
      <c r="CV45" s="64">
        <f t="shared" si="16"/>
        <v>0</v>
      </c>
      <c r="CW45" s="64">
        <f t="shared" si="16"/>
        <v>0</v>
      </c>
    </row>
    <row r="46" spans="1:101">
      <c r="A46" s="64">
        <v>2018</v>
      </c>
      <c r="B46" s="64">
        <v>520500352</v>
      </c>
      <c r="C46" s="64">
        <v>2</v>
      </c>
      <c r="D46" s="64" t="s">
        <v>516</v>
      </c>
      <c r="E46" s="64">
        <v>19600</v>
      </c>
      <c r="F46" s="64">
        <v>2312</v>
      </c>
      <c r="G46" s="64" t="s">
        <v>517</v>
      </c>
      <c r="I46" s="64">
        <v>2</v>
      </c>
      <c r="K46" s="64">
        <v>520502352</v>
      </c>
      <c r="L46" s="64" t="s">
        <v>238</v>
      </c>
      <c r="M46" s="64">
        <f t="shared" si="17"/>
        <v>0</v>
      </c>
      <c r="N46" s="64">
        <f t="shared" si="17"/>
        <v>0</v>
      </c>
      <c r="O46" s="64">
        <f t="shared" si="17"/>
        <v>0</v>
      </c>
      <c r="P46" s="64">
        <f t="shared" si="17"/>
        <v>0</v>
      </c>
      <c r="Q46" s="64">
        <f t="shared" si="17"/>
        <v>0</v>
      </c>
      <c r="R46" s="64">
        <f t="shared" si="17"/>
        <v>0</v>
      </c>
      <c r="S46" s="64">
        <f t="shared" si="17"/>
        <v>0</v>
      </c>
      <c r="T46" s="64">
        <f t="shared" si="17"/>
        <v>0</v>
      </c>
      <c r="U46" s="64">
        <f t="shared" si="17"/>
        <v>0</v>
      </c>
      <c r="V46" s="64">
        <f t="shared" si="17"/>
        <v>0</v>
      </c>
      <c r="W46" s="64">
        <f t="shared" si="17"/>
        <v>0</v>
      </c>
      <c r="Z46" s="64">
        <f t="shared" si="18"/>
        <v>0</v>
      </c>
      <c r="AA46" s="64">
        <f t="shared" si="18"/>
        <v>0</v>
      </c>
      <c r="AB46" s="64">
        <f t="shared" si="18"/>
        <v>37.4</v>
      </c>
      <c r="AC46" s="64">
        <f t="shared" si="18"/>
        <v>0</v>
      </c>
      <c r="AD46" s="64">
        <f t="shared" si="18"/>
        <v>0</v>
      </c>
      <c r="AE46" s="64">
        <f t="shared" si="18"/>
        <v>0</v>
      </c>
      <c r="AF46" s="64">
        <f t="shared" si="18"/>
        <v>0</v>
      </c>
      <c r="AG46" s="64">
        <f t="shared" si="18"/>
        <v>0</v>
      </c>
      <c r="AH46" s="64">
        <f t="shared" si="18"/>
        <v>0</v>
      </c>
      <c r="AI46" s="64">
        <f t="shared" si="18"/>
        <v>0</v>
      </c>
      <c r="AJ46" s="64">
        <f t="shared" si="18"/>
        <v>0</v>
      </c>
      <c r="AM46" s="64">
        <f t="shared" si="19"/>
        <v>0</v>
      </c>
      <c r="AN46" s="64">
        <f t="shared" si="19"/>
        <v>0</v>
      </c>
      <c r="AO46" s="64">
        <f t="shared" si="19"/>
        <v>0</v>
      </c>
      <c r="AP46" s="64">
        <f t="shared" si="19"/>
        <v>0</v>
      </c>
      <c r="AQ46" s="64">
        <f t="shared" si="19"/>
        <v>0</v>
      </c>
      <c r="AR46" s="64">
        <f t="shared" si="19"/>
        <v>0</v>
      </c>
      <c r="AS46" s="64">
        <f t="shared" si="19"/>
        <v>0</v>
      </c>
      <c r="AT46" s="64">
        <f t="shared" si="19"/>
        <v>0</v>
      </c>
      <c r="AU46" s="64">
        <f t="shared" si="19"/>
        <v>0</v>
      </c>
      <c r="AV46" s="64">
        <f t="shared" si="19"/>
        <v>0</v>
      </c>
      <c r="AW46" s="64">
        <f t="shared" si="19"/>
        <v>0</v>
      </c>
      <c r="AZ46" s="64">
        <f t="shared" si="20"/>
        <v>0</v>
      </c>
      <c r="BA46" s="64">
        <f t="shared" si="20"/>
        <v>0</v>
      </c>
      <c r="BB46" s="64">
        <f t="shared" si="20"/>
        <v>0</v>
      </c>
      <c r="BC46" s="64">
        <f t="shared" si="20"/>
        <v>0</v>
      </c>
      <c r="BD46" s="64">
        <f t="shared" si="20"/>
        <v>0</v>
      </c>
      <c r="BE46" s="64">
        <f t="shared" si="20"/>
        <v>0</v>
      </c>
      <c r="BF46" s="64">
        <f t="shared" si="20"/>
        <v>0</v>
      </c>
      <c r="BG46" s="64">
        <f t="shared" si="20"/>
        <v>0</v>
      </c>
      <c r="BH46" s="64">
        <f t="shared" si="20"/>
        <v>0</v>
      </c>
      <c r="BI46" s="64">
        <f t="shared" si="20"/>
        <v>0</v>
      </c>
      <c r="BJ46" s="64">
        <f t="shared" si="20"/>
        <v>0</v>
      </c>
      <c r="BM46" s="64">
        <f t="shared" si="14"/>
        <v>0</v>
      </c>
      <c r="BN46" s="64">
        <f t="shared" si="14"/>
        <v>0</v>
      </c>
      <c r="BO46" s="64">
        <f t="shared" si="14"/>
        <v>0</v>
      </c>
      <c r="BP46" s="64">
        <f t="shared" si="14"/>
        <v>0</v>
      </c>
      <c r="BQ46" s="64">
        <f t="shared" si="14"/>
        <v>0</v>
      </c>
      <c r="BR46" s="64">
        <f t="shared" si="14"/>
        <v>0</v>
      </c>
      <c r="BS46" s="64">
        <f t="shared" si="14"/>
        <v>0</v>
      </c>
      <c r="BT46" s="64">
        <f t="shared" si="14"/>
        <v>0</v>
      </c>
      <c r="BU46" s="64">
        <f t="shared" si="14"/>
        <v>0</v>
      </c>
      <c r="BV46" s="64">
        <f t="shared" si="14"/>
        <v>0</v>
      </c>
      <c r="BW46" s="64">
        <f t="shared" si="14"/>
        <v>0</v>
      </c>
      <c r="BZ46" s="64">
        <f t="shared" si="15"/>
        <v>0</v>
      </c>
      <c r="CA46" s="64">
        <f t="shared" si="15"/>
        <v>0</v>
      </c>
      <c r="CB46" s="64">
        <f t="shared" si="15"/>
        <v>0</v>
      </c>
      <c r="CC46" s="64">
        <f t="shared" si="15"/>
        <v>0</v>
      </c>
      <c r="CD46" s="64">
        <f t="shared" si="15"/>
        <v>0</v>
      </c>
      <c r="CE46" s="64">
        <f t="shared" si="15"/>
        <v>0</v>
      </c>
      <c r="CF46" s="64">
        <f t="shared" si="15"/>
        <v>0</v>
      </c>
      <c r="CG46" s="64">
        <f t="shared" si="15"/>
        <v>0</v>
      </c>
      <c r="CH46" s="64">
        <f t="shared" si="15"/>
        <v>0</v>
      </c>
      <c r="CI46" s="64">
        <f t="shared" si="15"/>
        <v>0</v>
      </c>
      <c r="CJ46" s="64">
        <f t="shared" si="15"/>
        <v>0</v>
      </c>
      <c r="CM46" s="64">
        <f t="shared" si="16"/>
        <v>0</v>
      </c>
      <c r="CN46" s="64">
        <f t="shared" si="16"/>
        <v>0</v>
      </c>
      <c r="CO46" s="64">
        <f t="shared" si="16"/>
        <v>0</v>
      </c>
      <c r="CP46" s="64">
        <f t="shared" si="16"/>
        <v>0</v>
      </c>
      <c r="CQ46" s="64">
        <f t="shared" si="16"/>
        <v>0</v>
      </c>
      <c r="CR46" s="64">
        <f t="shared" si="16"/>
        <v>0</v>
      </c>
      <c r="CS46" s="64">
        <f t="shared" si="16"/>
        <v>0</v>
      </c>
      <c r="CT46" s="64">
        <f t="shared" si="16"/>
        <v>0</v>
      </c>
      <c r="CU46" s="64">
        <f t="shared" si="16"/>
        <v>0</v>
      </c>
      <c r="CV46" s="64">
        <f t="shared" si="16"/>
        <v>0</v>
      </c>
      <c r="CW46" s="64">
        <f t="shared" si="16"/>
        <v>0</v>
      </c>
    </row>
    <row r="47" spans="1:101">
      <c r="A47" s="64">
        <v>2015</v>
      </c>
      <c r="B47" s="64">
        <v>520500352</v>
      </c>
      <c r="C47" s="64">
        <v>1</v>
      </c>
      <c r="D47" s="64" t="s">
        <v>509</v>
      </c>
      <c r="E47" s="64">
        <v>34050</v>
      </c>
      <c r="F47" s="64">
        <v>0</v>
      </c>
      <c r="G47" s="64" t="s">
        <v>517</v>
      </c>
      <c r="K47" s="64">
        <v>520502252</v>
      </c>
      <c r="L47" s="64" t="s">
        <v>231</v>
      </c>
      <c r="M47" s="64">
        <f t="shared" si="17"/>
        <v>0</v>
      </c>
      <c r="N47" s="64">
        <f t="shared" si="17"/>
        <v>0</v>
      </c>
      <c r="O47" s="64">
        <f t="shared" si="17"/>
        <v>0</v>
      </c>
      <c r="P47" s="64">
        <f t="shared" si="17"/>
        <v>0</v>
      </c>
      <c r="Q47" s="64">
        <f t="shared" si="17"/>
        <v>0</v>
      </c>
      <c r="R47" s="64">
        <f t="shared" si="17"/>
        <v>0</v>
      </c>
      <c r="S47" s="64">
        <f t="shared" si="17"/>
        <v>0</v>
      </c>
      <c r="T47" s="64">
        <f t="shared" si="17"/>
        <v>0</v>
      </c>
      <c r="U47" s="64">
        <f t="shared" si="17"/>
        <v>0</v>
      </c>
      <c r="V47" s="64">
        <f t="shared" si="17"/>
        <v>0</v>
      </c>
      <c r="W47" s="64">
        <f t="shared" si="17"/>
        <v>0</v>
      </c>
      <c r="Z47" s="64">
        <f t="shared" si="18"/>
        <v>0</v>
      </c>
      <c r="AA47" s="64">
        <f t="shared" si="18"/>
        <v>0</v>
      </c>
      <c r="AB47" s="64">
        <f t="shared" si="18"/>
        <v>0</v>
      </c>
      <c r="AC47" s="64">
        <f t="shared" si="18"/>
        <v>0</v>
      </c>
      <c r="AD47" s="64">
        <f t="shared" si="18"/>
        <v>0</v>
      </c>
      <c r="AE47" s="64">
        <f t="shared" si="18"/>
        <v>0</v>
      </c>
      <c r="AF47" s="64">
        <f t="shared" si="18"/>
        <v>0</v>
      </c>
      <c r="AG47" s="64">
        <f t="shared" si="18"/>
        <v>0</v>
      </c>
      <c r="AH47" s="64">
        <f t="shared" si="18"/>
        <v>0</v>
      </c>
      <c r="AI47" s="64">
        <f t="shared" si="18"/>
        <v>0</v>
      </c>
      <c r="AJ47" s="64">
        <f t="shared" si="18"/>
        <v>0</v>
      </c>
      <c r="AM47" s="64">
        <f t="shared" si="19"/>
        <v>0</v>
      </c>
      <c r="AN47" s="64">
        <f t="shared" si="19"/>
        <v>0</v>
      </c>
      <c r="AO47" s="64">
        <f t="shared" si="19"/>
        <v>0</v>
      </c>
      <c r="AP47" s="64">
        <f t="shared" si="19"/>
        <v>0</v>
      </c>
      <c r="AQ47" s="64">
        <f t="shared" si="19"/>
        <v>0</v>
      </c>
      <c r="AR47" s="64">
        <f t="shared" si="19"/>
        <v>0</v>
      </c>
      <c r="AS47" s="64">
        <f t="shared" si="19"/>
        <v>0</v>
      </c>
      <c r="AT47" s="64">
        <f t="shared" si="19"/>
        <v>0</v>
      </c>
      <c r="AU47" s="64">
        <f t="shared" si="19"/>
        <v>0</v>
      </c>
      <c r="AV47" s="64">
        <f t="shared" si="19"/>
        <v>0</v>
      </c>
      <c r="AW47" s="64">
        <f t="shared" si="19"/>
        <v>0</v>
      </c>
      <c r="AZ47" s="64">
        <f t="shared" si="20"/>
        <v>0</v>
      </c>
      <c r="BA47" s="64">
        <f t="shared" si="20"/>
        <v>0</v>
      </c>
      <c r="BB47" s="64">
        <f t="shared" si="20"/>
        <v>0</v>
      </c>
      <c r="BC47" s="64">
        <f t="shared" si="20"/>
        <v>0</v>
      </c>
      <c r="BD47" s="64">
        <f t="shared" si="20"/>
        <v>0</v>
      </c>
      <c r="BE47" s="64">
        <f t="shared" si="20"/>
        <v>0</v>
      </c>
      <c r="BF47" s="64">
        <f t="shared" si="20"/>
        <v>0</v>
      </c>
      <c r="BG47" s="64">
        <f t="shared" si="20"/>
        <v>0</v>
      </c>
      <c r="BH47" s="64">
        <f t="shared" si="20"/>
        <v>0</v>
      </c>
      <c r="BI47" s="64">
        <f t="shared" si="20"/>
        <v>0</v>
      </c>
      <c r="BJ47" s="64">
        <f t="shared" si="20"/>
        <v>0</v>
      </c>
      <c r="BM47" s="64">
        <f t="shared" si="14"/>
        <v>0</v>
      </c>
      <c r="BN47" s="64">
        <f t="shared" si="14"/>
        <v>0</v>
      </c>
      <c r="BO47" s="64">
        <f t="shared" si="14"/>
        <v>0</v>
      </c>
      <c r="BP47" s="64">
        <f t="shared" si="14"/>
        <v>0</v>
      </c>
      <c r="BQ47" s="64">
        <f t="shared" si="14"/>
        <v>0</v>
      </c>
      <c r="BR47" s="64">
        <f t="shared" si="14"/>
        <v>0</v>
      </c>
      <c r="BS47" s="64">
        <f t="shared" si="14"/>
        <v>0</v>
      </c>
      <c r="BT47" s="64">
        <f t="shared" si="14"/>
        <v>0</v>
      </c>
      <c r="BU47" s="64">
        <f t="shared" si="14"/>
        <v>0</v>
      </c>
      <c r="BV47" s="64">
        <f t="shared" si="14"/>
        <v>0</v>
      </c>
      <c r="BW47" s="64">
        <f t="shared" si="14"/>
        <v>0</v>
      </c>
      <c r="BZ47" s="64">
        <f t="shared" si="15"/>
        <v>0</v>
      </c>
      <c r="CA47" s="64">
        <f t="shared" si="15"/>
        <v>0</v>
      </c>
      <c r="CB47" s="64">
        <f t="shared" si="15"/>
        <v>0</v>
      </c>
      <c r="CC47" s="64">
        <f t="shared" si="15"/>
        <v>0</v>
      </c>
      <c r="CD47" s="64">
        <f t="shared" si="15"/>
        <v>0</v>
      </c>
      <c r="CE47" s="64">
        <f t="shared" si="15"/>
        <v>0</v>
      </c>
      <c r="CF47" s="64">
        <f t="shared" si="15"/>
        <v>0</v>
      </c>
      <c r="CG47" s="64">
        <f t="shared" si="15"/>
        <v>0</v>
      </c>
      <c r="CH47" s="64">
        <f t="shared" si="15"/>
        <v>0</v>
      </c>
      <c r="CI47" s="64">
        <f t="shared" si="15"/>
        <v>0</v>
      </c>
      <c r="CJ47" s="64">
        <f t="shared" si="15"/>
        <v>0</v>
      </c>
      <c r="CM47" s="64">
        <f t="shared" si="16"/>
        <v>0</v>
      </c>
      <c r="CN47" s="64">
        <f t="shared" si="16"/>
        <v>0</v>
      </c>
      <c r="CO47" s="64">
        <f t="shared" si="16"/>
        <v>0</v>
      </c>
      <c r="CP47" s="64">
        <f t="shared" si="16"/>
        <v>0</v>
      </c>
      <c r="CQ47" s="64">
        <f t="shared" si="16"/>
        <v>0</v>
      </c>
      <c r="CR47" s="64">
        <f t="shared" si="16"/>
        <v>0</v>
      </c>
      <c r="CS47" s="64">
        <f t="shared" si="16"/>
        <v>0</v>
      </c>
      <c r="CT47" s="64">
        <f t="shared" si="16"/>
        <v>0</v>
      </c>
      <c r="CU47" s="64">
        <f t="shared" si="16"/>
        <v>0</v>
      </c>
      <c r="CV47" s="64">
        <f t="shared" si="16"/>
        <v>0</v>
      </c>
      <c r="CW47" s="64">
        <f t="shared" si="16"/>
        <v>0</v>
      </c>
    </row>
    <row r="48" spans="1:101">
      <c r="A48" s="64">
        <v>2015</v>
      </c>
      <c r="B48" s="64">
        <v>520500352</v>
      </c>
      <c r="C48" s="64">
        <v>2</v>
      </c>
      <c r="D48" s="64" t="s">
        <v>516</v>
      </c>
      <c r="E48" s="64">
        <v>19600</v>
      </c>
      <c r="F48" s="64">
        <v>2251</v>
      </c>
      <c r="G48" s="64" t="s">
        <v>517</v>
      </c>
      <c r="K48" s="64">
        <v>520501552</v>
      </c>
      <c r="L48" s="64" t="s">
        <v>229</v>
      </c>
      <c r="M48" s="64">
        <f t="shared" si="17"/>
        <v>0</v>
      </c>
      <c r="N48" s="64">
        <f t="shared" si="17"/>
        <v>0</v>
      </c>
      <c r="O48" s="64">
        <f t="shared" si="17"/>
        <v>0</v>
      </c>
      <c r="P48" s="64">
        <f t="shared" si="17"/>
        <v>0</v>
      </c>
      <c r="Q48" s="64">
        <f t="shared" si="17"/>
        <v>0</v>
      </c>
      <c r="R48" s="64">
        <f t="shared" si="17"/>
        <v>0</v>
      </c>
      <c r="S48" s="64">
        <f t="shared" si="17"/>
        <v>0</v>
      </c>
      <c r="T48" s="64">
        <f t="shared" si="17"/>
        <v>0</v>
      </c>
      <c r="U48" s="64">
        <f t="shared" si="17"/>
        <v>0</v>
      </c>
      <c r="V48" s="64">
        <f t="shared" si="17"/>
        <v>0</v>
      </c>
      <c r="W48" s="64">
        <f t="shared" si="17"/>
        <v>0</v>
      </c>
      <c r="Z48" s="64">
        <f t="shared" si="18"/>
        <v>16</v>
      </c>
      <c r="AA48" s="64">
        <f t="shared" si="18"/>
        <v>0</v>
      </c>
      <c r="AB48" s="64">
        <f t="shared" si="18"/>
        <v>0</v>
      </c>
      <c r="AC48" s="64">
        <f t="shared" si="18"/>
        <v>0</v>
      </c>
      <c r="AD48" s="64">
        <f t="shared" si="18"/>
        <v>0</v>
      </c>
      <c r="AE48" s="64">
        <f t="shared" si="18"/>
        <v>0</v>
      </c>
      <c r="AF48" s="64">
        <f t="shared" si="18"/>
        <v>0</v>
      </c>
      <c r="AG48" s="64">
        <f t="shared" si="18"/>
        <v>0</v>
      </c>
      <c r="AH48" s="64">
        <f t="shared" si="18"/>
        <v>0</v>
      </c>
      <c r="AI48" s="64">
        <f t="shared" si="18"/>
        <v>0</v>
      </c>
      <c r="AJ48" s="64">
        <f t="shared" si="18"/>
        <v>0</v>
      </c>
      <c r="AM48" s="64">
        <f t="shared" si="19"/>
        <v>0</v>
      </c>
      <c r="AN48" s="64">
        <f t="shared" si="19"/>
        <v>0</v>
      </c>
      <c r="AO48" s="64">
        <f t="shared" si="19"/>
        <v>0</v>
      </c>
      <c r="AP48" s="64">
        <f t="shared" si="19"/>
        <v>0</v>
      </c>
      <c r="AQ48" s="64">
        <f t="shared" si="19"/>
        <v>0</v>
      </c>
      <c r="AR48" s="64">
        <f t="shared" si="19"/>
        <v>0</v>
      </c>
      <c r="AS48" s="64">
        <f t="shared" si="19"/>
        <v>0</v>
      </c>
      <c r="AT48" s="64">
        <f t="shared" si="19"/>
        <v>0</v>
      </c>
      <c r="AU48" s="64">
        <f t="shared" si="19"/>
        <v>0</v>
      </c>
      <c r="AV48" s="64">
        <f t="shared" si="19"/>
        <v>0</v>
      </c>
      <c r="AW48" s="64">
        <f t="shared" si="19"/>
        <v>0</v>
      </c>
      <c r="AZ48" s="64">
        <f t="shared" si="20"/>
        <v>0</v>
      </c>
      <c r="BA48" s="64">
        <f t="shared" si="20"/>
        <v>0</v>
      </c>
      <c r="BB48" s="64">
        <f t="shared" si="20"/>
        <v>0</v>
      </c>
      <c r="BC48" s="64">
        <f t="shared" si="20"/>
        <v>0</v>
      </c>
      <c r="BD48" s="64">
        <f t="shared" si="20"/>
        <v>0</v>
      </c>
      <c r="BE48" s="64">
        <f t="shared" si="20"/>
        <v>0</v>
      </c>
      <c r="BF48" s="64">
        <f t="shared" si="20"/>
        <v>0</v>
      </c>
      <c r="BG48" s="64">
        <f t="shared" si="20"/>
        <v>0</v>
      </c>
      <c r="BH48" s="64">
        <f t="shared" si="20"/>
        <v>0</v>
      </c>
      <c r="BI48" s="64">
        <f t="shared" si="20"/>
        <v>0</v>
      </c>
      <c r="BJ48" s="64">
        <f t="shared" si="20"/>
        <v>0</v>
      </c>
      <c r="BM48" s="64">
        <f t="shared" si="14"/>
        <v>0</v>
      </c>
      <c r="BN48" s="64">
        <f t="shared" si="14"/>
        <v>0</v>
      </c>
      <c r="BO48" s="64">
        <f t="shared" si="14"/>
        <v>0</v>
      </c>
      <c r="BP48" s="64">
        <f t="shared" si="14"/>
        <v>0</v>
      </c>
      <c r="BQ48" s="64">
        <f t="shared" si="14"/>
        <v>0</v>
      </c>
      <c r="BR48" s="64">
        <f t="shared" si="14"/>
        <v>0</v>
      </c>
      <c r="BS48" s="64">
        <f t="shared" si="14"/>
        <v>0</v>
      </c>
      <c r="BT48" s="64">
        <f t="shared" si="14"/>
        <v>0</v>
      </c>
      <c r="BU48" s="64">
        <f t="shared" si="14"/>
        <v>0</v>
      </c>
      <c r="BV48" s="64">
        <f t="shared" si="14"/>
        <v>0</v>
      </c>
      <c r="BW48" s="64">
        <f t="shared" si="14"/>
        <v>0</v>
      </c>
      <c r="BZ48" s="64">
        <f t="shared" si="15"/>
        <v>0</v>
      </c>
      <c r="CA48" s="64">
        <f t="shared" si="15"/>
        <v>0</v>
      </c>
      <c r="CB48" s="64">
        <f t="shared" si="15"/>
        <v>0</v>
      </c>
      <c r="CC48" s="64">
        <f t="shared" si="15"/>
        <v>0</v>
      </c>
      <c r="CD48" s="64">
        <f t="shared" si="15"/>
        <v>0</v>
      </c>
      <c r="CE48" s="64">
        <f t="shared" si="15"/>
        <v>0</v>
      </c>
      <c r="CF48" s="64">
        <f t="shared" si="15"/>
        <v>0</v>
      </c>
      <c r="CG48" s="64">
        <f t="shared" si="15"/>
        <v>0</v>
      </c>
      <c r="CH48" s="64">
        <f t="shared" si="15"/>
        <v>0</v>
      </c>
      <c r="CI48" s="64">
        <f t="shared" si="15"/>
        <v>0</v>
      </c>
      <c r="CJ48" s="64">
        <f t="shared" si="15"/>
        <v>0</v>
      </c>
      <c r="CM48" s="64">
        <f t="shared" si="16"/>
        <v>0</v>
      </c>
      <c r="CN48" s="64">
        <f t="shared" si="16"/>
        <v>0</v>
      </c>
      <c r="CO48" s="64">
        <f t="shared" si="16"/>
        <v>0</v>
      </c>
      <c r="CP48" s="64">
        <f t="shared" si="16"/>
        <v>0</v>
      </c>
      <c r="CQ48" s="64">
        <f t="shared" si="16"/>
        <v>0</v>
      </c>
      <c r="CR48" s="64">
        <f t="shared" si="16"/>
        <v>0</v>
      </c>
      <c r="CS48" s="64">
        <f t="shared" si="16"/>
        <v>0</v>
      </c>
      <c r="CT48" s="64">
        <f t="shared" si="16"/>
        <v>0</v>
      </c>
      <c r="CU48" s="64">
        <f t="shared" si="16"/>
        <v>0</v>
      </c>
      <c r="CV48" s="64">
        <f t="shared" si="16"/>
        <v>0</v>
      </c>
      <c r="CW48" s="64">
        <f t="shared" si="16"/>
        <v>0</v>
      </c>
    </row>
    <row r="49" spans="1:101">
      <c r="A49" s="64">
        <v>2018</v>
      </c>
      <c r="B49" s="64">
        <v>520500352</v>
      </c>
      <c r="C49" s="64">
        <v>1</v>
      </c>
      <c r="D49" s="64" t="s">
        <v>509</v>
      </c>
      <c r="E49" s="64">
        <v>34050</v>
      </c>
      <c r="F49" s="64">
        <v>0</v>
      </c>
      <c r="G49" s="64" t="s">
        <v>517</v>
      </c>
      <c r="K49" s="64">
        <v>520500982</v>
      </c>
      <c r="L49" s="64" t="s">
        <v>235</v>
      </c>
      <c r="M49" s="64">
        <f t="shared" si="17"/>
        <v>0</v>
      </c>
      <c r="N49" s="64">
        <f t="shared" si="17"/>
        <v>0</v>
      </c>
      <c r="O49" s="64">
        <f t="shared" si="17"/>
        <v>0</v>
      </c>
      <c r="P49" s="64">
        <f t="shared" si="17"/>
        <v>0</v>
      </c>
      <c r="Q49" s="64">
        <f t="shared" si="17"/>
        <v>0</v>
      </c>
      <c r="R49" s="64">
        <f t="shared" si="17"/>
        <v>0</v>
      </c>
      <c r="S49" s="64">
        <f t="shared" si="17"/>
        <v>0</v>
      </c>
      <c r="T49" s="64">
        <f t="shared" si="17"/>
        <v>0</v>
      </c>
      <c r="U49" s="64">
        <f t="shared" si="17"/>
        <v>0</v>
      </c>
      <c r="V49" s="64">
        <f t="shared" si="17"/>
        <v>0</v>
      </c>
      <c r="W49" s="64">
        <f t="shared" si="17"/>
        <v>0</v>
      </c>
      <c r="Z49" s="64">
        <f t="shared" si="18"/>
        <v>0</v>
      </c>
      <c r="AA49" s="64">
        <f t="shared" si="18"/>
        <v>0</v>
      </c>
      <c r="AB49" s="64">
        <f t="shared" si="18"/>
        <v>0</v>
      </c>
      <c r="AC49" s="64">
        <f t="shared" si="18"/>
        <v>0</v>
      </c>
      <c r="AD49" s="64">
        <f t="shared" si="18"/>
        <v>0</v>
      </c>
      <c r="AE49" s="64">
        <f t="shared" si="18"/>
        <v>0</v>
      </c>
      <c r="AF49" s="64">
        <f t="shared" si="18"/>
        <v>0</v>
      </c>
      <c r="AG49" s="64">
        <f t="shared" si="18"/>
        <v>0</v>
      </c>
      <c r="AH49" s="64">
        <f t="shared" si="18"/>
        <v>0</v>
      </c>
      <c r="AI49" s="64">
        <f t="shared" si="18"/>
        <v>0</v>
      </c>
      <c r="AJ49" s="64">
        <f t="shared" si="18"/>
        <v>0</v>
      </c>
      <c r="AM49" s="64">
        <f t="shared" si="19"/>
        <v>0</v>
      </c>
      <c r="AN49" s="64">
        <f t="shared" si="19"/>
        <v>0</v>
      </c>
      <c r="AO49" s="64">
        <f t="shared" si="19"/>
        <v>0</v>
      </c>
      <c r="AP49" s="64">
        <f t="shared" si="19"/>
        <v>0</v>
      </c>
      <c r="AQ49" s="64">
        <f t="shared" si="19"/>
        <v>0</v>
      </c>
      <c r="AR49" s="64">
        <f t="shared" si="19"/>
        <v>0</v>
      </c>
      <c r="AS49" s="64">
        <f t="shared" si="19"/>
        <v>0</v>
      </c>
      <c r="AT49" s="64">
        <f t="shared" si="19"/>
        <v>0</v>
      </c>
      <c r="AU49" s="64">
        <f t="shared" si="19"/>
        <v>0</v>
      </c>
      <c r="AV49" s="64">
        <f t="shared" si="19"/>
        <v>0</v>
      </c>
      <c r="AW49" s="64">
        <f t="shared" si="19"/>
        <v>0</v>
      </c>
      <c r="AZ49" s="64">
        <f t="shared" si="20"/>
        <v>0</v>
      </c>
      <c r="BA49" s="64">
        <f t="shared" si="20"/>
        <v>0</v>
      </c>
      <c r="BB49" s="64">
        <f t="shared" si="20"/>
        <v>0</v>
      </c>
      <c r="BC49" s="64">
        <f t="shared" si="20"/>
        <v>0</v>
      </c>
      <c r="BD49" s="64">
        <f t="shared" si="20"/>
        <v>0</v>
      </c>
      <c r="BE49" s="64">
        <f t="shared" si="20"/>
        <v>0</v>
      </c>
      <c r="BF49" s="64">
        <f t="shared" si="20"/>
        <v>0</v>
      </c>
      <c r="BG49" s="64">
        <f t="shared" si="20"/>
        <v>0</v>
      </c>
      <c r="BH49" s="64">
        <f t="shared" si="20"/>
        <v>0</v>
      </c>
      <c r="BI49" s="64">
        <f t="shared" si="20"/>
        <v>0</v>
      </c>
      <c r="BJ49" s="64">
        <f t="shared" si="20"/>
        <v>0</v>
      </c>
      <c r="BM49" s="64">
        <f t="shared" si="14"/>
        <v>0</v>
      </c>
      <c r="BN49" s="64">
        <f t="shared" si="14"/>
        <v>0</v>
      </c>
      <c r="BO49" s="64">
        <f t="shared" si="14"/>
        <v>0</v>
      </c>
      <c r="BP49" s="64">
        <f t="shared" si="14"/>
        <v>0</v>
      </c>
      <c r="BQ49" s="64">
        <f t="shared" si="14"/>
        <v>0</v>
      </c>
      <c r="BR49" s="64">
        <f t="shared" si="14"/>
        <v>0</v>
      </c>
      <c r="BS49" s="64">
        <f t="shared" si="14"/>
        <v>0</v>
      </c>
      <c r="BT49" s="64">
        <f t="shared" si="14"/>
        <v>0</v>
      </c>
      <c r="BU49" s="64">
        <f t="shared" si="14"/>
        <v>0</v>
      </c>
      <c r="BV49" s="64">
        <f t="shared" si="14"/>
        <v>0</v>
      </c>
      <c r="BW49" s="64">
        <f t="shared" si="14"/>
        <v>0</v>
      </c>
      <c r="BZ49" s="64">
        <f t="shared" si="15"/>
        <v>0</v>
      </c>
      <c r="CA49" s="64">
        <f t="shared" si="15"/>
        <v>0</v>
      </c>
      <c r="CB49" s="64">
        <f t="shared" si="15"/>
        <v>0</v>
      </c>
      <c r="CC49" s="64">
        <f t="shared" si="15"/>
        <v>0</v>
      </c>
      <c r="CD49" s="64">
        <f t="shared" si="15"/>
        <v>0</v>
      </c>
      <c r="CE49" s="64">
        <f t="shared" si="15"/>
        <v>0</v>
      </c>
      <c r="CF49" s="64">
        <f t="shared" si="15"/>
        <v>0</v>
      </c>
      <c r="CG49" s="64">
        <f t="shared" si="15"/>
        <v>0</v>
      </c>
      <c r="CH49" s="64">
        <f t="shared" si="15"/>
        <v>0</v>
      </c>
      <c r="CI49" s="64">
        <f t="shared" si="15"/>
        <v>0</v>
      </c>
      <c r="CJ49" s="64">
        <f t="shared" si="15"/>
        <v>0</v>
      </c>
      <c r="CM49" s="64">
        <f t="shared" si="16"/>
        <v>0</v>
      </c>
      <c r="CN49" s="64">
        <f t="shared" si="16"/>
        <v>0</v>
      </c>
      <c r="CO49" s="64">
        <f t="shared" si="16"/>
        <v>0</v>
      </c>
      <c r="CP49" s="64">
        <f t="shared" si="16"/>
        <v>0</v>
      </c>
      <c r="CQ49" s="64">
        <f t="shared" si="16"/>
        <v>0</v>
      </c>
      <c r="CR49" s="64">
        <f t="shared" si="16"/>
        <v>0</v>
      </c>
      <c r="CS49" s="64">
        <f t="shared" si="16"/>
        <v>0</v>
      </c>
      <c r="CT49" s="64">
        <f t="shared" si="16"/>
        <v>0</v>
      </c>
      <c r="CU49" s="64">
        <f t="shared" si="16"/>
        <v>0</v>
      </c>
      <c r="CV49" s="64">
        <f t="shared" si="16"/>
        <v>0</v>
      </c>
      <c r="CW49" s="64">
        <f t="shared" si="16"/>
        <v>0</v>
      </c>
    </row>
    <row r="50" spans="1:101">
      <c r="A50" s="64">
        <v>2019</v>
      </c>
      <c r="B50" s="64">
        <v>520500552</v>
      </c>
      <c r="C50" s="64">
        <v>2</v>
      </c>
      <c r="D50" s="64" t="s">
        <v>505</v>
      </c>
      <c r="E50" s="64">
        <v>10200</v>
      </c>
      <c r="F50" s="64">
        <v>43</v>
      </c>
      <c r="G50" s="64" t="s">
        <v>518</v>
      </c>
      <c r="I50" s="64">
        <v>1</v>
      </c>
      <c r="K50" s="64">
        <v>520503672</v>
      </c>
      <c r="L50" s="64" t="s">
        <v>233</v>
      </c>
      <c r="M50" s="64">
        <f t="shared" si="17"/>
        <v>0</v>
      </c>
      <c r="N50" s="64">
        <f t="shared" si="17"/>
        <v>0</v>
      </c>
      <c r="O50" s="64">
        <f t="shared" si="17"/>
        <v>0</v>
      </c>
      <c r="P50" s="64">
        <f t="shared" si="17"/>
        <v>0</v>
      </c>
      <c r="Q50" s="64">
        <f t="shared" si="17"/>
        <v>0</v>
      </c>
      <c r="R50" s="64">
        <f t="shared" si="17"/>
        <v>0</v>
      </c>
      <c r="S50" s="64">
        <f t="shared" si="17"/>
        <v>0</v>
      </c>
      <c r="T50" s="64">
        <f t="shared" si="17"/>
        <v>0</v>
      </c>
      <c r="U50" s="64">
        <f t="shared" si="17"/>
        <v>0</v>
      </c>
      <c r="V50" s="64">
        <f t="shared" si="17"/>
        <v>0</v>
      </c>
      <c r="W50" s="64">
        <f t="shared" si="17"/>
        <v>0</v>
      </c>
      <c r="Z50" s="64">
        <f t="shared" si="18"/>
        <v>0</v>
      </c>
      <c r="AA50" s="64">
        <f t="shared" si="18"/>
        <v>0</v>
      </c>
      <c r="AB50" s="64">
        <f t="shared" si="18"/>
        <v>0</v>
      </c>
      <c r="AC50" s="64">
        <f t="shared" si="18"/>
        <v>0</v>
      </c>
      <c r="AD50" s="64">
        <f t="shared" si="18"/>
        <v>0</v>
      </c>
      <c r="AE50" s="64">
        <f t="shared" si="18"/>
        <v>0</v>
      </c>
      <c r="AF50" s="64">
        <f t="shared" si="18"/>
        <v>0</v>
      </c>
      <c r="AG50" s="64">
        <f t="shared" si="18"/>
        <v>0</v>
      </c>
      <c r="AH50" s="64">
        <f t="shared" si="18"/>
        <v>0</v>
      </c>
      <c r="AI50" s="64">
        <f t="shared" si="18"/>
        <v>0</v>
      </c>
      <c r="AJ50" s="64">
        <f t="shared" si="18"/>
        <v>0</v>
      </c>
      <c r="AM50" s="64">
        <f t="shared" si="19"/>
        <v>0</v>
      </c>
      <c r="AN50" s="64">
        <f t="shared" si="19"/>
        <v>0</v>
      </c>
      <c r="AO50" s="64">
        <f t="shared" si="19"/>
        <v>0</v>
      </c>
      <c r="AP50" s="64">
        <f t="shared" si="19"/>
        <v>0</v>
      </c>
      <c r="AQ50" s="64">
        <f t="shared" si="19"/>
        <v>0</v>
      </c>
      <c r="AR50" s="64">
        <f t="shared" si="19"/>
        <v>0</v>
      </c>
      <c r="AS50" s="64">
        <f t="shared" si="19"/>
        <v>0</v>
      </c>
      <c r="AT50" s="64">
        <f t="shared" si="19"/>
        <v>0</v>
      </c>
      <c r="AU50" s="64">
        <f t="shared" si="19"/>
        <v>0</v>
      </c>
      <c r="AV50" s="64">
        <f t="shared" si="19"/>
        <v>0</v>
      </c>
      <c r="AW50" s="64">
        <f t="shared" si="19"/>
        <v>0</v>
      </c>
      <c r="AZ50" s="64">
        <f t="shared" si="20"/>
        <v>0</v>
      </c>
      <c r="BA50" s="64">
        <f t="shared" si="20"/>
        <v>0</v>
      </c>
      <c r="BB50" s="64">
        <f t="shared" si="20"/>
        <v>0</v>
      </c>
      <c r="BC50" s="64">
        <f t="shared" si="20"/>
        <v>0</v>
      </c>
      <c r="BD50" s="64">
        <f t="shared" si="20"/>
        <v>0</v>
      </c>
      <c r="BE50" s="64">
        <f t="shared" si="20"/>
        <v>0</v>
      </c>
      <c r="BF50" s="64">
        <f t="shared" si="20"/>
        <v>0</v>
      </c>
      <c r="BG50" s="64">
        <f t="shared" si="20"/>
        <v>0</v>
      </c>
      <c r="BH50" s="64">
        <f t="shared" si="20"/>
        <v>0</v>
      </c>
      <c r="BI50" s="64">
        <f t="shared" si="20"/>
        <v>0</v>
      </c>
      <c r="BJ50" s="64">
        <f t="shared" si="20"/>
        <v>0</v>
      </c>
      <c r="BM50" s="64">
        <f t="shared" ref="BM50:BW65" si="21">SUMIFS($F$2:$F$172,$A$2:$A$172,$BL$1,$B$2:$B$172,$K50,$D$2:$D$172,BM$1)</f>
        <v>0</v>
      </c>
      <c r="BN50" s="64">
        <f t="shared" si="21"/>
        <v>0</v>
      </c>
      <c r="BO50" s="64">
        <f t="shared" si="21"/>
        <v>0</v>
      </c>
      <c r="BP50" s="64">
        <f t="shared" si="21"/>
        <v>0</v>
      </c>
      <c r="BQ50" s="64">
        <f t="shared" si="21"/>
        <v>0</v>
      </c>
      <c r="BR50" s="64">
        <f t="shared" si="21"/>
        <v>0</v>
      </c>
      <c r="BS50" s="64">
        <f t="shared" si="21"/>
        <v>0</v>
      </c>
      <c r="BT50" s="64">
        <f t="shared" si="21"/>
        <v>0</v>
      </c>
      <c r="BU50" s="64">
        <f t="shared" si="21"/>
        <v>0</v>
      </c>
      <c r="BV50" s="64">
        <f t="shared" si="21"/>
        <v>0</v>
      </c>
      <c r="BW50" s="64">
        <f t="shared" si="21"/>
        <v>0</v>
      </c>
      <c r="BZ50" s="64">
        <f t="shared" ref="BZ50:CJ65" si="22">SUMIFS($F$2:$F$172,$A$2:$A$172,$BY$1,$B$2:$B$172,$K50,$D$2:$D$172,BZ$1)</f>
        <v>0</v>
      </c>
      <c r="CA50" s="64">
        <f t="shared" si="22"/>
        <v>0</v>
      </c>
      <c r="CB50" s="64">
        <f t="shared" si="22"/>
        <v>0</v>
      </c>
      <c r="CC50" s="64">
        <f t="shared" si="22"/>
        <v>0</v>
      </c>
      <c r="CD50" s="64">
        <f t="shared" si="22"/>
        <v>0</v>
      </c>
      <c r="CE50" s="64">
        <f t="shared" si="22"/>
        <v>0</v>
      </c>
      <c r="CF50" s="64">
        <f t="shared" si="22"/>
        <v>0</v>
      </c>
      <c r="CG50" s="64">
        <f t="shared" si="22"/>
        <v>0</v>
      </c>
      <c r="CH50" s="64">
        <f t="shared" si="22"/>
        <v>0</v>
      </c>
      <c r="CI50" s="64">
        <f t="shared" si="22"/>
        <v>0</v>
      </c>
      <c r="CJ50" s="64">
        <f t="shared" si="22"/>
        <v>0</v>
      </c>
      <c r="CM50" s="64">
        <f t="shared" ref="CM50:CW65" si="23">SUMIFS($F$2:$F$172,$A$2:$A$172,$CL$1,$B$2:$B$172,$K50,$D$2:$D$172,CM$1)</f>
        <v>0</v>
      </c>
      <c r="CN50" s="64">
        <f t="shared" si="23"/>
        <v>0</v>
      </c>
      <c r="CO50" s="64">
        <f t="shared" si="23"/>
        <v>0</v>
      </c>
      <c r="CP50" s="64">
        <f t="shared" si="23"/>
        <v>0</v>
      </c>
      <c r="CQ50" s="64">
        <f t="shared" si="23"/>
        <v>0</v>
      </c>
      <c r="CR50" s="64">
        <f t="shared" si="23"/>
        <v>0</v>
      </c>
      <c r="CS50" s="64">
        <f t="shared" si="23"/>
        <v>0</v>
      </c>
      <c r="CT50" s="64">
        <f t="shared" si="23"/>
        <v>0</v>
      </c>
      <c r="CU50" s="64">
        <f t="shared" si="23"/>
        <v>0</v>
      </c>
      <c r="CV50" s="64">
        <f t="shared" si="23"/>
        <v>0</v>
      </c>
      <c r="CW50" s="64">
        <f t="shared" si="23"/>
        <v>0</v>
      </c>
    </row>
    <row r="51" spans="1:101">
      <c r="A51" s="64">
        <v>2019</v>
      </c>
      <c r="B51" s="64">
        <v>520500552</v>
      </c>
      <c r="C51" s="64">
        <v>1</v>
      </c>
      <c r="D51" s="64" t="s">
        <v>505</v>
      </c>
      <c r="E51" s="64">
        <v>10200</v>
      </c>
      <c r="F51" s="64">
        <v>2131</v>
      </c>
      <c r="G51" s="64" t="s">
        <v>518</v>
      </c>
      <c r="I51" s="64">
        <v>1</v>
      </c>
      <c r="K51" s="64">
        <v>520501342</v>
      </c>
      <c r="L51" s="64" t="s">
        <v>233</v>
      </c>
      <c r="M51" s="64">
        <f t="shared" si="17"/>
        <v>0</v>
      </c>
      <c r="N51" s="64">
        <f t="shared" si="17"/>
        <v>0</v>
      </c>
      <c r="O51" s="64">
        <f t="shared" si="17"/>
        <v>0</v>
      </c>
      <c r="P51" s="64">
        <f t="shared" si="17"/>
        <v>0</v>
      </c>
      <c r="Q51" s="64">
        <f t="shared" si="17"/>
        <v>0</v>
      </c>
      <c r="R51" s="64">
        <f t="shared" si="17"/>
        <v>0</v>
      </c>
      <c r="S51" s="64">
        <f t="shared" si="17"/>
        <v>0</v>
      </c>
      <c r="T51" s="64">
        <f t="shared" si="17"/>
        <v>0</v>
      </c>
      <c r="U51" s="64">
        <f t="shared" si="17"/>
        <v>0</v>
      </c>
      <c r="V51" s="64">
        <f t="shared" si="17"/>
        <v>0</v>
      </c>
      <c r="W51" s="64">
        <f t="shared" si="17"/>
        <v>0</v>
      </c>
      <c r="Z51" s="64">
        <f t="shared" si="18"/>
        <v>0</v>
      </c>
      <c r="AA51" s="64">
        <f t="shared" si="18"/>
        <v>0</v>
      </c>
      <c r="AB51" s="64">
        <f t="shared" si="18"/>
        <v>0</v>
      </c>
      <c r="AC51" s="64">
        <f t="shared" si="18"/>
        <v>0</v>
      </c>
      <c r="AD51" s="64">
        <f t="shared" si="18"/>
        <v>0</v>
      </c>
      <c r="AE51" s="64">
        <f t="shared" si="18"/>
        <v>0</v>
      </c>
      <c r="AF51" s="64">
        <f t="shared" si="18"/>
        <v>100.5</v>
      </c>
      <c r="AG51" s="64">
        <f t="shared" si="18"/>
        <v>0</v>
      </c>
      <c r="AH51" s="64">
        <f t="shared" si="18"/>
        <v>0</v>
      </c>
      <c r="AI51" s="64">
        <f t="shared" si="18"/>
        <v>0</v>
      </c>
      <c r="AJ51" s="64">
        <f t="shared" si="18"/>
        <v>0</v>
      </c>
      <c r="AM51" s="64">
        <f t="shared" si="19"/>
        <v>0</v>
      </c>
      <c r="AN51" s="64">
        <f t="shared" si="19"/>
        <v>0</v>
      </c>
      <c r="AO51" s="64">
        <f t="shared" si="19"/>
        <v>0</v>
      </c>
      <c r="AP51" s="64">
        <f t="shared" si="19"/>
        <v>0</v>
      </c>
      <c r="AQ51" s="64">
        <f t="shared" si="19"/>
        <v>0</v>
      </c>
      <c r="AR51" s="64">
        <f t="shared" si="19"/>
        <v>0</v>
      </c>
      <c r="AS51" s="64">
        <f t="shared" si="19"/>
        <v>0</v>
      </c>
      <c r="AT51" s="64">
        <f t="shared" si="19"/>
        <v>113.78200000000001</v>
      </c>
      <c r="AU51" s="64">
        <f t="shared" si="19"/>
        <v>0</v>
      </c>
      <c r="AV51" s="64">
        <f t="shared" si="19"/>
        <v>0</v>
      </c>
      <c r="AW51" s="64">
        <f t="shared" si="19"/>
        <v>0</v>
      </c>
      <c r="AZ51" s="64">
        <f t="shared" si="20"/>
        <v>0</v>
      </c>
      <c r="BA51" s="64">
        <f t="shared" si="20"/>
        <v>0</v>
      </c>
      <c r="BB51" s="64">
        <f t="shared" si="20"/>
        <v>0</v>
      </c>
      <c r="BC51" s="64">
        <f t="shared" si="20"/>
        <v>0</v>
      </c>
      <c r="BD51" s="64">
        <f t="shared" si="20"/>
        <v>0</v>
      </c>
      <c r="BE51" s="64">
        <f t="shared" si="20"/>
        <v>0</v>
      </c>
      <c r="BF51" s="64">
        <f t="shared" si="20"/>
        <v>0</v>
      </c>
      <c r="BG51" s="64">
        <f t="shared" si="20"/>
        <v>0</v>
      </c>
      <c r="BH51" s="64">
        <f t="shared" si="20"/>
        <v>0</v>
      </c>
      <c r="BI51" s="64">
        <f t="shared" si="20"/>
        <v>0</v>
      </c>
      <c r="BJ51" s="64">
        <f t="shared" si="20"/>
        <v>0</v>
      </c>
      <c r="BM51" s="64">
        <f t="shared" si="21"/>
        <v>0</v>
      </c>
      <c r="BN51" s="64">
        <f t="shared" si="21"/>
        <v>0</v>
      </c>
      <c r="BO51" s="64">
        <f t="shared" si="21"/>
        <v>0</v>
      </c>
      <c r="BP51" s="64">
        <f t="shared" si="21"/>
        <v>0</v>
      </c>
      <c r="BQ51" s="64">
        <f t="shared" si="21"/>
        <v>0</v>
      </c>
      <c r="BR51" s="64">
        <f t="shared" si="21"/>
        <v>0</v>
      </c>
      <c r="BS51" s="64">
        <f t="shared" si="21"/>
        <v>0</v>
      </c>
      <c r="BT51" s="64">
        <f t="shared" si="21"/>
        <v>0</v>
      </c>
      <c r="BU51" s="64">
        <f t="shared" si="21"/>
        <v>0</v>
      </c>
      <c r="BV51" s="64">
        <f t="shared" si="21"/>
        <v>0</v>
      </c>
      <c r="BW51" s="64">
        <f t="shared" si="21"/>
        <v>0</v>
      </c>
      <c r="BZ51" s="64">
        <f t="shared" si="22"/>
        <v>0</v>
      </c>
      <c r="CA51" s="64">
        <f t="shared" si="22"/>
        <v>0</v>
      </c>
      <c r="CB51" s="64">
        <f t="shared" si="22"/>
        <v>0</v>
      </c>
      <c r="CC51" s="64">
        <f t="shared" si="22"/>
        <v>0</v>
      </c>
      <c r="CD51" s="64">
        <f t="shared" si="22"/>
        <v>0</v>
      </c>
      <c r="CE51" s="64">
        <f t="shared" si="22"/>
        <v>0</v>
      </c>
      <c r="CF51" s="64">
        <f t="shared" si="22"/>
        <v>0</v>
      </c>
      <c r="CG51" s="64">
        <f t="shared" si="22"/>
        <v>0</v>
      </c>
      <c r="CH51" s="64">
        <f t="shared" si="22"/>
        <v>0</v>
      </c>
      <c r="CI51" s="64">
        <f t="shared" si="22"/>
        <v>0</v>
      </c>
      <c r="CJ51" s="64">
        <f t="shared" si="22"/>
        <v>0</v>
      </c>
      <c r="CM51" s="64">
        <f t="shared" si="23"/>
        <v>0</v>
      </c>
      <c r="CN51" s="64">
        <f t="shared" si="23"/>
        <v>0</v>
      </c>
      <c r="CO51" s="64">
        <f t="shared" si="23"/>
        <v>0</v>
      </c>
      <c r="CP51" s="64">
        <f t="shared" si="23"/>
        <v>0</v>
      </c>
      <c r="CQ51" s="64">
        <f t="shared" si="23"/>
        <v>0</v>
      </c>
      <c r="CR51" s="64">
        <f t="shared" si="23"/>
        <v>0</v>
      </c>
      <c r="CS51" s="64">
        <f t="shared" si="23"/>
        <v>0</v>
      </c>
      <c r="CT51" s="64">
        <f t="shared" si="23"/>
        <v>0</v>
      </c>
      <c r="CU51" s="64">
        <f t="shared" si="23"/>
        <v>0</v>
      </c>
      <c r="CV51" s="64">
        <f t="shared" si="23"/>
        <v>0</v>
      </c>
      <c r="CW51" s="64">
        <f t="shared" si="23"/>
        <v>0</v>
      </c>
    </row>
    <row r="52" spans="1:101">
      <c r="A52" s="64">
        <v>2018</v>
      </c>
      <c r="B52" s="64">
        <v>520500552</v>
      </c>
      <c r="C52" s="64">
        <v>2</v>
      </c>
      <c r="D52" s="64" t="s">
        <v>505</v>
      </c>
      <c r="E52" s="64">
        <v>10200</v>
      </c>
      <c r="F52" s="64">
        <v>100</v>
      </c>
      <c r="G52" s="64" t="s">
        <v>517</v>
      </c>
      <c r="K52" s="64">
        <v>520500902</v>
      </c>
      <c r="L52" s="64" t="s">
        <v>225</v>
      </c>
      <c r="M52" s="64">
        <f t="shared" si="17"/>
        <v>0</v>
      </c>
      <c r="N52" s="64">
        <f t="shared" si="17"/>
        <v>0</v>
      </c>
      <c r="O52" s="64">
        <f t="shared" si="17"/>
        <v>0</v>
      </c>
      <c r="P52" s="64">
        <f t="shared" si="17"/>
        <v>0</v>
      </c>
      <c r="Q52" s="64">
        <f t="shared" si="17"/>
        <v>0</v>
      </c>
      <c r="R52" s="64">
        <f t="shared" si="17"/>
        <v>0</v>
      </c>
      <c r="S52" s="64">
        <f t="shared" si="17"/>
        <v>0</v>
      </c>
      <c r="T52" s="64">
        <f t="shared" si="17"/>
        <v>0</v>
      </c>
      <c r="U52" s="64">
        <f t="shared" si="17"/>
        <v>0</v>
      </c>
      <c r="V52" s="64">
        <f t="shared" si="17"/>
        <v>0</v>
      </c>
      <c r="W52" s="64">
        <f t="shared" si="17"/>
        <v>0</v>
      </c>
      <c r="Z52" s="64">
        <f t="shared" si="18"/>
        <v>0</v>
      </c>
      <c r="AA52" s="64">
        <f t="shared" si="18"/>
        <v>0</v>
      </c>
      <c r="AB52" s="64">
        <f t="shared" si="18"/>
        <v>0</v>
      </c>
      <c r="AC52" s="64">
        <f t="shared" si="18"/>
        <v>0</v>
      </c>
      <c r="AD52" s="64">
        <f t="shared" si="18"/>
        <v>0</v>
      </c>
      <c r="AE52" s="64">
        <f t="shared" si="18"/>
        <v>0</v>
      </c>
      <c r="AF52" s="64">
        <f t="shared" si="18"/>
        <v>0</v>
      </c>
      <c r="AG52" s="64">
        <f t="shared" si="18"/>
        <v>0</v>
      </c>
      <c r="AH52" s="64">
        <f t="shared" si="18"/>
        <v>83.2</v>
      </c>
      <c r="AI52" s="64">
        <f t="shared" si="18"/>
        <v>0</v>
      </c>
      <c r="AJ52" s="64">
        <f t="shared" si="18"/>
        <v>0</v>
      </c>
      <c r="AM52" s="64">
        <f t="shared" si="19"/>
        <v>0</v>
      </c>
      <c r="AN52" s="64">
        <f t="shared" si="19"/>
        <v>0</v>
      </c>
      <c r="AO52" s="64">
        <f t="shared" si="19"/>
        <v>0</v>
      </c>
      <c r="AP52" s="64">
        <f t="shared" si="19"/>
        <v>0</v>
      </c>
      <c r="AQ52" s="64">
        <f t="shared" si="19"/>
        <v>0</v>
      </c>
      <c r="AR52" s="64">
        <f t="shared" si="19"/>
        <v>0</v>
      </c>
      <c r="AS52" s="64">
        <f t="shared" si="19"/>
        <v>0</v>
      </c>
      <c r="AT52" s="64">
        <f t="shared" si="19"/>
        <v>0</v>
      </c>
      <c r="AU52" s="64">
        <f t="shared" si="19"/>
        <v>61.54</v>
      </c>
      <c r="AV52" s="64">
        <f t="shared" si="19"/>
        <v>0</v>
      </c>
      <c r="AW52" s="64">
        <f t="shared" si="19"/>
        <v>0</v>
      </c>
      <c r="AZ52" s="64">
        <f t="shared" si="20"/>
        <v>0</v>
      </c>
      <c r="BA52" s="64">
        <f t="shared" si="20"/>
        <v>0</v>
      </c>
      <c r="BB52" s="64">
        <f t="shared" si="20"/>
        <v>0</v>
      </c>
      <c r="BC52" s="64">
        <f t="shared" si="20"/>
        <v>0</v>
      </c>
      <c r="BD52" s="64">
        <f t="shared" si="20"/>
        <v>0</v>
      </c>
      <c r="BE52" s="64">
        <f t="shared" si="20"/>
        <v>0</v>
      </c>
      <c r="BF52" s="64">
        <f t="shared" si="20"/>
        <v>0</v>
      </c>
      <c r="BG52" s="64">
        <f t="shared" si="20"/>
        <v>0</v>
      </c>
      <c r="BH52" s="64">
        <f t="shared" si="20"/>
        <v>61.1</v>
      </c>
      <c r="BI52" s="64">
        <f t="shared" si="20"/>
        <v>0</v>
      </c>
      <c r="BJ52" s="64">
        <f t="shared" si="20"/>
        <v>0</v>
      </c>
      <c r="BM52" s="64">
        <f t="shared" si="21"/>
        <v>0</v>
      </c>
      <c r="BN52" s="64">
        <f t="shared" si="21"/>
        <v>0</v>
      </c>
      <c r="BO52" s="64">
        <f t="shared" si="21"/>
        <v>0</v>
      </c>
      <c r="BP52" s="64">
        <f t="shared" si="21"/>
        <v>0</v>
      </c>
      <c r="BQ52" s="64">
        <f t="shared" si="21"/>
        <v>0</v>
      </c>
      <c r="BR52" s="64">
        <f t="shared" si="21"/>
        <v>0</v>
      </c>
      <c r="BS52" s="64">
        <f t="shared" si="21"/>
        <v>0</v>
      </c>
      <c r="BT52" s="64">
        <f t="shared" si="21"/>
        <v>0</v>
      </c>
      <c r="BU52" s="64">
        <f t="shared" si="21"/>
        <v>49</v>
      </c>
      <c r="BV52" s="64">
        <f t="shared" si="21"/>
        <v>0</v>
      </c>
      <c r="BW52" s="64">
        <f t="shared" si="21"/>
        <v>0</v>
      </c>
      <c r="BZ52" s="64">
        <f t="shared" si="22"/>
        <v>0</v>
      </c>
      <c r="CA52" s="64">
        <f t="shared" si="22"/>
        <v>0</v>
      </c>
      <c r="CB52" s="64">
        <f t="shared" si="22"/>
        <v>0</v>
      </c>
      <c r="CC52" s="64">
        <f t="shared" si="22"/>
        <v>0</v>
      </c>
      <c r="CD52" s="64">
        <f t="shared" si="22"/>
        <v>0</v>
      </c>
      <c r="CE52" s="64">
        <f t="shared" si="22"/>
        <v>0</v>
      </c>
      <c r="CF52" s="64">
        <f t="shared" si="22"/>
        <v>0</v>
      </c>
      <c r="CG52" s="64">
        <f t="shared" si="22"/>
        <v>2E-3</v>
      </c>
      <c r="CH52" s="64">
        <f t="shared" si="22"/>
        <v>51.3</v>
      </c>
      <c r="CI52" s="64">
        <f t="shared" si="22"/>
        <v>0</v>
      </c>
      <c r="CJ52" s="64">
        <f t="shared" si="22"/>
        <v>0</v>
      </c>
      <c r="CM52" s="64">
        <f t="shared" si="23"/>
        <v>0</v>
      </c>
      <c r="CN52" s="64">
        <f t="shared" si="23"/>
        <v>0</v>
      </c>
      <c r="CO52" s="64">
        <f t="shared" si="23"/>
        <v>0</v>
      </c>
      <c r="CP52" s="64">
        <f t="shared" si="23"/>
        <v>0</v>
      </c>
      <c r="CQ52" s="64">
        <f t="shared" si="23"/>
        <v>0</v>
      </c>
      <c r="CR52" s="64">
        <f t="shared" si="23"/>
        <v>0</v>
      </c>
      <c r="CS52" s="64">
        <f t="shared" si="23"/>
        <v>0</v>
      </c>
      <c r="CT52" s="64">
        <f t="shared" si="23"/>
        <v>0</v>
      </c>
      <c r="CU52" s="64">
        <f t="shared" si="23"/>
        <v>53.6</v>
      </c>
      <c r="CV52" s="64">
        <f t="shared" si="23"/>
        <v>0</v>
      </c>
      <c r="CW52" s="64">
        <f t="shared" si="23"/>
        <v>0</v>
      </c>
    </row>
    <row r="53" spans="1:101">
      <c r="A53" s="64">
        <v>2018</v>
      </c>
      <c r="B53" s="64">
        <v>520500552</v>
      </c>
      <c r="C53" s="64">
        <v>1</v>
      </c>
      <c r="D53" s="64" t="s">
        <v>505</v>
      </c>
      <c r="E53" s="64">
        <v>10200</v>
      </c>
      <c r="F53" s="64">
        <v>5515</v>
      </c>
      <c r="G53" s="64" t="s">
        <v>517</v>
      </c>
      <c r="K53" s="64">
        <v>520500412</v>
      </c>
      <c r="L53" s="64" t="s">
        <v>238</v>
      </c>
      <c r="M53" s="64">
        <f t="shared" si="17"/>
        <v>0</v>
      </c>
      <c r="N53" s="64">
        <f t="shared" si="17"/>
        <v>0</v>
      </c>
      <c r="O53" s="64">
        <f t="shared" si="17"/>
        <v>0</v>
      </c>
      <c r="P53" s="64">
        <f t="shared" si="17"/>
        <v>0</v>
      </c>
      <c r="Q53" s="64">
        <f t="shared" si="17"/>
        <v>0</v>
      </c>
      <c r="R53" s="64">
        <f t="shared" si="17"/>
        <v>0</v>
      </c>
      <c r="S53" s="64">
        <f t="shared" si="17"/>
        <v>0</v>
      </c>
      <c r="T53" s="64">
        <f t="shared" si="17"/>
        <v>0</v>
      </c>
      <c r="U53" s="64">
        <f t="shared" si="17"/>
        <v>0</v>
      </c>
      <c r="V53" s="64">
        <f t="shared" si="17"/>
        <v>0</v>
      </c>
      <c r="W53" s="64">
        <f t="shared" si="17"/>
        <v>0</v>
      </c>
      <c r="Z53" s="64">
        <f t="shared" si="18"/>
        <v>0</v>
      </c>
      <c r="AA53" s="64">
        <f t="shared" si="18"/>
        <v>0</v>
      </c>
      <c r="AB53" s="64">
        <f t="shared" si="18"/>
        <v>0</v>
      </c>
      <c r="AC53" s="64">
        <f t="shared" si="18"/>
        <v>0</v>
      </c>
      <c r="AD53" s="64">
        <f t="shared" si="18"/>
        <v>0</v>
      </c>
      <c r="AE53" s="64">
        <f t="shared" si="18"/>
        <v>0</v>
      </c>
      <c r="AF53" s="64">
        <f t="shared" si="18"/>
        <v>0</v>
      </c>
      <c r="AG53" s="64">
        <f t="shared" si="18"/>
        <v>0</v>
      </c>
      <c r="AH53" s="64">
        <f t="shared" si="18"/>
        <v>0</v>
      </c>
      <c r="AI53" s="64">
        <f t="shared" si="18"/>
        <v>0</v>
      </c>
      <c r="AJ53" s="64">
        <f t="shared" si="18"/>
        <v>0</v>
      </c>
      <c r="AM53" s="64">
        <f t="shared" si="19"/>
        <v>0</v>
      </c>
      <c r="AN53" s="64">
        <f t="shared" si="19"/>
        <v>0</v>
      </c>
      <c r="AO53" s="64">
        <f t="shared" si="19"/>
        <v>0</v>
      </c>
      <c r="AP53" s="64">
        <f t="shared" si="19"/>
        <v>0</v>
      </c>
      <c r="AQ53" s="64">
        <f t="shared" si="19"/>
        <v>0</v>
      </c>
      <c r="AR53" s="64">
        <f t="shared" si="19"/>
        <v>0</v>
      </c>
      <c r="AS53" s="64">
        <f t="shared" si="19"/>
        <v>0</v>
      </c>
      <c r="AT53" s="64">
        <f t="shared" si="19"/>
        <v>0</v>
      </c>
      <c r="AU53" s="64">
        <f t="shared" si="19"/>
        <v>0</v>
      </c>
      <c r="AV53" s="64">
        <f t="shared" si="19"/>
        <v>0</v>
      </c>
      <c r="AW53" s="64">
        <f t="shared" si="19"/>
        <v>0</v>
      </c>
      <c r="AZ53" s="64">
        <f t="shared" si="20"/>
        <v>0</v>
      </c>
      <c r="BA53" s="64">
        <f t="shared" si="20"/>
        <v>0</v>
      </c>
      <c r="BB53" s="64">
        <f t="shared" si="20"/>
        <v>0</v>
      </c>
      <c r="BC53" s="64">
        <f t="shared" si="20"/>
        <v>0</v>
      </c>
      <c r="BD53" s="64">
        <f t="shared" si="20"/>
        <v>0</v>
      </c>
      <c r="BE53" s="64">
        <f t="shared" si="20"/>
        <v>0</v>
      </c>
      <c r="BF53" s="64">
        <f t="shared" si="20"/>
        <v>0</v>
      </c>
      <c r="BG53" s="64">
        <f t="shared" si="20"/>
        <v>0</v>
      </c>
      <c r="BH53" s="64">
        <f t="shared" si="20"/>
        <v>0</v>
      </c>
      <c r="BI53" s="64">
        <f t="shared" si="20"/>
        <v>0</v>
      </c>
      <c r="BJ53" s="64">
        <f t="shared" si="20"/>
        <v>0</v>
      </c>
      <c r="BM53" s="64">
        <f t="shared" si="21"/>
        <v>0</v>
      </c>
      <c r="BN53" s="64">
        <f t="shared" si="21"/>
        <v>0</v>
      </c>
      <c r="BO53" s="64">
        <f t="shared" si="21"/>
        <v>0</v>
      </c>
      <c r="BP53" s="64">
        <f t="shared" si="21"/>
        <v>0</v>
      </c>
      <c r="BQ53" s="64">
        <f t="shared" si="21"/>
        <v>0</v>
      </c>
      <c r="BR53" s="64">
        <f t="shared" si="21"/>
        <v>0</v>
      </c>
      <c r="BS53" s="64">
        <f t="shared" si="21"/>
        <v>0</v>
      </c>
      <c r="BT53" s="64">
        <f t="shared" si="21"/>
        <v>0</v>
      </c>
      <c r="BU53" s="64">
        <f t="shared" si="21"/>
        <v>0</v>
      </c>
      <c r="BV53" s="64">
        <f t="shared" si="21"/>
        <v>0</v>
      </c>
      <c r="BW53" s="64">
        <f t="shared" si="21"/>
        <v>0</v>
      </c>
      <c r="BZ53" s="64">
        <f t="shared" si="22"/>
        <v>0</v>
      </c>
      <c r="CA53" s="64">
        <f t="shared" si="22"/>
        <v>0</v>
      </c>
      <c r="CB53" s="64">
        <f t="shared" si="22"/>
        <v>0</v>
      </c>
      <c r="CC53" s="64">
        <f t="shared" si="22"/>
        <v>0</v>
      </c>
      <c r="CD53" s="64">
        <f t="shared" si="22"/>
        <v>0</v>
      </c>
      <c r="CE53" s="64">
        <f t="shared" si="22"/>
        <v>0</v>
      </c>
      <c r="CF53" s="64">
        <f t="shared" si="22"/>
        <v>0</v>
      </c>
      <c r="CG53" s="64">
        <f t="shared" si="22"/>
        <v>0</v>
      </c>
      <c r="CH53" s="64">
        <f t="shared" si="22"/>
        <v>0</v>
      </c>
      <c r="CI53" s="64">
        <f t="shared" si="22"/>
        <v>0</v>
      </c>
      <c r="CJ53" s="64">
        <f t="shared" si="22"/>
        <v>0</v>
      </c>
      <c r="CM53" s="64">
        <f t="shared" si="23"/>
        <v>0</v>
      </c>
      <c r="CN53" s="64">
        <f t="shared" si="23"/>
        <v>0</v>
      </c>
      <c r="CO53" s="64">
        <f t="shared" si="23"/>
        <v>0</v>
      </c>
      <c r="CP53" s="64">
        <f t="shared" si="23"/>
        <v>0</v>
      </c>
      <c r="CQ53" s="64">
        <f t="shared" si="23"/>
        <v>0</v>
      </c>
      <c r="CR53" s="64">
        <f t="shared" si="23"/>
        <v>0</v>
      </c>
      <c r="CS53" s="64">
        <f t="shared" si="23"/>
        <v>0</v>
      </c>
      <c r="CT53" s="64">
        <f t="shared" si="23"/>
        <v>0</v>
      </c>
      <c r="CU53" s="64">
        <f t="shared" si="23"/>
        <v>0</v>
      </c>
      <c r="CV53" s="64">
        <f t="shared" si="23"/>
        <v>0</v>
      </c>
      <c r="CW53" s="64">
        <f t="shared" si="23"/>
        <v>0</v>
      </c>
    </row>
    <row r="54" spans="1:101">
      <c r="A54" s="64">
        <v>2015</v>
      </c>
      <c r="B54" s="64">
        <v>520500552</v>
      </c>
      <c r="C54" s="64">
        <v>1</v>
      </c>
      <c r="D54" s="64" t="s">
        <v>505</v>
      </c>
      <c r="E54" s="64">
        <v>10000</v>
      </c>
      <c r="F54" s="64">
        <v>3312</v>
      </c>
      <c r="G54" s="64" t="s">
        <v>517</v>
      </c>
      <c r="K54" s="64">
        <v>520600822</v>
      </c>
      <c r="L54" s="64" t="s">
        <v>242</v>
      </c>
      <c r="M54" s="64">
        <f t="shared" si="17"/>
        <v>0</v>
      </c>
      <c r="N54" s="64">
        <f t="shared" si="17"/>
        <v>0</v>
      </c>
      <c r="O54" s="64">
        <f t="shared" si="17"/>
        <v>0</v>
      </c>
      <c r="P54" s="64">
        <f t="shared" si="17"/>
        <v>0</v>
      </c>
      <c r="Q54" s="64">
        <f t="shared" si="17"/>
        <v>0</v>
      </c>
      <c r="R54" s="64">
        <f t="shared" si="17"/>
        <v>0</v>
      </c>
      <c r="S54" s="64">
        <f t="shared" si="17"/>
        <v>0</v>
      </c>
      <c r="T54" s="64">
        <f t="shared" si="17"/>
        <v>0</v>
      </c>
      <c r="U54" s="64">
        <f t="shared" si="17"/>
        <v>0</v>
      </c>
      <c r="V54" s="64">
        <f t="shared" si="17"/>
        <v>0</v>
      </c>
      <c r="W54" s="64">
        <f t="shared" si="17"/>
        <v>0</v>
      </c>
      <c r="Z54" s="64">
        <f t="shared" si="18"/>
        <v>0</v>
      </c>
      <c r="AA54" s="64">
        <f t="shared" si="18"/>
        <v>0</v>
      </c>
      <c r="AB54" s="64">
        <f t="shared" si="18"/>
        <v>0</v>
      </c>
      <c r="AC54" s="64">
        <f t="shared" si="18"/>
        <v>0</v>
      </c>
      <c r="AD54" s="64">
        <f t="shared" si="18"/>
        <v>0</v>
      </c>
      <c r="AE54" s="64">
        <f t="shared" si="18"/>
        <v>0</v>
      </c>
      <c r="AF54" s="64">
        <f t="shared" si="18"/>
        <v>0</v>
      </c>
      <c r="AG54" s="64">
        <f t="shared" si="18"/>
        <v>0</v>
      </c>
      <c r="AH54" s="64">
        <f t="shared" si="18"/>
        <v>404.29500000000002</v>
      </c>
      <c r="AI54" s="64">
        <f t="shared" si="18"/>
        <v>0</v>
      </c>
      <c r="AJ54" s="64">
        <f t="shared" si="18"/>
        <v>0</v>
      </c>
      <c r="AM54" s="64">
        <f t="shared" si="19"/>
        <v>0</v>
      </c>
      <c r="AN54" s="64">
        <f t="shared" si="19"/>
        <v>0</v>
      </c>
      <c r="AO54" s="64">
        <f t="shared" si="19"/>
        <v>0</v>
      </c>
      <c r="AP54" s="64">
        <f t="shared" si="19"/>
        <v>0</v>
      </c>
      <c r="AQ54" s="64">
        <f t="shared" si="19"/>
        <v>0</v>
      </c>
      <c r="AR54" s="64">
        <f t="shared" si="19"/>
        <v>0</v>
      </c>
      <c r="AS54" s="64">
        <f t="shared" si="19"/>
        <v>0</v>
      </c>
      <c r="AT54" s="64">
        <f t="shared" si="19"/>
        <v>0</v>
      </c>
      <c r="AU54" s="64">
        <f t="shared" si="19"/>
        <v>451</v>
      </c>
      <c r="AV54" s="64">
        <f t="shared" si="19"/>
        <v>0</v>
      </c>
      <c r="AW54" s="64">
        <f t="shared" si="19"/>
        <v>0</v>
      </c>
      <c r="AZ54" s="64">
        <f t="shared" si="20"/>
        <v>0</v>
      </c>
      <c r="BA54" s="64">
        <f t="shared" si="20"/>
        <v>0</v>
      </c>
      <c r="BB54" s="64">
        <f t="shared" si="20"/>
        <v>0</v>
      </c>
      <c r="BC54" s="64">
        <f t="shared" si="20"/>
        <v>0</v>
      </c>
      <c r="BD54" s="64">
        <f t="shared" si="20"/>
        <v>0</v>
      </c>
      <c r="BE54" s="64">
        <f t="shared" si="20"/>
        <v>0</v>
      </c>
      <c r="BF54" s="64">
        <f t="shared" si="20"/>
        <v>0</v>
      </c>
      <c r="BG54" s="64">
        <f t="shared" si="20"/>
        <v>0</v>
      </c>
      <c r="BH54" s="64">
        <f t="shared" si="20"/>
        <v>0</v>
      </c>
      <c r="BI54" s="64">
        <f t="shared" si="20"/>
        <v>0</v>
      </c>
      <c r="BJ54" s="64">
        <f t="shared" si="20"/>
        <v>0</v>
      </c>
      <c r="BM54" s="64">
        <f t="shared" si="21"/>
        <v>0</v>
      </c>
      <c r="BN54" s="64">
        <f t="shared" si="21"/>
        <v>0</v>
      </c>
      <c r="BO54" s="64">
        <f t="shared" si="21"/>
        <v>0</v>
      </c>
      <c r="BP54" s="64">
        <f t="shared" si="21"/>
        <v>0</v>
      </c>
      <c r="BQ54" s="64">
        <f t="shared" si="21"/>
        <v>0</v>
      </c>
      <c r="BR54" s="64">
        <f t="shared" si="21"/>
        <v>0</v>
      </c>
      <c r="BS54" s="64">
        <f t="shared" si="21"/>
        <v>0</v>
      </c>
      <c r="BT54" s="64">
        <f t="shared" si="21"/>
        <v>0</v>
      </c>
      <c r="BU54" s="64">
        <f t="shared" si="21"/>
        <v>0</v>
      </c>
      <c r="BV54" s="64">
        <f t="shared" si="21"/>
        <v>0</v>
      </c>
      <c r="BW54" s="64">
        <f t="shared" si="21"/>
        <v>0</v>
      </c>
      <c r="BZ54" s="64">
        <f t="shared" si="22"/>
        <v>0</v>
      </c>
      <c r="CA54" s="64">
        <f t="shared" si="22"/>
        <v>0</v>
      </c>
      <c r="CB54" s="64">
        <f t="shared" si="22"/>
        <v>0</v>
      </c>
      <c r="CC54" s="64">
        <f t="shared" si="22"/>
        <v>0</v>
      </c>
      <c r="CD54" s="64">
        <f t="shared" si="22"/>
        <v>0</v>
      </c>
      <c r="CE54" s="64">
        <f t="shared" si="22"/>
        <v>0</v>
      </c>
      <c r="CF54" s="64">
        <f t="shared" si="22"/>
        <v>0</v>
      </c>
      <c r="CG54" s="64">
        <f t="shared" si="22"/>
        <v>0</v>
      </c>
      <c r="CH54" s="64">
        <f t="shared" si="22"/>
        <v>0</v>
      </c>
      <c r="CI54" s="64">
        <f t="shared" si="22"/>
        <v>0</v>
      </c>
      <c r="CJ54" s="64">
        <f t="shared" si="22"/>
        <v>0</v>
      </c>
      <c r="CM54" s="64">
        <f t="shared" si="23"/>
        <v>0</v>
      </c>
      <c r="CN54" s="64">
        <f t="shared" si="23"/>
        <v>0</v>
      </c>
      <c r="CO54" s="64">
        <f t="shared" si="23"/>
        <v>0</v>
      </c>
      <c r="CP54" s="64">
        <f t="shared" si="23"/>
        <v>0</v>
      </c>
      <c r="CQ54" s="64">
        <f t="shared" si="23"/>
        <v>0</v>
      </c>
      <c r="CR54" s="64">
        <f t="shared" si="23"/>
        <v>0</v>
      </c>
      <c r="CS54" s="64">
        <f t="shared" si="23"/>
        <v>0</v>
      </c>
      <c r="CT54" s="64">
        <f t="shared" si="23"/>
        <v>0</v>
      </c>
      <c r="CU54" s="64">
        <f t="shared" si="23"/>
        <v>0</v>
      </c>
      <c r="CV54" s="64">
        <f t="shared" si="23"/>
        <v>0</v>
      </c>
      <c r="CW54" s="64">
        <f t="shared" si="23"/>
        <v>0</v>
      </c>
    </row>
    <row r="55" spans="1:101">
      <c r="A55" s="64">
        <v>2020</v>
      </c>
      <c r="B55" s="64">
        <v>520500552</v>
      </c>
      <c r="C55" s="64">
        <v>1</v>
      </c>
      <c r="D55" s="64" t="s">
        <v>505</v>
      </c>
      <c r="E55" s="64">
        <v>10200</v>
      </c>
      <c r="F55" s="64">
        <v>2386</v>
      </c>
      <c r="G55" s="64" t="s">
        <v>517</v>
      </c>
      <c r="I55" s="64">
        <v>1</v>
      </c>
      <c r="K55" s="64">
        <v>520503132</v>
      </c>
      <c r="L55" s="64" t="s">
        <v>225</v>
      </c>
      <c r="M55" s="64">
        <f t="shared" si="17"/>
        <v>0</v>
      </c>
      <c r="N55" s="64">
        <f t="shared" si="17"/>
        <v>0</v>
      </c>
      <c r="O55" s="64">
        <f t="shared" si="17"/>
        <v>0</v>
      </c>
      <c r="P55" s="64">
        <f t="shared" si="17"/>
        <v>0</v>
      </c>
      <c r="Q55" s="64">
        <f t="shared" si="17"/>
        <v>0</v>
      </c>
      <c r="R55" s="64">
        <f t="shared" si="17"/>
        <v>0</v>
      </c>
      <c r="S55" s="64">
        <f t="shared" si="17"/>
        <v>0</v>
      </c>
      <c r="T55" s="64">
        <f t="shared" si="17"/>
        <v>0</v>
      </c>
      <c r="U55" s="64">
        <f t="shared" si="17"/>
        <v>0</v>
      </c>
      <c r="V55" s="64">
        <f t="shared" si="17"/>
        <v>0</v>
      </c>
      <c r="W55" s="64">
        <f t="shared" si="17"/>
        <v>0</v>
      </c>
      <c r="Z55" s="64">
        <f t="shared" si="18"/>
        <v>0</v>
      </c>
      <c r="AA55" s="64">
        <f t="shared" si="18"/>
        <v>0</v>
      </c>
      <c r="AB55" s="64">
        <f t="shared" si="18"/>
        <v>0</v>
      </c>
      <c r="AC55" s="64">
        <f t="shared" si="18"/>
        <v>0</v>
      </c>
      <c r="AD55" s="64">
        <f t="shared" si="18"/>
        <v>0</v>
      </c>
      <c r="AE55" s="64">
        <f t="shared" si="18"/>
        <v>0</v>
      </c>
      <c r="AF55" s="64">
        <f t="shared" si="18"/>
        <v>0</v>
      </c>
      <c r="AG55" s="64">
        <f t="shared" si="18"/>
        <v>0</v>
      </c>
      <c r="AH55" s="64">
        <f t="shared" si="18"/>
        <v>0</v>
      </c>
      <c r="AI55" s="64">
        <f t="shared" si="18"/>
        <v>0</v>
      </c>
      <c r="AJ55" s="64">
        <f t="shared" si="18"/>
        <v>0</v>
      </c>
      <c r="AM55" s="64">
        <f t="shared" si="19"/>
        <v>0</v>
      </c>
      <c r="AN55" s="64">
        <f t="shared" si="19"/>
        <v>0</v>
      </c>
      <c r="AO55" s="64">
        <f t="shared" si="19"/>
        <v>0</v>
      </c>
      <c r="AP55" s="64">
        <f t="shared" si="19"/>
        <v>0</v>
      </c>
      <c r="AQ55" s="64">
        <f t="shared" si="19"/>
        <v>0</v>
      </c>
      <c r="AR55" s="64">
        <f t="shared" si="19"/>
        <v>0</v>
      </c>
      <c r="AS55" s="64">
        <f t="shared" si="19"/>
        <v>0</v>
      </c>
      <c r="AT55" s="64">
        <f t="shared" si="19"/>
        <v>0</v>
      </c>
      <c r="AU55" s="64">
        <f t="shared" si="19"/>
        <v>0</v>
      </c>
      <c r="AV55" s="64">
        <f t="shared" si="19"/>
        <v>0</v>
      </c>
      <c r="AW55" s="64">
        <f t="shared" si="19"/>
        <v>0</v>
      </c>
      <c r="AZ55" s="64">
        <f t="shared" si="20"/>
        <v>0</v>
      </c>
      <c r="BA55" s="64">
        <f t="shared" si="20"/>
        <v>0</v>
      </c>
      <c r="BB55" s="64">
        <f t="shared" si="20"/>
        <v>0</v>
      </c>
      <c r="BC55" s="64">
        <f t="shared" si="20"/>
        <v>0</v>
      </c>
      <c r="BD55" s="64">
        <f t="shared" si="20"/>
        <v>0</v>
      </c>
      <c r="BE55" s="64">
        <f t="shared" si="20"/>
        <v>0</v>
      </c>
      <c r="BF55" s="64">
        <f t="shared" si="20"/>
        <v>0</v>
      </c>
      <c r="BG55" s="64">
        <f t="shared" si="20"/>
        <v>0</v>
      </c>
      <c r="BH55" s="64">
        <f t="shared" si="20"/>
        <v>0</v>
      </c>
      <c r="BI55" s="64">
        <f t="shared" si="20"/>
        <v>0</v>
      </c>
      <c r="BJ55" s="64">
        <f t="shared" si="20"/>
        <v>0</v>
      </c>
      <c r="BM55" s="64">
        <f t="shared" si="21"/>
        <v>0</v>
      </c>
      <c r="BN55" s="64">
        <f t="shared" si="21"/>
        <v>0</v>
      </c>
      <c r="BO55" s="64">
        <f t="shared" si="21"/>
        <v>0</v>
      </c>
      <c r="BP55" s="64">
        <f t="shared" si="21"/>
        <v>0</v>
      </c>
      <c r="BQ55" s="64">
        <f t="shared" si="21"/>
        <v>0</v>
      </c>
      <c r="BR55" s="64">
        <f t="shared" si="21"/>
        <v>0</v>
      </c>
      <c r="BS55" s="64">
        <f t="shared" si="21"/>
        <v>0</v>
      </c>
      <c r="BT55" s="64">
        <f t="shared" si="21"/>
        <v>0</v>
      </c>
      <c r="BU55" s="64">
        <f t="shared" si="21"/>
        <v>0</v>
      </c>
      <c r="BV55" s="64">
        <f t="shared" si="21"/>
        <v>0</v>
      </c>
      <c r="BW55" s="64">
        <f t="shared" si="21"/>
        <v>0</v>
      </c>
      <c r="BZ55" s="64">
        <f t="shared" si="22"/>
        <v>0</v>
      </c>
      <c r="CA55" s="64">
        <f t="shared" si="22"/>
        <v>0</v>
      </c>
      <c r="CB55" s="64">
        <f t="shared" si="22"/>
        <v>0</v>
      </c>
      <c r="CC55" s="64">
        <f t="shared" si="22"/>
        <v>0</v>
      </c>
      <c r="CD55" s="64">
        <f t="shared" si="22"/>
        <v>0</v>
      </c>
      <c r="CE55" s="64">
        <f t="shared" si="22"/>
        <v>0</v>
      </c>
      <c r="CF55" s="64">
        <f t="shared" si="22"/>
        <v>0</v>
      </c>
      <c r="CG55" s="64">
        <f t="shared" si="22"/>
        <v>0</v>
      </c>
      <c r="CH55" s="64">
        <f t="shared" si="22"/>
        <v>0</v>
      </c>
      <c r="CI55" s="64">
        <f t="shared" si="22"/>
        <v>0</v>
      </c>
      <c r="CJ55" s="64">
        <f t="shared" si="22"/>
        <v>0</v>
      </c>
      <c r="CM55" s="64">
        <f t="shared" si="23"/>
        <v>0</v>
      </c>
      <c r="CN55" s="64">
        <f t="shared" si="23"/>
        <v>0</v>
      </c>
      <c r="CO55" s="64">
        <f t="shared" si="23"/>
        <v>0</v>
      </c>
      <c r="CP55" s="64">
        <f t="shared" si="23"/>
        <v>0</v>
      </c>
      <c r="CQ55" s="64">
        <f t="shared" si="23"/>
        <v>0</v>
      </c>
      <c r="CR55" s="64">
        <f t="shared" si="23"/>
        <v>0</v>
      </c>
      <c r="CS55" s="64">
        <f t="shared" si="23"/>
        <v>0</v>
      </c>
      <c r="CT55" s="64">
        <f t="shared" si="23"/>
        <v>0</v>
      </c>
      <c r="CU55" s="64">
        <f t="shared" si="23"/>
        <v>0</v>
      </c>
      <c r="CV55" s="64">
        <f t="shared" si="23"/>
        <v>0</v>
      </c>
      <c r="CW55" s="64">
        <f t="shared" si="23"/>
        <v>0</v>
      </c>
    </row>
    <row r="56" spans="1:101">
      <c r="A56" s="64">
        <v>2010</v>
      </c>
      <c r="B56" s="64">
        <v>520500552</v>
      </c>
      <c r="C56" s="64">
        <v>1</v>
      </c>
      <c r="D56" s="64" t="s">
        <v>505</v>
      </c>
      <c r="E56" s="64">
        <v>10000</v>
      </c>
      <c r="F56" s="64">
        <v>3312</v>
      </c>
      <c r="K56" s="64">
        <v>520502092</v>
      </c>
      <c r="L56" s="64" t="s">
        <v>221</v>
      </c>
      <c r="M56" s="64">
        <f t="shared" si="17"/>
        <v>0</v>
      </c>
      <c r="N56" s="64">
        <f t="shared" si="17"/>
        <v>0</v>
      </c>
      <c r="O56" s="64">
        <f t="shared" si="17"/>
        <v>0</v>
      </c>
      <c r="P56" s="64">
        <f t="shared" si="17"/>
        <v>0</v>
      </c>
      <c r="Q56" s="64">
        <f t="shared" si="17"/>
        <v>0</v>
      </c>
      <c r="R56" s="64">
        <f t="shared" si="17"/>
        <v>0</v>
      </c>
      <c r="S56" s="64">
        <f t="shared" si="17"/>
        <v>0</v>
      </c>
      <c r="T56" s="64">
        <f t="shared" si="17"/>
        <v>0</v>
      </c>
      <c r="U56" s="64">
        <f t="shared" si="17"/>
        <v>0</v>
      </c>
      <c r="V56" s="64">
        <f t="shared" si="17"/>
        <v>0</v>
      </c>
      <c r="W56" s="64">
        <f t="shared" si="17"/>
        <v>0</v>
      </c>
      <c r="Z56" s="64">
        <f t="shared" si="18"/>
        <v>0</v>
      </c>
      <c r="AA56" s="64">
        <f t="shared" si="18"/>
        <v>0</v>
      </c>
      <c r="AB56" s="64">
        <f t="shared" si="18"/>
        <v>0</v>
      </c>
      <c r="AC56" s="64">
        <f t="shared" si="18"/>
        <v>0</v>
      </c>
      <c r="AD56" s="64">
        <f t="shared" si="18"/>
        <v>0</v>
      </c>
      <c r="AE56" s="64">
        <f t="shared" si="18"/>
        <v>0</v>
      </c>
      <c r="AF56" s="64">
        <f t="shared" si="18"/>
        <v>0</v>
      </c>
      <c r="AG56" s="64">
        <f t="shared" si="18"/>
        <v>0</v>
      </c>
      <c r="AH56" s="64">
        <f t="shared" si="18"/>
        <v>34</v>
      </c>
      <c r="AI56" s="64">
        <f t="shared" si="18"/>
        <v>0</v>
      </c>
      <c r="AJ56" s="64">
        <f t="shared" si="18"/>
        <v>0</v>
      </c>
      <c r="AM56" s="64">
        <f t="shared" si="19"/>
        <v>0</v>
      </c>
      <c r="AN56" s="64">
        <f t="shared" si="19"/>
        <v>0</v>
      </c>
      <c r="AO56" s="64">
        <f t="shared" si="19"/>
        <v>0</v>
      </c>
      <c r="AP56" s="64">
        <f t="shared" si="19"/>
        <v>0</v>
      </c>
      <c r="AQ56" s="64">
        <f t="shared" si="19"/>
        <v>0</v>
      </c>
      <c r="AR56" s="64">
        <f t="shared" si="19"/>
        <v>0</v>
      </c>
      <c r="AS56" s="64">
        <f t="shared" si="19"/>
        <v>0</v>
      </c>
      <c r="AT56" s="64">
        <f t="shared" si="19"/>
        <v>0</v>
      </c>
      <c r="AU56" s="64">
        <f t="shared" si="19"/>
        <v>20.399999999999999</v>
      </c>
      <c r="AV56" s="64">
        <f t="shared" si="19"/>
        <v>0</v>
      </c>
      <c r="AW56" s="64">
        <f t="shared" si="19"/>
        <v>0</v>
      </c>
      <c r="AZ56" s="64">
        <f t="shared" si="20"/>
        <v>0</v>
      </c>
      <c r="BA56" s="64">
        <f t="shared" si="20"/>
        <v>0</v>
      </c>
      <c r="BB56" s="64">
        <f t="shared" si="20"/>
        <v>0</v>
      </c>
      <c r="BC56" s="64">
        <f t="shared" si="20"/>
        <v>0</v>
      </c>
      <c r="BD56" s="64">
        <f t="shared" si="20"/>
        <v>0</v>
      </c>
      <c r="BE56" s="64">
        <f t="shared" si="20"/>
        <v>0</v>
      </c>
      <c r="BF56" s="64">
        <f t="shared" si="20"/>
        <v>0</v>
      </c>
      <c r="BG56" s="64">
        <f t="shared" si="20"/>
        <v>0</v>
      </c>
      <c r="BH56" s="64">
        <f t="shared" si="20"/>
        <v>0</v>
      </c>
      <c r="BI56" s="64">
        <f t="shared" si="20"/>
        <v>0</v>
      </c>
      <c r="BJ56" s="64">
        <f t="shared" si="20"/>
        <v>0</v>
      </c>
      <c r="BM56" s="64">
        <f t="shared" si="21"/>
        <v>0</v>
      </c>
      <c r="BN56" s="64">
        <f t="shared" si="21"/>
        <v>0</v>
      </c>
      <c r="BO56" s="64">
        <f t="shared" si="21"/>
        <v>0</v>
      </c>
      <c r="BP56" s="64">
        <f t="shared" si="21"/>
        <v>0</v>
      </c>
      <c r="BQ56" s="64">
        <f t="shared" si="21"/>
        <v>0</v>
      </c>
      <c r="BR56" s="64">
        <f t="shared" si="21"/>
        <v>0</v>
      </c>
      <c r="BS56" s="64">
        <f t="shared" si="21"/>
        <v>0</v>
      </c>
      <c r="BT56" s="64">
        <f t="shared" si="21"/>
        <v>0</v>
      </c>
      <c r="BU56" s="64">
        <f t="shared" si="21"/>
        <v>0</v>
      </c>
      <c r="BV56" s="64">
        <f t="shared" si="21"/>
        <v>0</v>
      </c>
      <c r="BW56" s="64">
        <f t="shared" si="21"/>
        <v>0</v>
      </c>
      <c r="BZ56" s="64">
        <f t="shared" si="22"/>
        <v>0</v>
      </c>
      <c r="CA56" s="64">
        <f t="shared" si="22"/>
        <v>0</v>
      </c>
      <c r="CB56" s="64">
        <f t="shared" si="22"/>
        <v>0</v>
      </c>
      <c r="CC56" s="64">
        <f t="shared" si="22"/>
        <v>0</v>
      </c>
      <c r="CD56" s="64">
        <f t="shared" si="22"/>
        <v>0</v>
      </c>
      <c r="CE56" s="64">
        <f t="shared" si="22"/>
        <v>0</v>
      </c>
      <c r="CF56" s="64">
        <f t="shared" si="22"/>
        <v>0</v>
      </c>
      <c r="CG56" s="64">
        <f t="shared" si="22"/>
        <v>0</v>
      </c>
      <c r="CH56" s="64">
        <f t="shared" si="22"/>
        <v>0</v>
      </c>
      <c r="CI56" s="64">
        <f t="shared" si="22"/>
        <v>0</v>
      </c>
      <c r="CJ56" s="64">
        <f t="shared" si="22"/>
        <v>0</v>
      </c>
      <c r="CM56" s="64">
        <f t="shared" si="23"/>
        <v>0</v>
      </c>
      <c r="CN56" s="64">
        <f t="shared" si="23"/>
        <v>0</v>
      </c>
      <c r="CO56" s="64">
        <f t="shared" si="23"/>
        <v>0</v>
      </c>
      <c r="CP56" s="64">
        <f t="shared" si="23"/>
        <v>0</v>
      </c>
      <c r="CQ56" s="64">
        <f t="shared" si="23"/>
        <v>0</v>
      </c>
      <c r="CR56" s="64">
        <f t="shared" si="23"/>
        <v>0</v>
      </c>
      <c r="CS56" s="64">
        <f t="shared" si="23"/>
        <v>0</v>
      </c>
      <c r="CT56" s="64">
        <f t="shared" si="23"/>
        <v>0</v>
      </c>
      <c r="CU56" s="64">
        <f t="shared" si="23"/>
        <v>0</v>
      </c>
      <c r="CV56" s="64">
        <f t="shared" si="23"/>
        <v>0</v>
      </c>
      <c r="CW56" s="64">
        <f t="shared" si="23"/>
        <v>0</v>
      </c>
    </row>
    <row r="57" spans="1:101">
      <c r="A57" s="64">
        <v>2005</v>
      </c>
      <c r="B57" s="64">
        <v>520500552</v>
      </c>
      <c r="C57" s="64">
        <v>1</v>
      </c>
      <c r="D57" s="64" t="s">
        <v>505</v>
      </c>
      <c r="E57" s="64">
        <v>12650</v>
      </c>
      <c r="F57" s="64">
        <v>3000</v>
      </c>
      <c r="K57" s="64">
        <v>520502132</v>
      </c>
      <c r="L57" s="64" t="s">
        <v>177</v>
      </c>
      <c r="M57" s="64">
        <f t="shared" si="17"/>
        <v>0</v>
      </c>
      <c r="N57" s="64">
        <f t="shared" si="17"/>
        <v>0</v>
      </c>
      <c r="O57" s="64">
        <f t="shared" si="17"/>
        <v>0</v>
      </c>
      <c r="P57" s="64">
        <f t="shared" si="17"/>
        <v>0</v>
      </c>
      <c r="Q57" s="64">
        <f t="shared" si="17"/>
        <v>0</v>
      </c>
      <c r="R57" s="64">
        <f t="shared" si="17"/>
        <v>0</v>
      </c>
      <c r="S57" s="64">
        <f t="shared" si="17"/>
        <v>0</v>
      </c>
      <c r="T57" s="64">
        <f t="shared" si="17"/>
        <v>0</v>
      </c>
      <c r="U57" s="64">
        <f t="shared" si="17"/>
        <v>0</v>
      </c>
      <c r="V57" s="64">
        <f t="shared" si="17"/>
        <v>0</v>
      </c>
      <c r="W57" s="64">
        <f t="shared" si="17"/>
        <v>0</v>
      </c>
      <c r="Z57" s="64">
        <f t="shared" si="18"/>
        <v>0</v>
      </c>
      <c r="AA57" s="64">
        <f t="shared" si="18"/>
        <v>0</v>
      </c>
      <c r="AB57" s="64">
        <f t="shared" si="18"/>
        <v>0</v>
      </c>
      <c r="AC57" s="64">
        <f t="shared" si="18"/>
        <v>0</v>
      </c>
      <c r="AD57" s="64">
        <f t="shared" si="18"/>
        <v>0</v>
      </c>
      <c r="AE57" s="64">
        <f t="shared" si="18"/>
        <v>0</v>
      </c>
      <c r="AF57" s="64">
        <f t="shared" si="18"/>
        <v>0</v>
      </c>
      <c r="AG57" s="64">
        <f t="shared" si="18"/>
        <v>0</v>
      </c>
      <c r="AH57" s="64">
        <f t="shared" si="18"/>
        <v>0</v>
      </c>
      <c r="AI57" s="64">
        <f t="shared" si="18"/>
        <v>0</v>
      </c>
      <c r="AJ57" s="64">
        <f t="shared" si="18"/>
        <v>0</v>
      </c>
      <c r="AM57" s="64">
        <f t="shared" si="19"/>
        <v>0</v>
      </c>
      <c r="AN57" s="64">
        <f t="shared" si="19"/>
        <v>0</v>
      </c>
      <c r="AO57" s="64">
        <f t="shared" si="19"/>
        <v>0</v>
      </c>
      <c r="AP57" s="64">
        <f t="shared" si="19"/>
        <v>0</v>
      </c>
      <c r="AQ57" s="64">
        <f t="shared" si="19"/>
        <v>0</v>
      </c>
      <c r="AR57" s="64">
        <f t="shared" si="19"/>
        <v>0</v>
      </c>
      <c r="AS57" s="64">
        <f t="shared" si="19"/>
        <v>0</v>
      </c>
      <c r="AT57" s="64">
        <f t="shared" si="19"/>
        <v>0</v>
      </c>
      <c r="AU57" s="64">
        <f t="shared" si="19"/>
        <v>0</v>
      </c>
      <c r="AV57" s="64">
        <f t="shared" si="19"/>
        <v>0</v>
      </c>
      <c r="AW57" s="64">
        <f t="shared" si="19"/>
        <v>0</v>
      </c>
      <c r="AZ57" s="64">
        <f t="shared" si="20"/>
        <v>0</v>
      </c>
      <c r="BA57" s="64">
        <f t="shared" si="20"/>
        <v>0</v>
      </c>
      <c r="BB57" s="64">
        <f t="shared" si="20"/>
        <v>0</v>
      </c>
      <c r="BC57" s="64">
        <f t="shared" si="20"/>
        <v>0</v>
      </c>
      <c r="BD57" s="64">
        <f t="shared" si="20"/>
        <v>0</v>
      </c>
      <c r="BE57" s="64">
        <f t="shared" si="20"/>
        <v>0</v>
      </c>
      <c r="BF57" s="64">
        <f t="shared" si="20"/>
        <v>0</v>
      </c>
      <c r="BG57" s="64">
        <f t="shared" si="20"/>
        <v>0</v>
      </c>
      <c r="BH57" s="64">
        <f t="shared" si="20"/>
        <v>0</v>
      </c>
      <c r="BI57" s="64">
        <f t="shared" si="20"/>
        <v>0</v>
      </c>
      <c r="BJ57" s="64">
        <f t="shared" si="20"/>
        <v>0</v>
      </c>
      <c r="BM57" s="64">
        <f t="shared" si="21"/>
        <v>0</v>
      </c>
      <c r="BN57" s="64">
        <f t="shared" si="21"/>
        <v>0</v>
      </c>
      <c r="BO57" s="64">
        <f t="shared" si="21"/>
        <v>0</v>
      </c>
      <c r="BP57" s="64">
        <f t="shared" si="21"/>
        <v>0</v>
      </c>
      <c r="BQ57" s="64">
        <f t="shared" si="21"/>
        <v>0</v>
      </c>
      <c r="BR57" s="64">
        <f t="shared" si="21"/>
        <v>0</v>
      </c>
      <c r="BS57" s="64">
        <f t="shared" si="21"/>
        <v>0</v>
      </c>
      <c r="BT57" s="64">
        <f t="shared" si="21"/>
        <v>0</v>
      </c>
      <c r="BU57" s="64">
        <f t="shared" si="21"/>
        <v>0</v>
      </c>
      <c r="BV57" s="64">
        <f t="shared" si="21"/>
        <v>0</v>
      </c>
      <c r="BW57" s="64">
        <f t="shared" si="21"/>
        <v>0</v>
      </c>
      <c r="BZ57" s="64">
        <f t="shared" si="22"/>
        <v>0</v>
      </c>
      <c r="CA57" s="64">
        <f t="shared" si="22"/>
        <v>0</v>
      </c>
      <c r="CB57" s="64">
        <f t="shared" si="22"/>
        <v>0</v>
      </c>
      <c r="CC57" s="64">
        <f t="shared" si="22"/>
        <v>0</v>
      </c>
      <c r="CD57" s="64">
        <f t="shared" si="22"/>
        <v>0</v>
      </c>
      <c r="CE57" s="64">
        <f t="shared" si="22"/>
        <v>0</v>
      </c>
      <c r="CF57" s="64">
        <f t="shared" si="22"/>
        <v>0</v>
      </c>
      <c r="CG57" s="64">
        <f t="shared" si="22"/>
        <v>0</v>
      </c>
      <c r="CH57" s="64">
        <f t="shared" si="22"/>
        <v>0</v>
      </c>
      <c r="CI57" s="64">
        <f t="shared" si="22"/>
        <v>0</v>
      </c>
      <c r="CJ57" s="64">
        <f t="shared" si="22"/>
        <v>0</v>
      </c>
      <c r="CM57" s="64">
        <f t="shared" si="23"/>
        <v>0</v>
      </c>
      <c r="CN57" s="64">
        <f t="shared" si="23"/>
        <v>0</v>
      </c>
      <c r="CO57" s="64">
        <f t="shared" si="23"/>
        <v>0</v>
      </c>
      <c r="CP57" s="64">
        <f t="shared" si="23"/>
        <v>0</v>
      </c>
      <c r="CQ57" s="64">
        <f t="shared" si="23"/>
        <v>0</v>
      </c>
      <c r="CR57" s="64">
        <f t="shared" si="23"/>
        <v>0</v>
      </c>
      <c r="CS57" s="64">
        <f t="shared" si="23"/>
        <v>0</v>
      </c>
      <c r="CT57" s="64">
        <f t="shared" si="23"/>
        <v>0</v>
      </c>
      <c r="CU57" s="64">
        <f t="shared" si="23"/>
        <v>0</v>
      </c>
      <c r="CV57" s="64">
        <f t="shared" si="23"/>
        <v>0</v>
      </c>
      <c r="CW57" s="64">
        <f t="shared" si="23"/>
        <v>0</v>
      </c>
    </row>
    <row r="58" spans="1:101">
      <c r="A58" s="64">
        <v>2015</v>
      </c>
      <c r="B58" s="64">
        <v>520500552</v>
      </c>
      <c r="C58" s="64">
        <v>2</v>
      </c>
      <c r="D58" s="64" t="s">
        <v>505</v>
      </c>
      <c r="E58" s="64">
        <v>10000</v>
      </c>
      <c r="F58" s="64">
        <v>60</v>
      </c>
      <c r="G58" s="64" t="s">
        <v>517</v>
      </c>
      <c r="K58" s="64">
        <v>361004312</v>
      </c>
      <c r="L58" s="64" t="s">
        <v>179</v>
      </c>
      <c r="M58" s="64">
        <f t="shared" si="17"/>
        <v>0</v>
      </c>
      <c r="N58" s="64">
        <f t="shared" si="17"/>
        <v>3.8</v>
      </c>
      <c r="O58" s="64">
        <f t="shared" ref="N58:W83" si="24">SUMIFS($F$2:$F$172,$A$2:$A$172,$J$1,$B$2:$B$172,$K58,$D$2:$D$172,O$1)</f>
        <v>43.6</v>
      </c>
      <c r="P58" s="64">
        <f t="shared" si="24"/>
        <v>0</v>
      </c>
      <c r="Q58" s="64">
        <f t="shared" si="24"/>
        <v>0</v>
      </c>
      <c r="R58" s="64">
        <f t="shared" si="24"/>
        <v>0</v>
      </c>
      <c r="S58" s="64">
        <f t="shared" si="24"/>
        <v>0</v>
      </c>
      <c r="T58" s="64">
        <f t="shared" si="24"/>
        <v>0</v>
      </c>
      <c r="U58" s="64">
        <f t="shared" si="24"/>
        <v>0</v>
      </c>
      <c r="V58" s="64">
        <f t="shared" si="24"/>
        <v>0</v>
      </c>
      <c r="W58" s="64">
        <f t="shared" si="24"/>
        <v>0</v>
      </c>
      <c r="Z58" s="64">
        <f t="shared" si="18"/>
        <v>0</v>
      </c>
      <c r="AA58" s="64">
        <f t="shared" si="18"/>
        <v>0</v>
      </c>
      <c r="AB58" s="64">
        <f t="shared" ref="AA58:AJ83" si="25">SUMIFS($F$2:$F$172,$A$2:$A$172,$Y$1,$B$2:$B$172,$K58,$D$2:$D$172,AB$1)</f>
        <v>0</v>
      </c>
      <c r="AC58" s="64">
        <f t="shared" si="25"/>
        <v>0</v>
      </c>
      <c r="AD58" s="64">
        <f t="shared" si="25"/>
        <v>0</v>
      </c>
      <c r="AE58" s="64">
        <f t="shared" si="25"/>
        <v>0</v>
      </c>
      <c r="AF58" s="64">
        <f t="shared" si="25"/>
        <v>0</v>
      </c>
      <c r="AG58" s="64">
        <f t="shared" si="25"/>
        <v>0</v>
      </c>
      <c r="AH58" s="64">
        <f t="shared" si="25"/>
        <v>0</v>
      </c>
      <c r="AI58" s="64">
        <f t="shared" si="25"/>
        <v>0</v>
      </c>
      <c r="AJ58" s="64">
        <f t="shared" si="25"/>
        <v>0</v>
      </c>
      <c r="AM58" s="64">
        <f t="shared" si="19"/>
        <v>0</v>
      </c>
      <c r="AN58" s="64">
        <f t="shared" si="19"/>
        <v>0</v>
      </c>
      <c r="AO58" s="64">
        <f t="shared" ref="AN58:AW83" si="26">SUMIFS($F$2:$F$172,$A$2:$A$172,$AL$1,$B$2:$B$172,$K58,$D$2:$D$172,AO$1)</f>
        <v>0</v>
      </c>
      <c r="AP58" s="64">
        <f t="shared" si="26"/>
        <v>0</v>
      </c>
      <c r="AQ58" s="64">
        <f t="shared" si="26"/>
        <v>0</v>
      </c>
      <c r="AR58" s="64">
        <f t="shared" si="26"/>
        <v>0</v>
      </c>
      <c r="AS58" s="64">
        <f t="shared" si="26"/>
        <v>0</v>
      </c>
      <c r="AT58" s="64">
        <f t="shared" si="26"/>
        <v>0</v>
      </c>
      <c r="AU58" s="64">
        <f t="shared" si="26"/>
        <v>0</v>
      </c>
      <c r="AV58" s="64">
        <f t="shared" si="26"/>
        <v>0</v>
      </c>
      <c r="AW58" s="64">
        <f t="shared" si="26"/>
        <v>0</v>
      </c>
      <c r="AZ58" s="64">
        <f t="shared" si="20"/>
        <v>0</v>
      </c>
      <c r="BA58" s="64">
        <f t="shared" si="20"/>
        <v>0</v>
      </c>
      <c r="BB58" s="64">
        <f t="shared" ref="BA58:BJ83" si="27">SUMIFS($F$2:$F$172,$A$2:$A$172,$AY$1,$B$2:$B$172,$K58,$D$2:$D$172,BB$1)</f>
        <v>0</v>
      </c>
      <c r="BC58" s="64">
        <f t="shared" si="27"/>
        <v>0</v>
      </c>
      <c r="BD58" s="64">
        <f t="shared" si="27"/>
        <v>0</v>
      </c>
      <c r="BE58" s="64">
        <f t="shared" si="27"/>
        <v>0</v>
      </c>
      <c r="BF58" s="64">
        <f t="shared" si="27"/>
        <v>0</v>
      </c>
      <c r="BG58" s="64">
        <f t="shared" si="27"/>
        <v>0</v>
      </c>
      <c r="BH58" s="64">
        <f t="shared" si="27"/>
        <v>0</v>
      </c>
      <c r="BI58" s="64">
        <f t="shared" si="27"/>
        <v>0</v>
      </c>
      <c r="BJ58" s="64">
        <f t="shared" si="27"/>
        <v>0</v>
      </c>
      <c r="BM58" s="64">
        <f t="shared" si="21"/>
        <v>0</v>
      </c>
      <c r="BN58" s="64">
        <f t="shared" si="21"/>
        <v>0</v>
      </c>
      <c r="BO58" s="64">
        <f t="shared" si="21"/>
        <v>0</v>
      </c>
      <c r="BP58" s="64">
        <f t="shared" si="21"/>
        <v>0</v>
      </c>
      <c r="BQ58" s="64">
        <f t="shared" si="21"/>
        <v>0</v>
      </c>
      <c r="BR58" s="64">
        <f t="shared" si="21"/>
        <v>0</v>
      </c>
      <c r="BS58" s="64">
        <f t="shared" si="21"/>
        <v>0</v>
      </c>
      <c r="BT58" s="64">
        <f t="shared" si="21"/>
        <v>0</v>
      </c>
      <c r="BU58" s="64">
        <f t="shared" si="21"/>
        <v>0</v>
      </c>
      <c r="BV58" s="64">
        <f t="shared" si="21"/>
        <v>0</v>
      </c>
      <c r="BW58" s="64">
        <f t="shared" si="21"/>
        <v>0</v>
      </c>
      <c r="BZ58" s="64">
        <f t="shared" si="22"/>
        <v>0</v>
      </c>
      <c r="CA58" s="64">
        <f t="shared" si="22"/>
        <v>0</v>
      </c>
      <c r="CB58" s="64">
        <f t="shared" si="22"/>
        <v>0</v>
      </c>
      <c r="CC58" s="64">
        <f t="shared" si="22"/>
        <v>0</v>
      </c>
      <c r="CD58" s="64">
        <f t="shared" si="22"/>
        <v>0</v>
      </c>
      <c r="CE58" s="64">
        <f t="shared" si="22"/>
        <v>0</v>
      </c>
      <c r="CF58" s="64">
        <f t="shared" si="22"/>
        <v>0</v>
      </c>
      <c r="CG58" s="64">
        <f t="shared" si="22"/>
        <v>0</v>
      </c>
      <c r="CH58" s="64">
        <f t="shared" si="22"/>
        <v>0</v>
      </c>
      <c r="CI58" s="64">
        <f t="shared" si="22"/>
        <v>0</v>
      </c>
      <c r="CJ58" s="64">
        <f t="shared" si="22"/>
        <v>0</v>
      </c>
      <c r="CM58" s="64">
        <f t="shared" si="23"/>
        <v>0</v>
      </c>
      <c r="CN58" s="64">
        <f t="shared" si="23"/>
        <v>0</v>
      </c>
      <c r="CO58" s="64">
        <f t="shared" si="23"/>
        <v>0</v>
      </c>
      <c r="CP58" s="64">
        <f t="shared" si="23"/>
        <v>0</v>
      </c>
      <c r="CQ58" s="64">
        <f t="shared" si="23"/>
        <v>0</v>
      </c>
      <c r="CR58" s="64">
        <f t="shared" si="23"/>
        <v>0</v>
      </c>
      <c r="CS58" s="64">
        <f t="shared" si="23"/>
        <v>0</v>
      </c>
      <c r="CT58" s="64">
        <f t="shared" si="23"/>
        <v>0</v>
      </c>
      <c r="CU58" s="64">
        <f t="shared" si="23"/>
        <v>0</v>
      </c>
      <c r="CV58" s="64">
        <f t="shared" si="23"/>
        <v>0</v>
      </c>
      <c r="CW58" s="64">
        <f t="shared" si="23"/>
        <v>0</v>
      </c>
    </row>
    <row r="59" spans="1:101">
      <c r="A59" s="64">
        <v>2020</v>
      </c>
      <c r="B59" s="64">
        <v>520500552</v>
      </c>
      <c r="C59" s="64">
        <v>2</v>
      </c>
      <c r="D59" s="64" t="s">
        <v>505</v>
      </c>
      <c r="E59" s="64">
        <v>10200</v>
      </c>
      <c r="F59" s="64">
        <v>48</v>
      </c>
      <c r="G59" s="64" t="s">
        <v>517</v>
      </c>
      <c r="K59" s="64">
        <v>361000602</v>
      </c>
      <c r="L59" s="64" t="s">
        <v>179</v>
      </c>
      <c r="M59" s="64">
        <f t="shared" ref="M59:M122" si="28">SUMIFS($F$2:$F$172,$A$2:$A$172,$J$1,$B$2:$B$172,$K59,$D$2:$D$172,M$1)</f>
        <v>0</v>
      </c>
      <c r="N59" s="64">
        <f t="shared" si="24"/>
        <v>0</v>
      </c>
      <c r="O59" s="64">
        <f t="shared" si="24"/>
        <v>0</v>
      </c>
      <c r="P59" s="64">
        <f t="shared" si="24"/>
        <v>0</v>
      </c>
      <c r="Q59" s="64">
        <f t="shared" si="24"/>
        <v>0</v>
      </c>
      <c r="R59" s="64">
        <f t="shared" si="24"/>
        <v>0</v>
      </c>
      <c r="S59" s="64">
        <f t="shared" si="24"/>
        <v>0</v>
      </c>
      <c r="T59" s="64">
        <f t="shared" si="24"/>
        <v>0</v>
      </c>
      <c r="U59" s="64">
        <f t="shared" si="24"/>
        <v>0</v>
      </c>
      <c r="V59" s="64">
        <f t="shared" si="24"/>
        <v>0</v>
      </c>
      <c r="W59" s="64">
        <f t="shared" si="24"/>
        <v>0</v>
      </c>
      <c r="Z59" s="64">
        <f t="shared" ref="Z59:Z122" si="29">SUMIFS($F$2:$F$172,$A$2:$A$172,$Y$1,$B$2:$B$172,$K59,$D$2:$D$172,Z$1)</f>
        <v>0</v>
      </c>
      <c r="AA59" s="64">
        <f t="shared" si="25"/>
        <v>0</v>
      </c>
      <c r="AB59" s="64">
        <f t="shared" si="25"/>
        <v>0</v>
      </c>
      <c r="AC59" s="64">
        <f t="shared" si="25"/>
        <v>0</v>
      </c>
      <c r="AD59" s="64">
        <f t="shared" si="25"/>
        <v>0</v>
      </c>
      <c r="AE59" s="64">
        <f t="shared" si="25"/>
        <v>0</v>
      </c>
      <c r="AF59" s="64">
        <f t="shared" si="25"/>
        <v>0</v>
      </c>
      <c r="AG59" s="64">
        <f t="shared" si="25"/>
        <v>0</v>
      </c>
      <c r="AH59" s="64">
        <f t="shared" si="25"/>
        <v>0</v>
      </c>
      <c r="AI59" s="64">
        <f t="shared" si="25"/>
        <v>0</v>
      </c>
      <c r="AJ59" s="64">
        <f t="shared" si="25"/>
        <v>0</v>
      </c>
      <c r="AM59" s="64">
        <f t="shared" ref="AM59:AM122" si="30">SUMIFS($F$2:$F$172,$A$2:$A$172,$AL$1,$B$2:$B$172,$K59,$D$2:$D$172,AM$1)</f>
        <v>0</v>
      </c>
      <c r="AN59" s="64">
        <f t="shared" si="26"/>
        <v>0</v>
      </c>
      <c r="AO59" s="64">
        <f t="shared" si="26"/>
        <v>0</v>
      </c>
      <c r="AP59" s="64">
        <f t="shared" si="26"/>
        <v>0</v>
      </c>
      <c r="AQ59" s="64">
        <f t="shared" si="26"/>
        <v>0</v>
      </c>
      <c r="AR59" s="64">
        <f t="shared" si="26"/>
        <v>0</v>
      </c>
      <c r="AS59" s="64">
        <f t="shared" si="26"/>
        <v>0</v>
      </c>
      <c r="AT59" s="64">
        <f t="shared" si="26"/>
        <v>0</v>
      </c>
      <c r="AU59" s="64">
        <f t="shared" si="26"/>
        <v>0</v>
      </c>
      <c r="AV59" s="64">
        <f t="shared" si="26"/>
        <v>0</v>
      </c>
      <c r="AW59" s="64">
        <f t="shared" si="26"/>
        <v>0</v>
      </c>
      <c r="AZ59" s="64">
        <f t="shared" ref="AZ59:AZ122" si="31">SUMIFS($F$2:$F$172,$A$2:$A$172,$AY$1,$B$2:$B$172,$K59,$D$2:$D$172,AZ$1)</f>
        <v>0</v>
      </c>
      <c r="BA59" s="64">
        <f t="shared" si="27"/>
        <v>0</v>
      </c>
      <c r="BB59" s="64">
        <f t="shared" si="27"/>
        <v>0</v>
      </c>
      <c r="BC59" s="64">
        <f t="shared" si="27"/>
        <v>0</v>
      </c>
      <c r="BD59" s="64">
        <f t="shared" si="27"/>
        <v>0</v>
      </c>
      <c r="BE59" s="64">
        <f t="shared" si="27"/>
        <v>0</v>
      </c>
      <c r="BF59" s="64">
        <f t="shared" si="27"/>
        <v>0</v>
      </c>
      <c r="BG59" s="64">
        <f t="shared" si="27"/>
        <v>0</v>
      </c>
      <c r="BH59" s="64">
        <f t="shared" si="27"/>
        <v>0</v>
      </c>
      <c r="BI59" s="64">
        <f t="shared" si="27"/>
        <v>0</v>
      </c>
      <c r="BJ59" s="64">
        <f t="shared" si="27"/>
        <v>0</v>
      </c>
      <c r="BM59" s="64">
        <f t="shared" si="21"/>
        <v>0</v>
      </c>
      <c r="BN59" s="64">
        <f t="shared" si="21"/>
        <v>0</v>
      </c>
      <c r="BO59" s="64">
        <f t="shared" si="21"/>
        <v>0</v>
      </c>
      <c r="BP59" s="64">
        <f t="shared" si="21"/>
        <v>0</v>
      </c>
      <c r="BQ59" s="64">
        <f t="shared" si="21"/>
        <v>0</v>
      </c>
      <c r="BR59" s="64">
        <f t="shared" si="21"/>
        <v>0</v>
      </c>
      <c r="BS59" s="64">
        <f t="shared" si="21"/>
        <v>0</v>
      </c>
      <c r="BT59" s="64">
        <f t="shared" si="21"/>
        <v>0</v>
      </c>
      <c r="BU59" s="64">
        <f t="shared" si="21"/>
        <v>0</v>
      </c>
      <c r="BV59" s="64">
        <f t="shared" si="21"/>
        <v>0</v>
      </c>
      <c r="BW59" s="64">
        <f t="shared" si="21"/>
        <v>0</v>
      </c>
      <c r="BZ59" s="64">
        <f t="shared" si="22"/>
        <v>0</v>
      </c>
      <c r="CA59" s="64">
        <f t="shared" si="22"/>
        <v>0</v>
      </c>
      <c r="CB59" s="64">
        <f t="shared" si="22"/>
        <v>0</v>
      </c>
      <c r="CC59" s="64">
        <f t="shared" si="22"/>
        <v>0</v>
      </c>
      <c r="CD59" s="64">
        <f t="shared" si="22"/>
        <v>0</v>
      </c>
      <c r="CE59" s="64">
        <f t="shared" si="22"/>
        <v>0</v>
      </c>
      <c r="CF59" s="64">
        <f t="shared" si="22"/>
        <v>0</v>
      </c>
      <c r="CG59" s="64">
        <f t="shared" si="22"/>
        <v>0</v>
      </c>
      <c r="CH59" s="64">
        <f t="shared" si="22"/>
        <v>0</v>
      </c>
      <c r="CI59" s="64">
        <f t="shared" si="22"/>
        <v>0</v>
      </c>
      <c r="CJ59" s="64">
        <f t="shared" si="22"/>
        <v>0</v>
      </c>
      <c r="CM59" s="64">
        <f t="shared" si="23"/>
        <v>0</v>
      </c>
      <c r="CN59" s="64">
        <f t="shared" si="23"/>
        <v>0</v>
      </c>
      <c r="CO59" s="64">
        <f t="shared" si="23"/>
        <v>0</v>
      </c>
      <c r="CP59" s="64">
        <f t="shared" si="23"/>
        <v>0</v>
      </c>
      <c r="CQ59" s="64">
        <f t="shared" si="23"/>
        <v>0</v>
      </c>
      <c r="CR59" s="64">
        <f t="shared" si="23"/>
        <v>0</v>
      </c>
      <c r="CS59" s="64">
        <f t="shared" si="23"/>
        <v>0</v>
      </c>
      <c r="CT59" s="64">
        <f t="shared" si="23"/>
        <v>0</v>
      </c>
      <c r="CU59" s="64">
        <f t="shared" si="23"/>
        <v>0</v>
      </c>
      <c r="CV59" s="64">
        <f t="shared" si="23"/>
        <v>0</v>
      </c>
      <c r="CW59" s="64">
        <f t="shared" si="23"/>
        <v>0</v>
      </c>
    </row>
    <row r="60" spans="1:101">
      <c r="A60" s="64">
        <v>2018</v>
      </c>
      <c r="B60" s="64">
        <v>520500572</v>
      </c>
      <c r="C60" s="64">
        <v>1</v>
      </c>
      <c r="D60" s="64" t="s">
        <v>504</v>
      </c>
      <c r="E60" s="64">
        <v>17894</v>
      </c>
      <c r="F60" s="64">
        <v>0</v>
      </c>
      <c r="G60" s="64" t="s">
        <v>517</v>
      </c>
      <c r="K60" s="64">
        <v>361005902</v>
      </c>
      <c r="L60" s="64" t="s">
        <v>179</v>
      </c>
      <c r="M60" s="64">
        <f t="shared" si="28"/>
        <v>0</v>
      </c>
      <c r="N60" s="64">
        <f t="shared" si="24"/>
        <v>0</v>
      </c>
      <c r="O60" s="64">
        <f t="shared" si="24"/>
        <v>0</v>
      </c>
      <c r="P60" s="64">
        <f t="shared" si="24"/>
        <v>0</v>
      </c>
      <c r="Q60" s="64">
        <f t="shared" si="24"/>
        <v>0</v>
      </c>
      <c r="R60" s="64">
        <f t="shared" si="24"/>
        <v>0</v>
      </c>
      <c r="S60" s="64">
        <f t="shared" si="24"/>
        <v>0</v>
      </c>
      <c r="T60" s="64">
        <f t="shared" si="24"/>
        <v>0</v>
      </c>
      <c r="U60" s="64">
        <f t="shared" si="24"/>
        <v>0</v>
      </c>
      <c r="V60" s="64">
        <f t="shared" si="24"/>
        <v>0</v>
      </c>
      <c r="W60" s="64">
        <f t="shared" si="24"/>
        <v>0</v>
      </c>
      <c r="Z60" s="64">
        <f t="shared" si="29"/>
        <v>0</v>
      </c>
      <c r="AA60" s="64">
        <f t="shared" si="25"/>
        <v>0</v>
      </c>
      <c r="AB60" s="64">
        <f t="shared" si="25"/>
        <v>0</v>
      </c>
      <c r="AC60" s="64">
        <f t="shared" si="25"/>
        <v>0</v>
      </c>
      <c r="AD60" s="64">
        <f t="shared" si="25"/>
        <v>0</v>
      </c>
      <c r="AE60" s="64">
        <f t="shared" si="25"/>
        <v>0</v>
      </c>
      <c r="AF60" s="64">
        <f t="shared" si="25"/>
        <v>0</v>
      </c>
      <c r="AG60" s="64">
        <f t="shared" si="25"/>
        <v>0</v>
      </c>
      <c r="AH60" s="64">
        <f t="shared" si="25"/>
        <v>0</v>
      </c>
      <c r="AI60" s="64">
        <f t="shared" si="25"/>
        <v>0</v>
      </c>
      <c r="AJ60" s="64">
        <f t="shared" si="25"/>
        <v>0</v>
      </c>
      <c r="AM60" s="64">
        <f t="shared" si="30"/>
        <v>0</v>
      </c>
      <c r="AN60" s="64">
        <f t="shared" si="26"/>
        <v>0</v>
      </c>
      <c r="AO60" s="64">
        <f t="shared" si="26"/>
        <v>0</v>
      </c>
      <c r="AP60" s="64">
        <f t="shared" si="26"/>
        <v>0</v>
      </c>
      <c r="AQ60" s="64">
        <f t="shared" si="26"/>
        <v>0</v>
      </c>
      <c r="AR60" s="64">
        <f t="shared" si="26"/>
        <v>0</v>
      </c>
      <c r="AS60" s="64">
        <f t="shared" si="26"/>
        <v>0</v>
      </c>
      <c r="AT60" s="64">
        <f t="shared" si="26"/>
        <v>0</v>
      </c>
      <c r="AU60" s="64">
        <f t="shared" si="26"/>
        <v>0</v>
      </c>
      <c r="AV60" s="64">
        <f t="shared" si="26"/>
        <v>0</v>
      </c>
      <c r="AW60" s="64">
        <f t="shared" si="26"/>
        <v>0</v>
      </c>
      <c r="AZ60" s="64">
        <f t="shared" si="31"/>
        <v>0</v>
      </c>
      <c r="BA60" s="64">
        <f t="shared" si="27"/>
        <v>0</v>
      </c>
      <c r="BB60" s="64">
        <f t="shared" si="27"/>
        <v>0</v>
      </c>
      <c r="BC60" s="64">
        <f t="shared" si="27"/>
        <v>0</v>
      </c>
      <c r="BD60" s="64">
        <f t="shared" si="27"/>
        <v>0</v>
      </c>
      <c r="BE60" s="64">
        <f t="shared" si="27"/>
        <v>0</v>
      </c>
      <c r="BF60" s="64">
        <f t="shared" si="27"/>
        <v>0</v>
      </c>
      <c r="BG60" s="64">
        <f t="shared" si="27"/>
        <v>0</v>
      </c>
      <c r="BH60" s="64">
        <f t="shared" si="27"/>
        <v>0</v>
      </c>
      <c r="BI60" s="64">
        <f t="shared" si="27"/>
        <v>0</v>
      </c>
      <c r="BJ60" s="64">
        <f t="shared" si="27"/>
        <v>0</v>
      </c>
      <c r="BM60" s="64">
        <f t="shared" si="21"/>
        <v>0</v>
      </c>
      <c r="BN60" s="64">
        <f t="shared" si="21"/>
        <v>0</v>
      </c>
      <c r="BO60" s="64">
        <f t="shared" si="21"/>
        <v>0</v>
      </c>
      <c r="BP60" s="64">
        <f t="shared" si="21"/>
        <v>0</v>
      </c>
      <c r="BQ60" s="64">
        <f t="shared" si="21"/>
        <v>0</v>
      </c>
      <c r="BR60" s="64">
        <f t="shared" si="21"/>
        <v>0</v>
      </c>
      <c r="BS60" s="64">
        <f t="shared" si="21"/>
        <v>0</v>
      </c>
      <c r="BT60" s="64">
        <f t="shared" si="21"/>
        <v>0</v>
      </c>
      <c r="BU60" s="64">
        <f t="shared" si="21"/>
        <v>0</v>
      </c>
      <c r="BV60" s="64">
        <f t="shared" si="21"/>
        <v>0</v>
      </c>
      <c r="BW60" s="64">
        <f t="shared" si="21"/>
        <v>0</v>
      </c>
      <c r="BZ60" s="64">
        <f t="shared" si="22"/>
        <v>0</v>
      </c>
      <c r="CA60" s="64">
        <f t="shared" si="22"/>
        <v>0</v>
      </c>
      <c r="CB60" s="64">
        <f t="shared" si="22"/>
        <v>0</v>
      </c>
      <c r="CC60" s="64">
        <f t="shared" si="22"/>
        <v>0</v>
      </c>
      <c r="CD60" s="64">
        <f t="shared" si="22"/>
        <v>0</v>
      </c>
      <c r="CE60" s="64">
        <f t="shared" si="22"/>
        <v>0</v>
      </c>
      <c r="CF60" s="64">
        <f t="shared" si="22"/>
        <v>0</v>
      </c>
      <c r="CG60" s="64">
        <f t="shared" si="22"/>
        <v>0</v>
      </c>
      <c r="CH60" s="64">
        <f t="shared" si="22"/>
        <v>0</v>
      </c>
      <c r="CI60" s="64">
        <f t="shared" si="22"/>
        <v>0</v>
      </c>
      <c r="CJ60" s="64">
        <f t="shared" si="22"/>
        <v>0</v>
      </c>
      <c r="CM60" s="64">
        <f t="shared" si="23"/>
        <v>0</v>
      </c>
      <c r="CN60" s="64">
        <f t="shared" si="23"/>
        <v>0</v>
      </c>
      <c r="CO60" s="64">
        <f t="shared" si="23"/>
        <v>0</v>
      </c>
      <c r="CP60" s="64">
        <f t="shared" si="23"/>
        <v>0</v>
      </c>
      <c r="CQ60" s="64">
        <f t="shared" si="23"/>
        <v>0</v>
      </c>
      <c r="CR60" s="64">
        <f t="shared" si="23"/>
        <v>0</v>
      </c>
      <c r="CS60" s="64">
        <f t="shared" si="23"/>
        <v>0</v>
      </c>
      <c r="CT60" s="64">
        <f t="shared" si="23"/>
        <v>0</v>
      </c>
      <c r="CU60" s="64">
        <f t="shared" si="23"/>
        <v>0</v>
      </c>
      <c r="CV60" s="64">
        <f t="shared" si="23"/>
        <v>0</v>
      </c>
      <c r="CW60" s="64">
        <f t="shared" si="23"/>
        <v>0</v>
      </c>
    </row>
    <row r="61" spans="1:101">
      <c r="A61" s="64">
        <v>2019</v>
      </c>
      <c r="B61" s="64">
        <v>520500572</v>
      </c>
      <c r="C61" s="64">
        <v>1</v>
      </c>
      <c r="D61" s="64" t="s">
        <v>504</v>
      </c>
      <c r="E61" s="64">
        <v>17894</v>
      </c>
      <c r="F61" s="64">
        <v>0</v>
      </c>
      <c r="G61" s="64" t="s">
        <v>517</v>
      </c>
      <c r="K61" s="64">
        <v>360209002</v>
      </c>
      <c r="L61" s="64" t="s">
        <v>229</v>
      </c>
      <c r="M61" s="64">
        <f t="shared" si="28"/>
        <v>8</v>
      </c>
      <c r="N61" s="64">
        <f t="shared" si="24"/>
        <v>0</v>
      </c>
      <c r="O61" s="64">
        <f t="shared" si="24"/>
        <v>0</v>
      </c>
      <c r="P61" s="64">
        <f t="shared" si="24"/>
        <v>1</v>
      </c>
      <c r="Q61" s="64">
        <f t="shared" si="24"/>
        <v>0</v>
      </c>
      <c r="R61" s="64">
        <f t="shared" si="24"/>
        <v>0</v>
      </c>
      <c r="S61" s="64">
        <f t="shared" si="24"/>
        <v>0</v>
      </c>
      <c r="T61" s="64">
        <f t="shared" si="24"/>
        <v>0</v>
      </c>
      <c r="U61" s="64">
        <f t="shared" si="24"/>
        <v>0</v>
      </c>
      <c r="V61" s="64">
        <f t="shared" si="24"/>
        <v>0</v>
      </c>
      <c r="W61" s="64">
        <f t="shared" si="24"/>
        <v>0</v>
      </c>
      <c r="Z61" s="64">
        <f t="shared" si="29"/>
        <v>0</v>
      </c>
      <c r="AA61" s="64">
        <f t="shared" si="25"/>
        <v>0</v>
      </c>
      <c r="AB61" s="64">
        <f t="shared" si="25"/>
        <v>0</v>
      </c>
      <c r="AC61" s="64">
        <f t="shared" si="25"/>
        <v>0</v>
      </c>
      <c r="AD61" s="64">
        <f t="shared" si="25"/>
        <v>0</v>
      </c>
      <c r="AE61" s="64">
        <f t="shared" si="25"/>
        <v>0</v>
      </c>
      <c r="AF61" s="64">
        <f t="shared" si="25"/>
        <v>0</v>
      </c>
      <c r="AG61" s="64">
        <f t="shared" si="25"/>
        <v>0</v>
      </c>
      <c r="AH61" s="64">
        <f t="shared" si="25"/>
        <v>0</v>
      </c>
      <c r="AI61" s="64">
        <f t="shared" si="25"/>
        <v>0</v>
      </c>
      <c r="AJ61" s="64">
        <f t="shared" si="25"/>
        <v>0</v>
      </c>
      <c r="AM61" s="64">
        <f t="shared" si="30"/>
        <v>0</v>
      </c>
      <c r="AN61" s="64">
        <f t="shared" si="26"/>
        <v>0</v>
      </c>
      <c r="AO61" s="64">
        <f t="shared" si="26"/>
        <v>0</v>
      </c>
      <c r="AP61" s="64">
        <f t="shared" si="26"/>
        <v>0</v>
      </c>
      <c r="AQ61" s="64">
        <f t="shared" si="26"/>
        <v>0</v>
      </c>
      <c r="AR61" s="64">
        <f t="shared" si="26"/>
        <v>0</v>
      </c>
      <c r="AS61" s="64">
        <f t="shared" si="26"/>
        <v>0</v>
      </c>
      <c r="AT61" s="64">
        <f t="shared" si="26"/>
        <v>0</v>
      </c>
      <c r="AU61" s="64">
        <f t="shared" si="26"/>
        <v>0</v>
      </c>
      <c r="AV61" s="64">
        <f t="shared" si="26"/>
        <v>0</v>
      </c>
      <c r="AW61" s="64">
        <f t="shared" si="26"/>
        <v>0</v>
      </c>
      <c r="AZ61" s="64">
        <f t="shared" si="31"/>
        <v>0</v>
      </c>
      <c r="BA61" s="64">
        <f t="shared" si="27"/>
        <v>0</v>
      </c>
      <c r="BB61" s="64">
        <f t="shared" si="27"/>
        <v>0</v>
      </c>
      <c r="BC61" s="64">
        <f t="shared" si="27"/>
        <v>0</v>
      </c>
      <c r="BD61" s="64">
        <f t="shared" si="27"/>
        <v>0</v>
      </c>
      <c r="BE61" s="64">
        <f t="shared" si="27"/>
        <v>0</v>
      </c>
      <c r="BF61" s="64">
        <f t="shared" si="27"/>
        <v>0</v>
      </c>
      <c r="BG61" s="64">
        <f t="shared" si="27"/>
        <v>0</v>
      </c>
      <c r="BH61" s="64">
        <f t="shared" si="27"/>
        <v>0</v>
      </c>
      <c r="BI61" s="64">
        <f t="shared" si="27"/>
        <v>0</v>
      </c>
      <c r="BJ61" s="64">
        <f t="shared" si="27"/>
        <v>0</v>
      </c>
      <c r="BM61" s="64">
        <f t="shared" si="21"/>
        <v>0</v>
      </c>
      <c r="BN61" s="64">
        <f t="shared" si="21"/>
        <v>0</v>
      </c>
      <c r="BO61" s="64">
        <f t="shared" si="21"/>
        <v>0</v>
      </c>
      <c r="BP61" s="64">
        <f t="shared" si="21"/>
        <v>0</v>
      </c>
      <c r="BQ61" s="64">
        <f t="shared" si="21"/>
        <v>0</v>
      </c>
      <c r="BR61" s="64">
        <f t="shared" si="21"/>
        <v>0</v>
      </c>
      <c r="BS61" s="64">
        <f t="shared" si="21"/>
        <v>0</v>
      </c>
      <c r="BT61" s="64">
        <f t="shared" si="21"/>
        <v>0</v>
      </c>
      <c r="BU61" s="64">
        <f t="shared" si="21"/>
        <v>0</v>
      </c>
      <c r="BV61" s="64">
        <f t="shared" si="21"/>
        <v>0</v>
      </c>
      <c r="BW61" s="64">
        <f t="shared" si="21"/>
        <v>0</v>
      </c>
      <c r="BZ61" s="64">
        <f t="shared" si="22"/>
        <v>0</v>
      </c>
      <c r="CA61" s="64">
        <f t="shared" si="22"/>
        <v>0</v>
      </c>
      <c r="CB61" s="64">
        <f t="shared" si="22"/>
        <v>0</v>
      </c>
      <c r="CC61" s="64">
        <f t="shared" si="22"/>
        <v>0</v>
      </c>
      <c r="CD61" s="64">
        <f t="shared" si="22"/>
        <v>0</v>
      </c>
      <c r="CE61" s="64">
        <f t="shared" si="22"/>
        <v>0</v>
      </c>
      <c r="CF61" s="64">
        <f t="shared" si="22"/>
        <v>0</v>
      </c>
      <c r="CG61" s="64">
        <f t="shared" si="22"/>
        <v>0</v>
      </c>
      <c r="CH61" s="64">
        <f t="shared" si="22"/>
        <v>0</v>
      </c>
      <c r="CI61" s="64">
        <f t="shared" si="22"/>
        <v>0</v>
      </c>
      <c r="CJ61" s="64">
        <f t="shared" si="22"/>
        <v>0</v>
      </c>
      <c r="CM61" s="64">
        <f t="shared" si="23"/>
        <v>0</v>
      </c>
      <c r="CN61" s="64">
        <f t="shared" si="23"/>
        <v>0</v>
      </c>
      <c r="CO61" s="64">
        <f t="shared" si="23"/>
        <v>0</v>
      </c>
      <c r="CP61" s="64">
        <f t="shared" si="23"/>
        <v>0</v>
      </c>
      <c r="CQ61" s="64">
        <f t="shared" si="23"/>
        <v>0</v>
      </c>
      <c r="CR61" s="64">
        <f t="shared" si="23"/>
        <v>0</v>
      </c>
      <c r="CS61" s="64">
        <f t="shared" si="23"/>
        <v>0</v>
      </c>
      <c r="CT61" s="64">
        <f t="shared" si="23"/>
        <v>0</v>
      </c>
      <c r="CU61" s="64">
        <f t="shared" si="23"/>
        <v>0</v>
      </c>
      <c r="CV61" s="64">
        <f t="shared" si="23"/>
        <v>0</v>
      </c>
      <c r="CW61" s="64">
        <f t="shared" si="23"/>
        <v>0</v>
      </c>
    </row>
    <row r="62" spans="1:101">
      <c r="A62" s="64">
        <v>2010</v>
      </c>
      <c r="B62" s="64">
        <v>520500572</v>
      </c>
      <c r="C62" s="64">
        <v>1</v>
      </c>
      <c r="D62" s="64" t="s">
        <v>504</v>
      </c>
      <c r="E62" s="64">
        <v>18950</v>
      </c>
      <c r="F62" s="64">
        <v>5.5</v>
      </c>
      <c r="K62" s="64">
        <v>360207892</v>
      </c>
      <c r="L62" s="64" t="s">
        <v>235</v>
      </c>
      <c r="M62" s="64">
        <f t="shared" si="28"/>
        <v>0</v>
      </c>
      <c r="N62" s="64">
        <f t="shared" si="24"/>
        <v>0</v>
      </c>
      <c r="O62" s="64">
        <f t="shared" si="24"/>
        <v>0</v>
      </c>
      <c r="P62" s="64">
        <f t="shared" si="24"/>
        <v>0</v>
      </c>
      <c r="Q62" s="64">
        <f t="shared" si="24"/>
        <v>0</v>
      </c>
      <c r="R62" s="64">
        <f t="shared" si="24"/>
        <v>0</v>
      </c>
      <c r="S62" s="64">
        <f t="shared" si="24"/>
        <v>0</v>
      </c>
      <c r="T62" s="64">
        <f t="shared" si="24"/>
        <v>0</v>
      </c>
      <c r="U62" s="64">
        <f t="shared" si="24"/>
        <v>0</v>
      </c>
      <c r="V62" s="64">
        <f t="shared" si="24"/>
        <v>0</v>
      </c>
      <c r="W62" s="64">
        <f t="shared" si="24"/>
        <v>0</v>
      </c>
      <c r="Z62" s="64">
        <f t="shared" si="29"/>
        <v>0</v>
      </c>
      <c r="AA62" s="64">
        <f t="shared" si="25"/>
        <v>0</v>
      </c>
      <c r="AB62" s="64">
        <f t="shared" si="25"/>
        <v>0</v>
      </c>
      <c r="AC62" s="64">
        <f t="shared" si="25"/>
        <v>0</v>
      </c>
      <c r="AD62" s="64">
        <f t="shared" si="25"/>
        <v>0</v>
      </c>
      <c r="AE62" s="64">
        <f t="shared" si="25"/>
        <v>0</v>
      </c>
      <c r="AF62" s="64">
        <f t="shared" si="25"/>
        <v>0</v>
      </c>
      <c r="AG62" s="64">
        <f t="shared" si="25"/>
        <v>0</v>
      </c>
      <c r="AH62" s="64">
        <f t="shared" si="25"/>
        <v>0</v>
      </c>
      <c r="AI62" s="64">
        <f t="shared" si="25"/>
        <v>0</v>
      </c>
      <c r="AJ62" s="64">
        <f t="shared" si="25"/>
        <v>0</v>
      </c>
      <c r="AM62" s="64">
        <f t="shared" si="30"/>
        <v>0</v>
      </c>
      <c r="AN62" s="64">
        <f t="shared" si="26"/>
        <v>0</v>
      </c>
      <c r="AO62" s="64">
        <f t="shared" si="26"/>
        <v>0</v>
      </c>
      <c r="AP62" s="64">
        <f t="shared" si="26"/>
        <v>0</v>
      </c>
      <c r="AQ62" s="64">
        <f t="shared" si="26"/>
        <v>0</v>
      </c>
      <c r="AR62" s="64">
        <f t="shared" si="26"/>
        <v>0</v>
      </c>
      <c r="AS62" s="64">
        <f t="shared" si="26"/>
        <v>0</v>
      </c>
      <c r="AT62" s="64">
        <f t="shared" si="26"/>
        <v>0</v>
      </c>
      <c r="AU62" s="64">
        <f t="shared" si="26"/>
        <v>0</v>
      </c>
      <c r="AV62" s="64">
        <f t="shared" si="26"/>
        <v>0</v>
      </c>
      <c r="AW62" s="64">
        <f t="shared" si="26"/>
        <v>0</v>
      </c>
      <c r="AZ62" s="64">
        <f t="shared" si="31"/>
        <v>0</v>
      </c>
      <c r="BA62" s="64">
        <f t="shared" si="27"/>
        <v>0</v>
      </c>
      <c r="BB62" s="64">
        <f t="shared" si="27"/>
        <v>0</v>
      </c>
      <c r="BC62" s="64">
        <f t="shared" si="27"/>
        <v>0</v>
      </c>
      <c r="BD62" s="64">
        <f t="shared" si="27"/>
        <v>0</v>
      </c>
      <c r="BE62" s="64">
        <f t="shared" si="27"/>
        <v>0</v>
      </c>
      <c r="BF62" s="64">
        <f t="shared" si="27"/>
        <v>0</v>
      </c>
      <c r="BG62" s="64">
        <f t="shared" si="27"/>
        <v>0</v>
      </c>
      <c r="BH62" s="64">
        <f t="shared" si="27"/>
        <v>0</v>
      </c>
      <c r="BI62" s="64">
        <f t="shared" si="27"/>
        <v>0</v>
      </c>
      <c r="BJ62" s="64">
        <f t="shared" si="27"/>
        <v>0</v>
      </c>
      <c r="BM62" s="64">
        <f t="shared" si="21"/>
        <v>0</v>
      </c>
      <c r="BN62" s="64">
        <f t="shared" si="21"/>
        <v>0</v>
      </c>
      <c r="BO62" s="64">
        <f t="shared" si="21"/>
        <v>0</v>
      </c>
      <c r="BP62" s="64">
        <f t="shared" si="21"/>
        <v>0</v>
      </c>
      <c r="BQ62" s="64">
        <f t="shared" si="21"/>
        <v>0</v>
      </c>
      <c r="BR62" s="64">
        <f t="shared" si="21"/>
        <v>0</v>
      </c>
      <c r="BS62" s="64">
        <f t="shared" si="21"/>
        <v>0</v>
      </c>
      <c r="BT62" s="64">
        <f t="shared" si="21"/>
        <v>0</v>
      </c>
      <c r="BU62" s="64">
        <f t="shared" si="21"/>
        <v>0</v>
      </c>
      <c r="BV62" s="64">
        <f t="shared" si="21"/>
        <v>0</v>
      </c>
      <c r="BW62" s="64">
        <f t="shared" si="21"/>
        <v>0</v>
      </c>
      <c r="BZ62" s="64">
        <f t="shared" si="22"/>
        <v>0</v>
      </c>
      <c r="CA62" s="64">
        <f t="shared" si="22"/>
        <v>0</v>
      </c>
      <c r="CB62" s="64">
        <f t="shared" si="22"/>
        <v>0</v>
      </c>
      <c r="CC62" s="64">
        <f t="shared" si="22"/>
        <v>0</v>
      </c>
      <c r="CD62" s="64">
        <f t="shared" si="22"/>
        <v>0</v>
      </c>
      <c r="CE62" s="64">
        <f t="shared" si="22"/>
        <v>0</v>
      </c>
      <c r="CF62" s="64">
        <f t="shared" si="22"/>
        <v>0</v>
      </c>
      <c r="CG62" s="64">
        <f t="shared" si="22"/>
        <v>0</v>
      </c>
      <c r="CH62" s="64">
        <f t="shared" si="22"/>
        <v>0</v>
      </c>
      <c r="CI62" s="64">
        <f t="shared" si="22"/>
        <v>0</v>
      </c>
      <c r="CJ62" s="64">
        <f t="shared" si="22"/>
        <v>0</v>
      </c>
      <c r="CM62" s="64">
        <f t="shared" si="23"/>
        <v>0</v>
      </c>
      <c r="CN62" s="64">
        <f t="shared" si="23"/>
        <v>0</v>
      </c>
      <c r="CO62" s="64">
        <f t="shared" si="23"/>
        <v>0</v>
      </c>
      <c r="CP62" s="64">
        <f t="shared" si="23"/>
        <v>0</v>
      </c>
      <c r="CQ62" s="64">
        <f t="shared" si="23"/>
        <v>0</v>
      </c>
      <c r="CR62" s="64">
        <f t="shared" si="23"/>
        <v>0</v>
      </c>
      <c r="CS62" s="64">
        <f t="shared" si="23"/>
        <v>0</v>
      </c>
      <c r="CT62" s="64">
        <f t="shared" si="23"/>
        <v>0</v>
      </c>
      <c r="CU62" s="64">
        <f t="shared" si="23"/>
        <v>0</v>
      </c>
      <c r="CV62" s="64">
        <f t="shared" si="23"/>
        <v>0</v>
      </c>
      <c r="CW62" s="64">
        <f t="shared" si="23"/>
        <v>0</v>
      </c>
    </row>
    <row r="63" spans="1:101">
      <c r="A63" s="64">
        <v>2005</v>
      </c>
      <c r="B63" s="64">
        <v>520500572</v>
      </c>
      <c r="C63" s="64">
        <v>1</v>
      </c>
      <c r="D63" s="64" t="s">
        <v>504</v>
      </c>
      <c r="E63" s="64">
        <v>16600</v>
      </c>
      <c r="F63" s="64">
        <v>9</v>
      </c>
      <c r="I63" s="64">
        <v>1</v>
      </c>
      <c r="K63" s="64">
        <v>360209432</v>
      </c>
      <c r="L63" s="64" t="s">
        <v>233</v>
      </c>
      <c r="M63" s="64">
        <f t="shared" si="28"/>
        <v>0</v>
      </c>
      <c r="N63" s="64">
        <f t="shared" si="24"/>
        <v>0</v>
      </c>
      <c r="O63" s="64">
        <f t="shared" si="24"/>
        <v>0</v>
      </c>
      <c r="P63" s="64">
        <f t="shared" si="24"/>
        <v>0</v>
      </c>
      <c r="Q63" s="64">
        <f t="shared" si="24"/>
        <v>0</v>
      </c>
      <c r="R63" s="64">
        <f t="shared" si="24"/>
        <v>0</v>
      </c>
      <c r="S63" s="64">
        <f t="shared" si="24"/>
        <v>104.8</v>
      </c>
      <c r="T63" s="64">
        <f t="shared" si="24"/>
        <v>0</v>
      </c>
      <c r="U63" s="64">
        <f t="shared" si="24"/>
        <v>0</v>
      </c>
      <c r="V63" s="64">
        <f t="shared" si="24"/>
        <v>0</v>
      </c>
      <c r="W63" s="64">
        <f t="shared" si="24"/>
        <v>0</v>
      </c>
      <c r="Z63" s="64">
        <f t="shared" si="29"/>
        <v>0</v>
      </c>
      <c r="AA63" s="64">
        <f t="shared" si="25"/>
        <v>0</v>
      </c>
      <c r="AB63" s="64">
        <f t="shared" si="25"/>
        <v>0</v>
      </c>
      <c r="AC63" s="64">
        <f t="shared" si="25"/>
        <v>0</v>
      </c>
      <c r="AD63" s="64">
        <f t="shared" si="25"/>
        <v>0</v>
      </c>
      <c r="AE63" s="64">
        <f t="shared" si="25"/>
        <v>0</v>
      </c>
      <c r="AF63" s="64">
        <f t="shared" si="25"/>
        <v>0</v>
      </c>
      <c r="AG63" s="64">
        <f t="shared" si="25"/>
        <v>0</v>
      </c>
      <c r="AH63" s="64">
        <f t="shared" si="25"/>
        <v>0</v>
      </c>
      <c r="AI63" s="64">
        <f t="shared" si="25"/>
        <v>0</v>
      </c>
      <c r="AJ63" s="64">
        <f t="shared" si="25"/>
        <v>0</v>
      </c>
      <c r="AM63" s="64">
        <f t="shared" si="30"/>
        <v>0</v>
      </c>
      <c r="AN63" s="64">
        <f t="shared" si="26"/>
        <v>0</v>
      </c>
      <c r="AO63" s="64">
        <f t="shared" si="26"/>
        <v>0</v>
      </c>
      <c r="AP63" s="64">
        <f t="shared" si="26"/>
        <v>0</v>
      </c>
      <c r="AQ63" s="64">
        <f t="shared" si="26"/>
        <v>0</v>
      </c>
      <c r="AR63" s="64">
        <f t="shared" si="26"/>
        <v>0</v>
      </c>
      <c r="AS63" s="64">
        <f t="shared" si="26"/>
        <v>0</v>
      </c>
      <c r="AT63" s="64">
        <f t="shared" si="26"/>
        <v>0</v>
      </c>
      <c r="AU63" s="64">
        <f t="shared" si="26"/>
        <v>0</v>
      </c>
      <c r="AV63" s="64">
        <f t="shared" si="26"/>
        <v>0</v>
      </c>
      <c r="AW63" s="64">
        <f t="shared" si="26"/>
        <v>0</v>
      </c>
      <c r="AZ63" s="64">
        <f t="shared" si="31"/>
        <v>0</v>
      </c>
      <c r="BA63" s="64">
        <f t="shared" si="27"/>
        <v>0</v>
      </c>
      <c r="BB63" s="64">
        <f t="shared" si="27"/>
        <v>0</v>
      </c>
      <c r="BC63" s="64">
        <f t="shared" si="27"/>
        <v>0</v>
      </c>
      <c r="BD63" s="64">
        <f t="shared" si="27"/>
        <v>0</v>
      </c>
      <c r="BE63" s="64">
        <f t="shared" si="27"/>
        <v>0</v>
      </c>
      <c r="BF63" s="64">
        <f t="shared" si="27"/>
        <v>0</v>
      </c>
      <c r="BG63" s="64">
        <f t="shared" si="27"/>
        <v>0</v>
      </c>
      <c r="BH63" s="64">
        <f t="shared" si="27"/>
        <v>0</v>
      </c>
      <c r="BI63" s="64">
        <f t="shared" si="27"/>
        <v>0</v>
      </c>
      <c r="BJ63" s="64">
        <f t="shared" si="27"/>
        <v>0</v>
      </c>
      <c r="BM63" s="64">
        <f t="shared" si="21"/>
        <v>0</v>
      </c>
      <c r="BN63" s="64">
        <f t="shared" si="21"/>
        <v>0</v>
      </c>
      <c r="BO63" s="64">
        <f t="shared" si="21"/>
        <v>0</v>
      </c>
      <c r="BP63" s="64">
        <f t="shared" si="21"/>
        <v>0</v>
      </c>
      <c r="BQ63" s="64">
        <f t="shared" si="21"/>
        <v>0</v>
      </c>
      <c r="BR63" s="64">
        <f t="shared" si="21"/>
        <v>0</v>
      </c>
      <c r="BS63" s="64">
        <f t="shared" si="21"/>
        <v>0</v>
      </c>
      <c r="BT63" s="64">
        <f t="shared" si="21"/>
        <v>0</v>
      </c>
      <c r="BU63" s="64">
        <f t="shared" si="21"/>
        <v>0</v>
      </c>
      <c r="BV63" s="64">
        <f t="shared" si="21"/>
        <v>0</v>
      </c>
      <c r="BW63" s="64">
        <f t="shared" si="21"/>
        <v>0</v>
      </c>
      <c r="BZ63" s="64">
        <f t="shared" si="22"/>
        <v>0</v>
      </c>
      <c r="CA63" s="64">
        <f t="shared" si="22"/>
        <v>0</v>
      </c>
      <c r="CB63" s="64">
        <f t="shared" si="22"/>
        <v>0</v>
      </c>
      <c r="CC63" s="64">
        <f t="shared" si="22"/>
        <v>0</v>
      </c>
      <c r="CD63" s="64">
        <f t="shared" si="22"/>
        <v>0</v>
      </c>
      <c r="CE63" s="64">
        <f t="shared" si="22"/>
        <v>0</v>
      </c>
      <c r="CF63" s="64">
        <f t="shared" si="22"/>
        <v>0</v>
      </c>
      <c r="CG63" s="64">
        <f t="shared" si="22"/>
        <v>0</v>
      </c>
      <c r="CH63" s="64">
        <f t="shared" si="22"/>
        <v>0</v>
      </c>
      <c r="CI63" s="64">
        <f t="shared" si="22"/>
        <v>0</v>
      </c>
      <c r="CJ63" s="64">
        <f t="shared" si="22"/>
        <v>0</v>
      </c>
      <c r="CM63" s="64">
        <f t="shared" si="23"/>
        <v>0</v>
      </c>
      <c r="CN63" s="64">
        <f t="shared" si="23"/>
        <v>0</v>
      </c>
      <c r="CO63" s="64">
        <f t="shared" si="23"/>
        <v>0</v>
      </c>
      <c r="CP63" s="64">
        <f t="shared" si="23"/>
        <v>0</v>
      </c>
      <c r="CQ63" s="64">
        <f t="shared" si="23"/>
        <v>0</v>
      </c>
      <c r="CR63" s="64">
        <f t="shared" si="23"/>
        <v>0</v>
      </c>
      <c r="CS63" s="64">
        <f t="shared" si="23"/>
        <v>0</v>
      </c>
      <c r="CT63" s="64">
        <f t="shared" si="23"/>
        <v>0</v>
      </c>
      <c r="CU63" s="64">
        <f t="shared" si="23"/>
        <v>0</v>
      </c>
      <c r="CV63" s="64">
        <f t="shared" si="23"/>
        <v>0</v>
      </c>
      <c r="CW63" s="64">
        <f t="shared" si="23"/>
        <v>0</v>
      </c>
    </row>
    <row r="64" spans="1:101">
      <c r="A64" s="64">
        <v>2015</v>
      </c>
      <c r="B64" s="64">
        <v>520500572</v>
      </c>
      <c r="C64" s="64">
        <v>1</v>
      </c>
      <c r="D64" s="64" t="s">
        <v>504</v>
      </c>
      <c r="E64" s="64">
        <v>17894</v>
      </c>
      <c r="F64" s="64">
        <v>0</v>
      </c>
      <c r="G64" s="64" t="s">
        <v>517</v>
      </c>
      <c r="I64" s="64">
        <v>1</v>
      </c>
      <c r="K64" s="64">
        <v>360205222</v>
      </c>
      <c r="L64" s="64" t="s">
        <v>238</v>
      </c>
      <c r="M64" s="64">
        <f t="shared" si="28"/>
        <v>0</v>
      </c>
      <c r="N64" s="64">
        <f t="shared" si="24"/>
        <v>0</v>
      </c>
      <c r="O64" s="64">
        <f t="shared" si="24"/>
        <v>0</v>
      </c>
      <c r="P64" s="64">
        <f t="shared" si="24"/>
        <v>0</v>
      </c>
      <c r="Q64" s="64">
        <f t="shared" si="24"/>
        <v>0</v>
      </c>
      <c r="R64" s="64">
        <f t="shared" si="24"/>
        <v>0</v>
      </c>
      <c r="S64" s="64">
        <f t="shared" si="24"/>
        <v>0</v>
      </c>
      <c r="T64" s="64">
        <f t="shared" si="24"/>
        <v>0</v>
      </c>
      <c r="U64" s="64">
        <f t="shared" si="24"/>
        <v>25.798999999999999</v>
      </c>
      <c r="V64" s="64">
        <f t="shared" si="24"/>
        <v>0</v>
      </c>
      <c r="W64" s="64">
        <f t="shared" si="24"/>
        <v>0</v>
      </c>
      <c r="Z64" s="64">
        <f t="shared" si="29"/>
        <v>0</v>
      </c>
      <c r="AA64" s="64">
        <f t="shared" si="25"/>
        <v>0</v>
      </c>
      <c r="AB64" s="64">
        <f t="shared" si="25"/>
        <v>0</v>
      </c>
      <c r="AC64" s="64">
        <f t="shared" si="25"/>
        <v>0</v>
      </c>
      <c r="AD64" s="64">
        <f t="shared" si="25"/>
        <v>0</v>
      </c>
      <c r="AE64" s="64">
        <f t="shared" si="25"/>
        <v>0</v>
      </c>
      <c r="AF64" s="64">
        <f t="shared" si="25"/>
        <v>0</v>
      </c>
      <c r="AG64" s="64">
        <f t="shared" si="25"/>
        <v>0</v>
      </c>
      <c r="AH64" s="64">
        <f t="shared" si="25"/>
        <v>0</v>
      </c>
      <c r="AI64" s="64">
        <f t="shared" si="25"/>
        <v>0</v>
      </c>
      <c r="AJ64" s="64">
        <f t="shared" si="25"/>
        <v>0</v>
      </c>
      <c r="AM64" s="64">
        <f t="shared" si="30"/>
        <v>0</v>
      </c>
      <c r="AN64" s="64">
        <f t="shared" si="26"/>
        <v>0</v>
      </c>
      <c r="AO64" s="64">
        <f t="shared" si="26"/>
        <v>0</v>
      </c>
      <c r="AP64" s="64">
        <f t="shared" si="26"/>
        <v>0</v>
      </c>
      <c r="AQ64" s="64">
        <f t="shared" si="26"/>
        <v>0</v>
      </c>
      <c r="AR64" s="64">
        <f t="shared" si="26"/>
        <v>0</v>
      </c>
      <c r="AS64" s="64">
        <f t="shared" si="26"/>
        <v>0</v>
      </c>
      <c r="AT64" s="64">
        <f t="shared" si="26"/>
        <v>0</v>
      </c>
      <c r="AU64" s="64">
        <f t="shared" si="26"/>
        <v>0</v>
      </c>
      <c r="AV64" s="64">
        <f t="shared" si="26"/>
        <v>0</v>
      </c>
      <c r="AW64" s="64">
        <f t="shared" si="26"/>
        <v>0</v>
      </c>
      <c r="AZ64" s="64">
        <f t="shared" si="31"/>
        <v>0</v>
      </c>
      <c r="BA64" s="64">
        <f t="shared" si="27"/>
        <v>0</v>
      </c>
      <c r="BB64" s="64">
        <f t="shared" si="27"/>
        <v>0</v>
      </c>
      <c r="BC64" s="64">
        <f t="shared" si="27"/>
        <v>0</v>
      </c>
      <c r="BD64" s="64">
        <f t="shared" si="27"/>
        <v>0</v>
      </c>
      <c r="BE64" s="64">
        <f t="shared" si="27"/>
        <v>0</v>
      </c>
      <c r="BF64" s="64">
        <f t="shared" si="27"/>
        <v>0</v>
      </c>
      <c r="BG64" s="64">
        <f t="shared" si="27"/>
        <v>0</v>
      </c>
      <c r="BH64" s="64">
        <f t="shared" si="27"/>
        <v>0</v>
      </c>
      <c r="BI64" s="64">
        <f t="shared" si="27"/>
        <v>0</v>
      </c>
      <c r="BJ64" s="64">
        <f t="shared" si="27"/>
        <v>0</v>
      </c>
      <c r="BM64" s="64">
        <f t="shared" si="21"/>
        <v>0</v>
      </c>
      <c r="BN64" s="64">
        <f t="shared" si="21"/>
        <v>0</v>
      </c>
      <c r="BO64" s="64">
        <f t="shared" si="21"/>
        <v>0</v>
      </c>
      <c r="BP64" s="64">
        <f t="shared" si="21"/>
        <v>0</v>
      </c>
      <c r="BQ64" s="64">
        <f t="shared" si="21"/>
        <v>0</v>
      </c>
      <c r="BR64" s="64">
        <f t="shared" si="21"/>
        <v>0</v>
      </c>
      <c r="BS64" s="64">
        <f t="shared" si="21"/>
        <v>0</v>
      </c>
      <c r="BT64" s="64">
        <f t="shared" si="21"/>
        <v>0</v>
      </c>
      <c r="BU64" s="64">
        <f t="shared" si="21"/>
        <v>0</v>
      </c>
      <c r="BV64" s="64">
        <f t="shared" si="21"/>
        <v>0</v>
      </c>
      <c r="BW64" s="64">
        <f t="shared" si="21"/>
        <v>0</v>
      </c>
      <c r="BZ64" s="64">
        <f t="shared" si="22"/>
        <v>0</v>
      </c>
      <c r="CA64" s="64">
        <f t="shared" si="22"/>
        <v>0</v>
      </c>
      <c r="CB64" s="64">
        <f t="shared" si="22"/>
        <v>0</v>
      </c>
      <c r="CC64" s="64">
        <f t="shared" si="22"/>
        <v>0</v>
      </c>
      <c r="CD64" s="64">
        <f t="shared" si="22"/>
        <v>0</v>
      </c>
      <c r="CE64" s="64">
        <f t="shared" si="22"/>
        <v>0</v>
      </c>
      <c r="CF64" s="64">
        <f t="shared" si="22"/>
        <v>0</v>
      </c>
      <c r="CG64" s="64">
        <f t="shared" si="22"/>
        <v>0</v>
      </c>
      <c r="CH64" s="64">
        <f t="shared" si="22"/>
        <v>0</v>
      </c>
      <c r="CI64" s="64">
        <f t="shared" si="22"/>
        <v>0</v>
      </c>
      <c r="CJ64" s="64">
        <f t="shared" si="22"/>
        <v>0</v>
      </c>
      <c r="CM64" s="64">
        <f t="shared" si="23"/>
        <v>0</v>
      </c>
      <c r="CN64" s="64">
        <f t="shared" si="23"/>
        <v>0</v>
      </c>
      <c r="CO64" s="64">
        <f t="shared" si="23"/>
        <v>0</v>
      </c>
      <c r="CP64" s="64">
        <f t="shared" si="23"/>
        <v>0</v>
      </c>
      <c r="CQ64" s="64">
        <f t="shared" si="23"/>
        <v>0</v>
      </c>
      <c r="CR64" s="64">
        <f t="shared" si="23"/>
        <v>0</v>
      </c>
      <c r="CS64" s="64">
        <f t="shared" si="23"/>
        <v>0</v>
      </c>
      <c r="CT64" s="64">
        <f t="shared" si="23"/>
        <v>0</v>
      </c>
      <c r="CU64" s="64">
        <f t="shared" si="23"/>
        <v>0</v>
      </c>
      <c r="CV64" s="64">
        <f t="shared" si="23"/>
        <v>0</v>
      </c>
      <c r="CW64" s="64">
        <f t="shared" si="23"/>
        <v>0</v>
      </c>
    </row>
    <row r="65" spans="1:101">
      <c r="A65" s="64">
        <v>2005</v>
      </c>
      <c r="B65" s="64">
        <v>520500782</v>
      </c>
      <c r="C65" s="64">
        <v>1</v>
      </c>
      <c r="D65" s="64" t="s">
        <v>512</v>
      </c>
      <c r="E65" s="64">
        <v>27500</v>
      </c>
      <c r="F65" s="64">
        <v>63</v>
      </c>
      <c r="K65" s="64">
        <v>360207182</v>
      </c>
      <c r="L65" s="64" t="s">
        <v>200</v>
      </c>
      <c r="M65" s="64">
        <f t="shared" si="28"/>
        <v>0</v>
      </c>
      <c r="N65" s="64">
        <f t="shared" si="24"/>
        <v>0</v>
      </c>
      <c r="O65" s="64">
        <f t="shared" si="24"/>
        <v>0</v>
      </c>
      <c r="P65" s="64">
        <f t="shared" si="24"/>
        <v>0</v>
      </c>
      <c r="Q65" s="64">
        <f t="shared" si="24"/>
        <v>0</v>
      </c>
      <c r="R65" s="64">
        <f t="shared" si="24"/>
        <v>0</v>
      </c>
      <c r="S65" s="64">
        <f t="shared" si="24"/>
        <v>0</v>
      </c>
      <c r="T65" s="64">
        <f t="shared" si="24"/>
        <v>0</v>
      </c>
      <c r="U65" s="64">
        <f t="shared" si="24"/>
        <v>0</v>
      </c>
      <c r="V65" s="64">
        <f t="shared" si="24"/>
        <v>0</v>
      </c>
      <c r="W65" s="64">
        <f t="shared" si="24"/>
        <v>0</v>
      </c>
      <c r="Z65" s="64">
        <f t="shared" si="29"/>
        <v>0</v>
      </c>
      <c r="AA65" s="64">
        <f t="shared" si="25"/>
        <v>0</v>
      </c>
      <c r="AB65" s="64">
        <f t="shared" si="25"/>
        <v>0</v>
      </c>
      <c r="AC65" s="64">
        <f t="shared" si="25"/>
        <v>0</v>
      </c>
      <c r="AD65" s="64">
        <f t="shared" si="25"/>
        <v>0</v>
      </c>
      <c r="AE65" s="64">
        <f t="shared" si="25"/>
        <v>0</v>
      </c>
      <c r="AF65" s="64">
        <f t="shared" si="25"/>
        <v>0</v>
      </c>
      <c r="AG65" s="64">
        <f t="shared" si="25"/>
        <v>0</v>
      </c>
      <c r="AH65" s="64">
        <f t="shared" si="25"/>
        <v>0</v>
      </c>
      <c r="AI65" s="64">
        <f t="shared" si="25"/>
        <v>0</v>
      </c>
      <c r="AJ65" s="64">
        <f t="shared" si="25"/>
        <v>0</v>
      </c>
      <c r="AM65" s="64">
        <f t="shared" si="30"/>
        <v>0</v>
      </c>
      <c r="AN65" s="64">
        <f t="shared" si="26"/>
        <v>0</v>
      </c>
      <c r="AO65" s="64">
        <f t="shared" si="26"/>
        <v>0</v>
      </c>
      <c r="AP65" s="64">
        <f t="shared" si="26"/>
        <v>0</v>
      </c>
      <c r="AQ65" s="64">
        <f t="shared" si="26"/>
        <v>0</v>
      </c>
      <c r="AR65" s="64">
        <f t="shared" si="26"/>
        <v>0</v>
      </c>
      <c r="AS65" s="64">
        <f t="shared" si="26"/>
        <v>0</v>
      </c>
      <c r="AT65" s="64">
        <f t="shared" si="26"/>
        <v>0</v>
      </c>
      <c r="AU65" s="64">
        <f t="shared" si="26"/>
        <v>0</v>
      </c>
      <c r="AV65" s="64">
        <f t="shared" si="26"/>
        <v>0</v>
      </c>
      <c r="AW65" s="64">
        <f t="shared" si="26"/>
        <v>0</v>
      </c>
      <c r="AZ65" s="64">
        <f t="shared" si="31"/>
        <v>0</v>
      </c>
      <c r="BA65" s="64">
        <f t="shared" si="27"/>
        <v>0</v>
      </c>
      <c r="BB65" s="64">
        <f t="shared" si="27"/>
        <v>0</v>
      </c>
      <c r="BC65" s="64">
        <f t="shared" si="27"/>
        <v>0</v>
      </c>
      <c r="BD65" s="64">
        <f t="shared" si="27"/>
        <v>0</v>
      </c>
      <c r="BE65" s="64">
        <f t="shared" si="27"/>
        <v>0</v>
      </c>
      <c r="BF65" s="64">
        <f t="shared" si="27"/>
        <v>0</v>
      </c>
      <c r="BG65" s="64">
        <f t="shared" si="27"/>
        <v>0</v>
      </c>
      <c r="BH65" s="64">
        <f t="shared" si="27"/>
        <v>0</v>
      </c>
      <c r="BI65" s="64">
        <f t="shared" si="27"/>
        <v>0</v>
      </c>
      <c r="BJ65" s="64">
        <f t="shared" si="27"/>
        <v>0</v>
      </c>
      <c r="BM65" s="64">
        <f t="shared" si="21"/>
        <v>0</v>
      </c>
      <c r="BN65" s="64">
        <f t="shared" si="21"/>
        <v>0</v>
      </c>
      <c r="BO65" s="64">
        <f t="shared" si="21"/>
        <v>0</v>
      </c>
      <c r="BP65" s="64">
        <f t="shared" si="21"/>
        <v>0</v>
      </c>
      <c r="BQ65" s="64">
        <f t="shared" si="21"/>
        <v>0</v>
      </c>
      <c r="BR65" s="64">
        <f t="shared" si="21"/>
        <v>0</v>
      </c>
      <c r="BS65" s="64">
        <f t="shared" si="21"/>
        <v>0</v>
      </c>
      <c r="BT65" s="64">
        <f t="shared" si="21"/>
        <v>0</v>
      </c>
      <c r="BU65" s="64">
        <f t="shared" si="21"/>
        <v>0</v>
      </c>
      <c r="BV65" s="64">
        <f t="shared" si="21"/>
        <v>0</v>
      </c>
      <c r="BW65" s="64">
        <f t="shared" si="21"/>
        <v>0</v>
      </c>
      <c r="BZ65" s="64">
        <f t="shared" si="22"/>
        <v>0</v>
      </c>
      <c r="CA65" s="64">
        <f t="shared" si="22"/>
        <v>0</v>
      </c>
      <c r="CB65" s="64">
        <f t="shared" si="22"/>
        <v>0</v>
      </c>
      <c r="CC65" s="64">
        <f t="shared" si="22"/>
        <v>0</v>
      </c>
      <c r="CD65" s="64">
        <f t="shared" si="22"/>
        <v>0</v>
      </c>
      <c r="CE65" s="64">
        <f t="shared" si="22"/>
        <v>0</v>
      </c>
      <c r="CF65" s="64">
        <f t="shared" si="22"/>
        <v>0</v>
      </c>
      <c r="CG65" s="64">
        <f t="shared" si="22"/>
        <v>0</v>
      </c>
      <c r="CH65" s="64">
        <f t="shared" si="22"/>
        <v>0</v>
      </c>
      <c r="CI65" s="64">
        <f t="shared" si="22"/>
        <v>0</v>
      </c>
      <c r="CJ65" s="64">
        <f t="shared" si="22"/>
        <v>0</v>
      </c>
      <c r="CM65" s="64">
        <f t="shared" si="23"/>
        <v>0</v>
      </c>
      <c r="CN65" s="64">
        <f t="shared" si="23"/>
        <v>0</v>
      </c>
      <c r="CO65" s="64">
        <f t="shared" si="23"/>
        <v>0</v>
      </c>
      <c r="CP65" s="64">
        <f t="shared" si="23"/>
        <v>0</v>
      </c>
      <c r="CQ65" s="64">
        <f t="shared" si="23"/>
        <v>0</v>
      </c>
      <c r="CR65" s="64">
        <f t="shared" si="23"/>
        <v>0</v>
      </c>
      <c r="CS65" s="64">
        <f t="shared" si="23"/>
        <v>0</v>
      </c>
      <c r="CT65" s="64">
        <f t="shared" si="23"/>
        <v>0</v>
      </c>
      <c r="CU65" s="64">
        <f t="shared" si="23"/>
        <v>0</v>
      </c>
      <c r="CV65" s="64">
        <f t="shared" si="23"/>
        <v>0</v>
      </c>
      <c r="CW65" s="64">
        <f t="shared" si="23"/>
        <v>0</v>
      </c>
    </row>
    <row r="66" spans="1:101">
      <c r="A66" s="64">
        <v>2010</v>
      </c>
      <c r="B66" s="64">
        <v>520500782</v>
      </c>
      <c r="C66" s="64">
        <v>1</v>
      </c>
      <c r="D66" s="64" t="s">
        <v>509</v>
      </c>
      <c r="E66" s="64">
        <v>34050</v>
      </c>
      <c r="F66" s="64">
        <v>24</v>
      </c>
      <c r="K66" s="64">
        <v>360207412</v>
      </c>
      <c r="L66" s="64" t="s">
        <v>177</v>
      </c>
      <c r="M66" s="64">
        <f t="shared" si="28"/>
        <v>0</v>
      </c>
      <c r="N66" s="64">
        <f t="shared" si="24"/>
        <v>0</v>
      </c>
      <c r="O66" s="64">
        <f t="shared" si="24"/>
        <v>0</v>
      </c>
      <c r="P66" s="64">
        <f t="shared" si="24"/>
        <v>0</v>
      </c>
      <c r="Q66" s="64">
        <f t="shared" si="24"/>
        <v>0</v>
      </c>
      <c r="R66" s="64">
        <f t="shared" si="24"/>
        <v>0</v>
      </c>
      <c r="S66" s="64">
        <f t="shared" si="24"/>
        <v>0</v>
      </c>
      <c r="T66" s="64">
        <f t="shared" si="24"/>
        <v>0</v>
      </c>
      <c r="U66" s="64">
        <f t="shared" si="24"/>
        <v>0</v>
      </c>
      <c r="V66" s="64">
        <f t="shared" si="24"/>
        <v>0</v>
      </c>
      <c r="W66" s="64">
        <f t="shared" si="24"/>
        <v>0</v>
      </c>
      <c r="Z66" s="64">
        <f t="shared" si="29"/>
        <v>0</v>
      </c>
      <c r="AA66" s="64">
        <f t="shared" si="25"/>
        <v>0</v>
      </c>
      <c r="AB66" s="64">
        <f t="shared" si="25"/>
        <v>0</v>
      </c>
      <c r="AC66" s="64">
        <f t="shared" si="25"/>
        <v>0</v>
      </c>
      <c r="AD66" s="64">
        <f t="shared" si="25"/>
        <v>0</v>
      </c>
      <c r="AE66" s="64">
        <f t="shared" si="25"/>
        <v>0</v>
      </c>
      <c r="AF66" s="64">
        <f t="shared" si="25"/>
        <v>0</v>
      </c>
      <c r="AG66" s="64">
        <f t="shared" si="25"/>
        <v>0</v>
      </c>
      <c r="AH66" s="64">
        <f t="shared" si="25"/>
        <v>0</v>
      </c>
      <c r="AI66" s="64">
        <f t="shared" si="25"/>
        <v>0</v>
      </c>
      <c r="AJ66" s="64">
        <f t="shared" si="25"/>
        <v>0</v>
      </c>
      <c r="AM66" s="64">
        <f t="shared" si="30"/>
        <v>0</v>
      </c>
      <c r="AN66" s="64">
        <f t="shared" si="26"/>
        <v>0</v>
      </c>
      <c r="AO66" s="64">
        <f t="shared" si="26"/>
        <v>0</v>
      </c>
      <c r="AP66" s="64">
        <f t="shared" si="26"/>
        <v>0</v>
      </c>
      <c r="AQ66" s="64">
        <f t="shared" si="26"/>
        <v>0</v>
      </c>
      <c r="AR66" s="64">
        <f t="shared" si="26"/>
        <v>0</v>
      </c>
      <c r="AS66" s="64">
        <f t="shared" si="26"/>
        <v>0</v>
      </c>
      <c r="AT66" s="64">
        <f t="shared" si="26"/>
        <v>0</v>
      </c>
      <c r="AU66" s="64">
        <f t="shared" si="26"/>
        <v>0</v>
      </c>
      <c r="AV66" s="64">
        <f t="shared" si="26"/>
        <v>0</v>
      </c>
      <c r="AW66" s="64">
        <f t="shared" si="26"/>
        <v>0</v>
      </c>
      <c r="AZ66" s="64">
        <f t="shared" si="31"/>
        <v>0</v>
      </c>
      <c r="BA66" s="64">
        <f t="shared" si="27"/>
        <v>0</v>
      </c>
      <c r="BB66" s="64">
        <f t="shared" si="27"/>
        <v>0</v>
      </c>
      <c r="BC66" s="64">
        <f t="shared" si="27"/>
        <v>0</v>
      </c>
      <c r="BD66" s="64">
        <f t="shared" si="27"/>
        <v>0</v>
      </c>
      <c r="BE66" s="64">
        <f t="shared" si="27"/>
        <v>0</v>
      </c>
      <c r="BF66" s="64">
        <f t="shared" si="27"/>
        <v>0</v>
      </c>
      <c r="BG66" s="64">
        <f t="shared" si="27"/>
        <v>0</v>
      </c>
      <c r="BH66" s="64">
        <f t="shared" si="27"/>
        <v>0</v>
      </c>
      <c r="BI66" s="64">
        <f t="shared" si="27"/>
        <v>0</v>
      </c>
      <c r="BJ66" s="64">
        <f t="shared" si="27"/>
        <v>0</v>
      </c>
      <c r="BM66" s="64">
        <f t="shared" ref="BM66:BW81" si="32">SUMIFS($F$2:$F$172,$A$2:$A$172,$BL$1,$B$2:$B$172,$K66,$D$2:$D$172,BM$1)</f>
        <v>0</v>
      </c>
      <c r="BN66" s="64">
        <f t="shared" si="32"/>
        <v>0</v>
      </c>
      <c r="BO66" s="64">
        <f t="shared" si="32"/>
        <v>0</v>
      </c>
      <c r="BP66" s="64">
        <f t="shared" si="32"/>
        <v>0</v>
      </c>
      <c r="BQ66" s="64">
        <f t="shared" si="32"/>
        <v>0</v>
      </c>
      <c r="BR66" s="64">
        <f t="shared" si="32"/>
        <v>0</v>
      </c>
      <c r="BS66" s="64">
        <f t="shared" si="32"/>
        <v>0</v>
      </c>
      <c r="BT66" s="64">
        <f t="shared" si="32"/>
        <v>0</v>
      </c>
      <c r="BU66" s="64">
        <f t="shared" si="32"/>
        <v>0</v>
      </c>
      <c r="BV66" s="64">
        <f t="shared" si="32"/>
        <v>0</v>
      </c>
      <c r="BW66" s="64">
        <f t="shared" si="32"/>
        <v>0</v>
      </c>
      <c r="BZ66" s="64">
        <f t="shared" ref="BZ66:CJ81" si="33">SUMIFS($F$2:$F$172,$A$2:$A$172,$BY$1,$B$2:$B$172,$K66,$D$2:$D$172,BZ$1)</f>
        <v>0</v>
      </c>
      <c r="CA66" s="64">
        <f t="shared" si="33"/>
        <v>0</v>
      </c>
      <c r="CB66" s="64">
        <f t="shared" si="33"/>
        <v>0</v>
      </c>
      <c r="CC66" s="64">
        <f t="shared" si="33"/>
        <v>0</v>
      </c>
      <c r="CD66" s="64">
        <f t="shared" si="33"/>
        <v>0</v>
      </c>
      <c r="CE66" s="64">
        <f t="shared" si="33"/>
        <v>0</v>
      </c>
      <c r="CF66" s="64">
        <f t="shared" si="33"/>
        <v>0</v>
      </c>
      <c r="CG66" s="64">
        <f t="shared" si="33"/>
        <v>0</v>
      </c>
      <c r="CH66" s="64">
        <f t="shared" si="33"/>
        <v>0</v>
      </c>
      <c r="CI66" s="64">
        <f t="shared" si="33"/>
        <v>0</v>
      </c>
      <c r="CJ66" s="64">
        <f t="shared" si="33"/>
        <v>0</v>
      </c>
      <c r="CM66" s="64">
        <f t="shared" ref="CM66:CW81" si="34">SUMIFS($F$2:$F$172,$A$2:$A$172,$CL$1,$B$2:$B$172,$K66,$D$2:$D$172,CM$1)</f>
        <v>0</v>
      </c>
      <c r="CN66" s="64">
        <f t="shared" si="34"/>
        <v>0</v>
      </c>
      <c r="CO66" s="64">
        <f t="shared" si="34"/>
        <v>0</v>
      </c>
      <c r="CP66" s="64">
        <f t="shared" si="34"/>
        <v>0</v>
      </c>
      <c r="CQ66" s="64">
        <f t="shared" si="34"/>
        <v>0</v>
      </c>
      <c r="CR66" s="64">
        <f t="shared" si="34"/>
        <v>0</v>
      </c>
      <c r="CS66" s="64">
        <f t="shared" si="34"/>
        <v>0</v>
      </c>
      <c r="CT66" s="64">
        <f t="shared" si="34"/>
        <v>0</v>
      </c>
      <c r="CU66" s="64">
        <f t="shared" si="34"/>
        <v>0</v>
      </c>
      <c r="CV66" s="64">
        <f t="shared" si="34"/>
        <v>0</v>
      </c>
      <c r="CW66" s="64">
        <f t="shared" si="34"/>
        <v>0</v>
      </c>
    </row>
    <row r="67" spans="1:101">
      <c r="A67" s="64">
        <v>2015</v>
      </c>
      <c r="B67" s="64">
        <v>520500902</v>
      </c>
      <c r="C67" s="64">
        <v>2</v>
      </c>
      <c r="D67" s="64" t="s">
        <v>509</v>
      </c>
      <c r="E67" s="64">
        <v>34050</v>
      </c>
      <c r="F67" s="64">
        <v>16.899999999999999</v>
      </c>
      <c r="G67" s="64" t="s">
        <v>517</v>
      </c>
      <c r="K67" s="64">
        <v>360207962</v>
      </c>
      <c r="L67" s="64" t="s">
        <v>177</v>
      </c>
      <c r="M67" s="64">
        <f t="shared" si="28"/>
        <v>0</v>
      </c>
      <c r="N67" s="64">
        <f t="shared" si="24"/>
        <v>0</v>
      </c>
      <c r="O67" s="64">
        <f t="shared" si="24"/>
        <v>0</v>
      </c>
      <c r="P67" s="64">
        <f t="shared" si="24"/>
        <v>0</v>
      </c>
      <c r="Q67" s="64">
        <f t="shared" si="24"/>
        <v>0</v>
      </c>
      <c r="R67" s="64">
        <f t="shared" si="24"/>
        <v>0</v>
      </c>
      <c r="S67" s="64">
        <f t="shared" si="24"/>
        <v>0</v>
      </c>
      <c r="T67" s="64">
        <f t="shared" si="24"/>
        <v>0</v>
      </c>
      <c r="U67" s="64">
        <f t="shared" si="24"/>
        <v>88.447000000000003</v>
      </c>
      <c r="V67" s="64">
        <f t="shared" si="24"/>
        <v>0</v>
      </c>
      <c r="W67" s="64">
        <f t="shared" si="24"/>
        <v>0</v>
      </c>
      <c r="Z67" s="64">
        <f t="shared" si="29"/>
        <v>0</v>
      </c>
      <c r="AA67" s="64">
        <f t="shared" si="25"/>
        <v>0</v>
      </c>
      <c r="AB67" s="64">
        <f t="shared" si="25"/>
        <v>0</v>
      </c>
      <c r="AC67" s="64">
        <f t="shared" si="25"/>
        <v>0</v>
      </c>
      <c r="AD67" s="64">
        <f t="shared" si="25"/>
        <v>0</v>
      </c>
      <c r="AE67" s="64">
        <f t="shared" si="25"/>
        <v>0</v>
      </c>
      <c r="AF67" s="64">
        <f t="shared" si="25"/>
        <v>0</v>
      </c>
      <c r="AG67" s="64">
        <f t="shared" si="25"/>
        <v>0</v>
      </c>
      <c r="AH67" s="64">
        <f t="shared" si="25"/>
        <v>0</v>
      </c>
      <c r="AI67" s="64">
        <f t="shared" si="25"/>
        <v>0</v>
      </c>
      <c r="AJ67" s="64">
        <f t="shared" si="25"/>
        <v>0</v>
      </c>
      <c r="AM67" s="64">
        <f t="shared" si="30"/>
        <v>0</v>
      </c>
      <c r="AN67" s="64">
        <f t="shared" si="26"/>
        <v>0</v>
      </c>
      <c r="AO67" s="64">
        <f t="shared" si="26"/>
        <v>0</v>
      </c>
      <c r="AP67" s="64">
        <f t="shared" si="26"/>
        <v>0</v>
      </c>
      <c r="AQ67" s="64">
        <f t="shared" si="26"/>
        <v>0</v>
      </c>
      <c r="AR67" s="64">
        <f t="shared" si="26"/>
        <v>0</v>
      </c>
      <c r="AS67" s="64">
        <f t="shared" si="26"/>
        <v>0</v>
      </c>
      <c r="AT67" s="64">
        <f t="shared" si="26"/>
        <v>0</v>
      </c>
      <c r="AU67" s="64">
        <f t="shared" si="26"/>
        <v>0</v>
      </c>
      <c r="AV67" s="64">
        <f t="shared" si="26"/>
        <v>0</v>
      </c>
      <c r="AW67" s="64">
        <f t="shared" si="26"/>
        <v>0</v>
      </c>
      <c r="AZ67" s="64">
        <f t="shared" si="31"/>
        <v>0</v>
      </c>
      <c r="BA67" s="64">
        <f t="shared" si="27"/>
        <v>0</v>
      </c>
      <c r="BB67" s="64">
        <f t="shared" si="27"/>
        <v>0</v>
      </c>
      <c r="BC67" s="64">
        <f t="shared" si="27"/>
        <v>0</v>
      </c>
      <c r="BD67" s="64">
        <f t="shared" si="27"/>
        <v>0</v>
      </c>
      <c r="BE67" s="64">
        <f t="shared" si="27"/>
        <v>0</v>
      </c>
      <c r="BF67" s="64">
        <f t="shared" si="27"/>
        <v>0</v>
      </c>
      <c r="BG67" s="64">
        <f t="shared" si="27"/>
        <v>0</v>
      </c>
      <c r="BH67" s="64">
        <f t="shared" si="27"/>
        <v>0</v>
      </c>
      <c r="BI67" s="64">
        <f t="shared" si="27"/>
        <v>0</v>
      </c>
      <c r="BJ67" s="64">
        <f t="shared" si="27"/>
        <v>0</v>
      </c>
      <c r="BM67" s="64">
        <f t="shared" si="32"/>
        <v>0</v>
      </c>
      <c r="BN67" s="64">
        <f t="shared" si="32"/>
        <v>0</v>
      </c>
      <c r="BO67" s="64">
        <f t="shared" si="32"/>
        <v>0</v>
      </c>
      <c r="BP67" s="64">
        <f t="shared" si="32"/>
        <v>0</v>
      </c>
      <c r="BQ67" s="64">
        <f t="shared" si="32"/>
        <v>0</v>
      </c>
      <c r="BR67" s="64">
        <f t="shared" si="32"/>
        <v>0</v>
      </c>
      <c r="BS67" s="64">
        <f t="shared" si="32"/>
        <v>0</v>
      </c>
      <c r="BT67" s="64">
        <f t="shared" si="32"/>
        <v>0</v>
      </c>
      <c r="BU67" s="64">
        <f t="shared" si="32"/>
        <v>0</v>
      </c>
      <c r="BV67" s="64">
        <f t="shared" si="32"/>
        <v>0</v>
      </c>
      <c r="BW67" s="64">
        <f t="shared" si="32"/>
        <v>0</v>
      </c>
      <c r="BZ67" s="64">
        <f t="shared" si="33"/>
        <v>0</v>
      </c>
      <c r="CA67" s="64">
        <f t="shared" si="33"/>
        <v>0</v>
      </c>
      <c r="CB67" s="64">
        <f t="shared" si="33"/>
        <v>0</v>
      </c>
      <c r="CC67" s="64">
        <f t="shared" si="33"/>
        <v>0</v>
      </c>
      <c r="CD67" s="64">
        <f t="shared" si="33"/>
        <v>0</v>
      </c>
      <c r="CE67" s="64">
        <f t="shared" si="33"/>
        <v>0</v>
      </c>
      <c r="CF67" s="64">
        <f t="shared" si="33"/>
        <v>0</v>
      </c>
      <c r="CG67" s="64">
        <f t="shared" si="33"/>
        <v>0</v>
      </c>
      <c r="CH67" s="64">
        <f t="shared" si="33"/>
        <v>0</v>
      </c>
      <c r="CI67" s="64">
        <f t="shared" si="33"/>
        <v>0</v>
      </c>
      <c r="CJ67" s="64">
        <f t="shared" si="33"/>
        <v>0</v>
      </c>
      <c r="CM67" s="64">
        <f t="shared" si="34"/>
        <v>0</v>
      </c>
      <c r="CN67" s="64">
        <f t="shared" si="34"/>
        <v>0</v>
      </c>
      <c r="CO67" s="64">
        <f t="shared" si="34"/>
        <v>0</v>
      </c>
      <c r="CP67" s="64">
        <f t="shared" si="34"/>
        <v>0</v>
      </c>
      <c r="CQ67" s="64">
        <f t="shared" si="34"/>
        <v>0</v>
      </c>
      <c r="CR67" s="64">
        <f t="shared" si="34"/>
        <v>0</v>
      </c>
      <c r="CS67" s="64">
        <f t="shared" si="34"/>
        <v>0</v>
      </c>
      <c r="CT67" s="64">
        <f t="shared" si="34"/>
        <v>0</v>
      </c>
      <c r="CU67" s="64">
        <f t="shared" si="34"/>
        <v>0</v>
      </c>
      <c r="CV67" s="64">
        <f t="shared" si="34"/>
        <v>0</v>
      </c>
      <c r="CW67" s="64">
        <f t="shared" si="34"/>
        <v>0</v>
      </c>
    </row>
    <row r="68" spans="1:101">
      <c r="A68" s="64">
        <v>2015</v>
      </c>
      <c r="B68" s="64">
        <v>520500902</v>
      </c>
      <c r="C68" s="64">
        <v>1</v>
      </c>
      <c r="D68" s="64" t="s">
        <v>509</v>
      </c>
      <c r="E68" s="64">
        <v>34050</v>
      </c>
      <c r="F68" s="64">
        <v>44.2</v>
      </c>
      <c r="G68" s="64" t="s">
        <v>517</v>
      </c>
      <c r="I68" s="64">
        <v>1</v>
      </c>
      <c r="K68" s="64">
        <v>360207292</v>
      </c>
      <c r="L68" s="64" t="s">
        <v>225</v>
      </c>
      <c r="M68" s="64">
        <f t="shared" si="28"/>
        <v>0</v>
      </c>
      <c r="N68" s="64">
        <f t="shared" si="24"/>
        <v>0</v>
      </c>
      <c r="O68" s="64">
        <f t="shared" si="24"/>
        <v>0</v>
      </c>
      <c r="P68" s="64">
        <f t="shared" si="24"/>
        <v>0</v>
      </c>
      <c r="Q68" s="64">
        <f t="shared" si="24"/>
        <v>0</v>
      </c>
      <c r="R68" s="64">
        <f t="shared" si="24"/>
        <v>0</v>
      </c>
      <c r="S68" s="64">
        <f t="shared" si="24"/>
        <v>0</v>
      </c>
      <c r="T68" s="64">
        <f t="shared" si="24"/>
        <v>0</v>
      </c>
      <c r="U68" s="64">
        <f t="shared" si="24"/>
        <v>17.756</v>
      </c>
      <c r="V68" s="64">
        <f t="shared" si="24"/>
        <v>10.888999999999999</v>
      </c>
      <c r="W68" s="64">
        <f t="shared" si="24"/>
        <v>0</v>
      </c>
      <c r="Z68" s="64">
        <f t="shared" si="29"/>
        <v>0</v>
      </c>
      <c r="AA68" s="64">
        <f t="shared" si="25"/>
        <v>0</v>
      </c>
      <c r="AB68" s="64">
        <f t="shared" si="25"/>
        <v>0</v>
      </c>
      <c r="AC68" s="64">
        <f t="shared" si="25"/>
        <v>0</v>
      </c>
      <c r="AD68" s="64">
        <f t="shared" si="25"/>
        <v>0</v>
      </c>
      <c r="AE68" s="64">
        <f t="shared" si="25"/>
        <v>0</v>
      </c>
      <c r="AF68" s="64">
        <f t="shared" si="25"/>
        <v>0</v>
      </c>
      <c r="AG68" s="64">
        <f t="shared" si="25"/>
        <v>0</v>
      </c>
      <c r="AH68" s="64">
        <f t="shared" si="25"/>
        <v>0</v>
      </c>
      <c r="AI68" s="64">
        <f t="shared" si="25"/>
        <v>0</v>
      </c>
      <c r="AJ68" s="64">
        <f t="shared" si="25"/>
        <v>0</v>
      </c>
      <c r="AM68" s="64">
        <f t="shared" si="30"/>
        <v>0</v>
      </c>
      <c r="AN68" s="64">
        <f t="shared" si="26"/>
        <v>0</v>
      </c>
      <c r="AO68" s="64">
        <f t="shared" si="26"/>
        <v>0</v>
      </c>
      <c r="AP68" s="64">
        <f t="shared" si="26"/>
        <v>0</v>
      </c>
      <c r="AQ68" s="64">
        <f t="shared" si="26"/>
        <v>0</v>
      </c>
      <c r="AR68" s="64">
        <f t="shared" si="26"/>
        <v>0</v>
      </c>
      <c r="AS68" s="64">
        <f t="shared" si="26"/>
        <v>0</v>
      </c>
      <c r="AT68" s="64">
        <f t="shared" si="26"/>
        <v>0</v>
      </c>
      <c r="AU68" s="64">
        <f t="shared" si="26"/>
        <v>0</v>
      </c>
      <c r="AV68" s="64">
        <f t="shared" si="26"/>
        <v>0</v>
      </c>
      <c r="AW68" s="64">
        <f t="shared" si="26"/>
        <v>0</v>
      </c>
      <c r="AZ68" s="64">
        <f t="shared" si="31"/>
        <v>0</v>
      </c>
      <c r="BA68" s="64">
        <f t="shared" si="27"/>
        <v>0</v>
      </c>
      <c r="BB68" s="64">
        <f t="shared" si="27"/>
        <v>0</v>
      </c>
      <c r="BC68" s="64">
        <f t="shared" si="27"/>
        <v>0</v>
      </c>
      <c r="BD68" s="64">
        <f t="shared" si="27"/>
        <v>0</v>
      </c>
      <c r="BE68" s="64">
        <f t="shared" si="27"/>
        <v>0</v>
      </c>
      <c r="BF68" s="64">
        <f t="shared" si="27"/>
        <v>0</v>
      </c>
      <c r="BG68" s="64">
        <f t="shared" si="27"/>
        <v>0</v>
      </c>
      <c r="BH68" s="64">
        <f t="shared" si="27"/>
        <v>0</v>
      </c>
      <c r="BI68" s="64">
        <f t="shared" si="27"/>
        <v>0</v>
      </c>
      <c r="BJ68" s="64">
        <f t="shared" si="27"/>
        <v>0</v>
      </c>
      <c r="BM68" s="64">
        <f t="shared" si="32"/>
        <v>0</v>
      </c>
      <c r="BN68" s="64">
        <f t="shared" si="32"/>
        <v>0</v>
      </c>
      <c r="BO68" s="64">
        <f t="shared" si="32"/>
        <v>0</v>
      </c>
      <c r="BP68" s="64">
        <f t="shared" si="32"/>
        <v>0</v>
      </c>
      <c r="BQ68" s="64">
        <f t="shared" si="32"/>
        <v>0</v>
      </c>
      <c r="BR68" s="64">
        <f t="shared" si="32"/>
        <v>0</v>
      </c>
      <c r="BS68" s="64">
        <f t="shared" si="32"/>
        <v>0</v>
      </c>
      <c r="BT68" s="64">
        <f t="shared" si="32"/>
        <v>0</v>
      </c>
      <c r="BU68" s="64">
        <f t="shared" si="32"/>
        <v>0</v>
      </c>
      <c r="BV68" s="64">
        <f t="shared" si="32"/>
        <v>0</v>
      </c>
      <c r="BW68" s="64">
        <f t="shared" si="32"/>
        <v>0</v>
      </c>
      <c r="BZ68" s="64">
        <f t="shared" si="33"/>
        <v>0</v>
      </c>
      <c r="CA68" s="64">
        <f t="shared" si="33"/>
        <v>0</v>
      </c>
      <c r="CB68" s="64">
        <f t="shared" si="33"/>
        <v>0</v>
      </c>
      <c r="CC68" s="64">
        <f t="shared" si="33"/>
        <v>0</v>
      </c>
      <c r="CD68" s="64">
        <f t="shared" si="33"/>
        <v>0</v>
      </c>
      <c r="CE68" s="64">
        <f t="shared" si="33"/>
        <v>0</v>
      </c>
      <c r="CF68" s="64">
        <f t="shared" si="33"/>
        <v>0</v>
      </c>
      <c r="CG68" s="64">
        <f t="shared" si="33"/>
        <v>0</v>
      </c>
      <c r="CH68" s="64">
        <f t="shared" si="33"/>
        <v>0</v>
      </c>
      <c r="CI68" s="64">
        <f t="shared" si="33"/>
        <v>0</v>
      </c>
      <c r="CJ68" s="64">
        <f t="shared" si="33"/>
        <v>0</v>
      </c>
      <c r="CM68" s="64">
        <f t="shared" si="34"/>
        <v>0</v>
      </c>
      <c r="CN68" s="64">
        <f t="shared" si="34"/>
        <v>0</v>
      </c>
      <c r="CO68" s="64">
        <f t="shared" si="34"/>
        <v>0</v>
      </c>
      <c r="CP68" s="64">
        <f t="shared" si="34"/>
        <v>0</v>
      </c>
      <c r="CQ68" s="64">
        <f t="shared" si="34"/>
        <v>0</v>
      </c>
      <c r="CR68" s="64">
        <f t="shared" si="34"/>
        <v>0</v>
      </c>
      <c r="CS68" s="64">
        <f t="shared" si="34"/>
        <v>0</v>
      </c>
      <c r="CT68" s="64">
        <f t="shared" si="34"/>
        <v>0</v>
      </c>
      <c r="CU68" s="64">
        <f t="shared" si="34"/>
        <v>0</v>
      </c>
      <c r="CV68" s="64">
        <f t="shared" si="34"/>
        <v>0</v>
      </c>
      <c r="CW68" s="64">
        <f t="shared" si="34"/>
        <v>0</v>
      </c>
    </row>
    <row r="69" spans="1:101">
      <c r="A69" s="64">
        <v>2015</v>
      </c>
      <c r="B69" s="64">
        <v>520500902</v>
      </c>
      <c r="C69" s="64">
        <v>3</v>
      </c>
      <c r="D69" s="64" t="s">
        <v>509</v>
      </c>
      <c r="E69" s="64">
        <v>34050</v>
      </c>
      <c r="F69" s="64">
        <v>0</v>
      </c>
      <c r="G69" s="64" t="s">
        <v>517</v>
      </c>
      <c r="K69" s="64">
        <v>360206582</v>
      </c>
      <c r="L69" s="64" t="s">
        <v>224</v>
      </c>
      <c r="M69" s="64">
        <f t="shared" si="28"/>
        <v>0</v>
      </c>
      <c r="N69" s="64">
        <f t="shared" si="24"/>
        <v>0</v>
      </c>
      <c r="O69" s="64">
        <f t="shared" si="24"/>
        <v>48.3</v>
      </c>
      <c r="P69" s="64">
        <f t="shared" si="24"/>
        <v>0</v>
      </c>
      <c r="Q69" s="64">
        <f t="shared" si="24"/>
        <v>0</v>
      </c>
      <c r="R69" s="64">
        <f t="shared" si="24"/>
        <v>0</v>
      </c>
      <c r="S69" s="64">
        <f t="shared" si="24"/>
        <v>0</v>
      </c>
      <c r="T69" s="64">
        <f t="shared" si="24"/>
        <v>0</v>
      </c>
      <c r="U69" s="64">
        <f t="shared" si="24"/>
        <v>0</v>
      </c>
      <c r="V69" s="64">
        <f t="shared" si="24"/>
        <v>0</v>
      </c>
      <c r="W69" s="64">
        <f t="shared" si="24"/>
        <v>0</v>
      </c>
      <c r="Z69" s="64">
        <f t="shared" si="29"/>
        <v>0</v>
      </c>
      <c r="AA69" s="64">
        <f t="shared" si="25"/>
        <v>0</v>
      </c>
      <c r="AB69" s="64">
        <f t="shared" si="25"/>
        <v>0</v>
      </c>
      <c r="AC69" s="64">
        <f t="shared" si="25"/>
        <v>0</v>
      </c>
      <c r="AD69" s="64">
        <f t="shared" si="25"/>
        <v>0</v>
      </c>
      <c r="AE69" s="64">
        <f t="shared" si="25"/>
        <v>0</v>
      </c>
      <c r="AF69" s="64">
        <f t="shared" si="25"/>
        <v>0</v>
      </c>
      <c r="AG69" s="64">
        <f t="shared" si="25"/>
        <v>0</v>
      </c>
      <c r="AH69" s="64">
        <f t="shared" si="25"/>
        <v>0</v>
      </c>
      <c r="AI69" s="64">
        <f t="shared" si="25"/>
        <v>0</v>
      </c>
      <c r="AJ69" s="64">
        <f t="shared" si="25"/>
        <v>0</v>
      </c>
      <c r="AM69" s="64">
        <f t="shared" si="30"/>
        <v>0</v>
      </c>
      <c r="AN69" s="64">
        <f t="shared" si="26"/>
        <v>0</v>
      </c>
      <c r="AO69" s="64">
        <f t="shared" si="26"/>
        <v>0</v>
      </c>
      <c r="AP69" s="64">
        <f t="shared" si="26"/>
        <v>0</v>
      </c>
      <c r="AQ69" s="64">
        <f t="shared" si="26"/>
        <v>0</v>
      </c>
      <c r="AR69" s="64">
        <f t="shared" si="26"/>
        <v>0</v>
      </c>
      <c r="AS69" s="64">
        <f t="shared" si="26"/>
        <v>0</v>
      </c>
      <c r="AT69" s="64">
        <f t="shared" si="26"/>
        <v>0</v>
      </c>
      <c r="AU69" s="64">
        <f t="shared" si="26"/>
        <v>0</v>
      </c>
      <c r="AV69" s="64">
        <f t="shared" si="26"/>
        <v>0</v>
      </c>
      <c r="AW69" s="64">
        <f t="shared" si="26"/>
        <v>0</v>
      </c>
      <c r="AZ69" s="64">
        <f t="shared" si="31"/>
        <v>0</v>
      </c>
      <c r="BA69" s="64">
        <f t="shared" si="27"/>
        <v>0</v>
      </c>
      <c r="BB69" s="64">
        <f t="shared" si="27"/>
        <v>0</v>
      </c>
      <c r="BC69" s="64">
        <f t="shared" si="27"/>
        <v>0</v>
      </c>
      <c r="BD69" s="64">
        <f t="shared" si="27"/>
        <v>0</v>
      </c>
      <c r="BE69" s="64">
        <f t="shared" si="27"/>
        <v>0</v>
      </c>
      <c r="BF69" s="64">
        <f t="shared" si="27"/>
        <v>0</v>
      </c>
      <c r="BG69" s="64">
        <f t="shared" si="27"/>
        <v>0</v>
      </c>
      <c r="BH69" s="64">
        <f t="shared" si="27"/>
        <v>0</v>
      </c>
      <c r="BI69" s="64">
        <f t="shared" si="27"/>
        <v>0</v>
      </c>
      <c r="BJ69" s="64">
        <f t="shared" si="27"/>
        <v>0</v>
      </c>
      <c r="BM69" s="64">
        <f t="shared" si="32"/>
        <v>0</v>
      </c>
      <c r="BN69" s="64">
        <f t="shared" si="32"/>
        <v>0</v>
      </c>
      <c r="BO69" s="64">
        <f t="shared" si="32"/>
        <v>0</v>
      </c>
      <c r="BP69" s="64">
        <f t="shared" si="32"/>
        <v>0</v>
      </c>
      <c r="BQ69" s="64">
        <f t="shared" si="32"/>
        <v>0</v>
      </c>
      <c r="BR69" s="64">
        <f t="shared" si="32"/>
        <v>0</v>
      </c>
      <c r="BS69" s="64">
        <f t="shared" si="32"/>
        <v>0</v>
      </c>
      <c r="BT69" s="64">
        <f t="shared" si="32"/>
        <v>0</v>
      </c>
      <c r="BU69" s="64">
        <f t="shared" si="32"/>
        <v>0</v>
      </c>
      <c r="BV69" s="64">
        <f t="shared" si="32"/>
        <v>0</v>
      </c>
      <c r="BW69" s="64">
        <f t="shared" si="32"/>
        <v>0</v>
      </c>
      <c r="BZ69" s="64">
        <f t="shared" si="33"/>
        <v>0</v>
      </c>
      <c r="CA69" s="64">
        <f t="shared" si="33"/>
        <v>0</v>
      </c>
      <c r="CB69" s="64">
        <f t="shared" si="33"/>
        <v>0</v>
      </c>
      <c r="CC69" s="64">
        <f t="shared" si="33"/>
        <v>0</v>
      </c>
      <c r="CD69" s="64">
        <f t="shared" si="33"/>
        <v>0</v>
      </c>
      <c r="CE69" s="64">
        <f t="shared" si="33"/>
        <v>0</v>
      </c>
      <c r="CF69" s="64">
        <f t="shared" si="33"/>
        <v>0</v>
      </c>
      <c r="CG69" s="64">
        <f t="shared" si="33"/>
        <v>0</v>
      </c>
      <c r="CH69" s="64">
        <f t="shared" si="33"/>
        <v>0</v>
      </c>
      <c r="CI69" s="64">
        <f t="shared" si="33"/>
        <v>0</v>
      </c>
      <c r="CJ69" s="64">
        <f t="shared" si="33"/>
        <v>0</v>
      </c>
      <c r="CM69" s="64">
        <f t="shared" si="34"/>
        <v>0</v>
      </c>
      <c r="CN69" s="64">
        <f t="shared" si="34"/>
        <v>0</v>
      </c>
      <c r="CO69" s="64">
        <f t="shared" si="34"/>
        <v>0</v>
      </c>
      <c r="CP69" s="64">
        <f t="shared" si="34"/>
        <v>0</v>
      </c>
      <c r="CQ69" s="64">
        <f t="shared" si="34"/>
        <v>0</v>
      </c>
      <c r="CR69" s="64">
        <f t="shared" si="34"/>
        <v>0</v>
      </c>
      <c r="CS69" s="64">
        <f t="shared" si="34"/>
        <v>0</v>
      </c>
      <c r="CT69" s="64">
        <f t="shared" si="34"/>
        <v>0</v>
      </c>
      <c r="CU69" s="64">
        <f t="shared" si="34"/>
        <v>0</v>
      </c>
      <c r="CV69" s="64">
        <f t="shared" si="34"/>
        <v>0</v>
      </c>
      <c r="CW69" s="64">
        <f t="shared" si="34"/>
        <v>0</v>
      </c>
    </row>
    <row r="70" spans="1:101">
      <c r="A70" s="64">
        <v>2005</v>
      </c>
      <c r="B70" s="64">
        <v>520500902</v>
      </c>
      <c r="C70" s="64">
        <v>1</v>
      </c>
      <c r="D70" s="64" t="s">
        <v>509</v>
      </c>
      <c r="E70" s="64">
        <v>35900</v>
      </c>
      <c r="F70" s="64">
        <v>83.2</v>
      </c>
      <c r="K70" s="64">
        <v>360206592</v>
      </c>
      <c r="L70" s="64" t="s">
        <v>240</v>
      </c>
      <c r="M70" s="64">
        <f t="shared" si="28"/>
        <v>0</v>
      </c>
      <c r="N70" s="64">
        <f t="shared" si="24"/>
        <v>0</v>
      </c>
      <c r="O70" s="64">
        <f t="shared" si="24"/>
        <v>0</v>
      </c>
      <c r="P70" s="64">
        <f t="shared" si="24"/>
        <v>0</v>
      </c>
      <c r="Q70" s="64">
        <f t="shared" si="24"/>
        <v>0</v>
      </c>
      <c r="R70" s="64">
        <f t="shared" si="24"/>
        <v>0</v>
      </c>
      <c r="S70" s="64">
        <f t="shared" si="24"/>
        <v>0</v>
      </c>
      <c r="T70" s="64">
        <f t="shared" si="24"/>
        <v>0</v>
      </c>
      <c r="U70" s="64">
        <f t="shared" si="24"/>
        <v>0</v>
      </c>
      <c r="V70" s="64">
        <f t="shared" si="24"/>
        <v>0</v>
      </c>
      <c r="W70" s="64">
        <f t="shared" si="24"/>
        <v>0</v>
      </c>
      <c r="Z70" s="64">
        <f t="shared" si="29"/>
        <v>0</v>
      </c>
      <c r="AA70" s="64">
        <f t="shared" si="25"/>
        <v>0</v>
      </c>
      <c r="AB70" s="64">
        <f t="shared" si="25"/>
        <v>0</v>
      </c>
      <c r="AC70" s="64">
        <f t="shared" si="25"/>
        <v>0</v>
      </c>
      <c r="AD70" s="64">
        <f t="shared" si="25"/>
        <v>0</v>
      </c>
      <c r="AE70" s="64">
        <f t="shared" si="25"/>
        <v>0</v>
      </c>
      <c r="AF70" s="64">
        <f t="shared" si="25"/>
        <v>0</v>
      </c>
      <c r="AG70" s="64">
        <f t="shared" si="25"/>
        <v>0</v>
      </c>
      <c r="AH70" s="64">
        <f t="shared" si="25"/>
        <v>0</v>
      </c>
      <c r="AI70" s="64">
        <f t="shared" si="25"/>
        <v>0</v>
      </c>
      <c r="AJ70" s="64">
        <f t="shared" si="25"/>
        <v>0</v>
      </c>
      <c r="AM70" s="64">
        <f t="shared" si="30"/>
        <v>0</v>
      </c>
      <c r="AN70" s="64">
        <f t="shared" si="26"/>
        <v>0</v>
      </c>
      <c r="AO70" s="64">
        <f t="shared" si="26"/>
        <v>0</v>
      </c>
      <c r="AP70" s="64">
        <f t="shared" si="26"/>
        <v>0</v>
      </c>
      <c r="AQ70" s="64">
        <f t="shared" si="26"/>
        <v>0</v>
      </c>
      <c r="AR70" s="64">
        <f t="shared" si="26"/>
        <v>0</v>
      </c>
      <c r="AS70" s="64">
        <f t="shared" si="26"/>
        <v>0</v>
      </c>
      <c r="AT70" s="64">
        <f t="shared" si="26"/>
        <v>0</v>
      </c>
      <c r="AU70" s="64">
        <f t="shared" si="26"/>
        <v>0</v>
      </c>
      <c r="AV70" s="64">
        <f t="shared" si="26"/>
        <v>0</v>
      </c>
      <c r="AW70" s="64">
        <f t="shared" si="26"/>
        <v>0</v>
      </c>
      <c r="AZ70" s="64">
        <f t="shared" si="31"/>
        <v>0</v>
      </c>
      <c r="BA70" s="64">
        <f t="shared" si="27"/>
        <v>0</v>
      </c>
      <c r="BB70" s="64">
        <f t="shared" si="27"/>
        <v>0</v>
      </c>
      <c r="BC70" s="64">
        <f t="shared" si="27"/>
        <v>0</v>
      </c>
      <c r="BD70" s="64">
        <f t="shared" si="27"/>
        <v>0</v>
      </c>
      <c r="BE70" s="64">
        <f t="shared" si="27"/>
        <v>0</v>
      </c>
      <c r="BF70" s="64">
        <f t="shared" si="27"/>
        <v>0</v>
      </c>
      <c r="BG70" s="64">
        <f t="shared" si="27"/>
        <v>0</v>
      </c>
      <c r="BH70" s="64">
        <f t="shared" si="27"/>
        <v>0</v>
      </c>
      <c r="BI70" s="64">
        <f t="shared" si="27"/>
        <v>0</v>
      </c>
      <c r="BJ70" s="64">
        <f t="shared" si="27"/>
        <v>0</v>
      </c>
      <c r="BM70" s="64">
        <f t="shared" si="32"/>
        <v>0</v>
      </c>
      <c r="BN70" s="64">
        <f t="shared" si="32"/>
        <v>0</v>
      </c>
      <c r="BO70" s="64">
        <f t="shared" si="32"/>
        <v>0</v>
      </c>
      <c r="BP70" s="64">
        <f t="shared" si="32"/>
        <v>0</v>
      </c>
      <c r="BQ70" s="64">
        <f t="shared" si="32"/>
        <v>0</v>
      </c>
      <c r="BR70" s="64">
        <f t="shared" si="32"/>
        <v>0</v>
      </c>
      <c r="BS70" s="64">
        <f t="shared" si="32"/>
        <v>0</v>
      </c>
      <c r="BT70" s="64">
        <f t="shared" si="32"/>
        <v>0</v>
      </c>
      <c r="BU70" s="64">
        <f t="shared" si="32"/>
        <v>0</v>
      </c>
      <c r="BV70" s="64">
        <f t="shared" si="32"/>
        <v>0</v>
      </c>
      <c r="BW70" s="64">
        <f t="shared" si="32"/>
        <v>0</v>
      </c>
      <c r="BZ70" s="64">
        <f t="shared" si="33"/>
        <v>0</v>
      </c>
      <c r="CA70" s="64">
        <f t="shared" si="33"/>
        <v>0</v>
      </c>
      <c r="CB70" s="64">
        <f t="shared" si="33"/>
        <v>0</v>
      </c>
      <c r="CC70" s="64">
        <f t="shared" si="33"/>
        <v>0</v>
      </c>
      <c r="CD70" s="64">
        <f t="shared" si="33"/>
        <v>0</v>
      </c>
      <c r="CE70" s="64">
        <f t="shared" si="33"/>
        <v>0</v>
      </c>
      <c r="CF70" s="64">
        <f t="shared" si="33"/>
        <v>0</v>
      </c>
      <c r="CG70" s="64">
        <f t="shared" si="33"/>
        <v>0</v>
      </c>
      <c r="CH70" s="64">
        <f t="shared" si="33"/>
        <v>0</v>
      </c>
      <c r="CI70" s="64">
        <f t="shared" si="33"/>
        <v>0</v>
      </c>
      <c r="CJ70" s="64">
        <f t="shared" si="33"/>
        <v>0</v>
      </c>
      <c r="CM70" s="64">
        <f t="shared" si="34"/>
        <v>0</v>
      </c>
      <c r="CN70" s="64">
        <f t="shared" si="34"/>
        <v>0</v>
      </c>
      <c r="CO70" s="64">
        <f t="shared" si="34"/>
        <v>0</v>
      </c>
      <c r="CP70" s="64">
        <f t="shared" si="34"/>
        <v>0</v>
      </c>
      <c r="CQ70" s="64">
        <f t="shared" si="34"/>
        <v>0</v>
      </c>
      <c r="CR70" s="64">
        <f t="shared" si="34"/>
        <v>0</v>
      </c>
      <c r="CS70" s="64">
        <f t="shared" si="34"/>
        <v>0</v>
      </c>
      <c r="CT70" s="64">
        <f t="shared" si="34"/>
        <v>0</v>
      </c>
      <c r="CU70" s="64">
        <f t="shared" si="34"/>
        <v>0</v>
      </c>
      <c r="CV70" s="64">
        <f t="shared" si="34"/>
        <v>0</v>
      </c>
      <c r="CW70" s="64">
        <f t="shared" si="34"/>
        <v>0</v>
      </c>
    </row>
    <row r="71" spans="1:101">
      <c r="A71" s="64">
        <v>2010</v>
      </c>
      <c r="B71" s="64">
        <v>520500902</v>
      </c>
      <c r="C71" s="64">
        <v>1</v>
      </c>
      <c r="D71" s="64" t="s">
        <v>509</v>
      </c>
      <c r="E71" s="64">
        <v>34050</v>
      </c>
      <c r="F71" s="64">
        <v>40.9</v>
      </c>
      <c r="K71" s="64">
        <v>360206612</v>
      </c>
      <c r="L71" s="64" t="s">
        <v>224</v>
      </c>
      <c r="M71" s="64">
        <f t="shared" si="28"/>
        <v>0</v>
      </c>
      <c r="N71" s="64">
        <f t="shared" si="24"/>
        <v>0</v>
      </c>
      <c r="O71" s="64">
        <f t="shared" si="24"/>
        <v>0</v>
      </c>
      <c r="P71" s="64">
        <f t="shared" si="24"/>
        <v>0</v>
      </c>
      <c r="Q71" s="64">
        <f t="shared" si="24"/>
        <v>0</v>
      </c>
      <c r="R71" s="64">
        <f t="shared" si="24"/>
        <v>0</v>
      </c>
      <c r="S71" s="64">
        <f t="shared" si="24"/>
        <v>0</v>
      </c>
      <c r="T71" s="64">
        <f t="shared" si="24"/>
        <v>0</v>
      </c>
      <c r="U71" s="64">
        <f t="shared" si="24"/>
        <v>0</v>
      </c>
      <c r="V71" s="64">
        <f t="shared" si="24"/>
        <v>0</v>
      </c>
      <c r="W71" s="64">
        <f t="shared" si="24"/>
        <v>0</v>
      </c>
      <c r="Z71" s="64">
        <f t="shared" si="29"/>
        <v>0</v>
      </c>
      <c r="AA71" s="64">
        <f t="shared" si="25"/>
        <v>0</v>
      </c>
      <c r="AB71" s="64">
        <f t="shared" si="25"/>
        <v>0</v>
      </c>
      <c r="AC71" s="64">
        <f t="shared" si="25"/>
        <v>0</v>
      </c>
      <c r="AD71" s="64">
        <f t="shared" si="25"/>
        <v>0</v>
      </c>
      <c r="AE71" s="64">
        <f t="shared" si="25"/>
        <v>0</v>
      </c>
      <c r="AF71" s="64">
        <f t="shared" si="25"/>
        <v>0</v>
      </c>
      <c r="AG71" s="64">
        <f t="shared" si="25"/>
        <v>0</v>
      </c>
      <c r="AH71" s="64">
        <f t="shared" si="25"/>
        <v>0</v>
      </c>
      <c r="AI71" s="64">
        <f t="shared" si="25"/>
        <v>0</v>
      </c>
      <c r="AJ71" s="64">
        <f t="shared" si="25"/>
        <v>0</v>
      </c>
      <c r="AM71" s="64">
        <f t="shared" si="30"/>
        <v>0</v>
      </c>
      <c r="AN71" s="64">
        <f t="shared" si="26"/>
        <v>0</v>
      </c>
      <c r="AO71" s="64">
        <f t="shared" si="26"/>
        <v>0</v>
      </c>
      <c r="AP71" s="64">
        <f t="shared" si="26"/>
        <v>0</v>
      </c>
      <c r="AQ71" s="64">
        <f t="shared" si="26"/>
        <v>0</v>
      </c>
      <c r="AR71" s="64">
        <f t="shared" si="26"/>
        <v>0</v>
      </c>
      <c r="AS71" s="64">
        <f t="shared" si="26"/>
        <v>0</v>
      </c>
      <c r="AT71" s="64">
        <f t="shared" si="26"/>
        <v>0</v>
      </c>
      <c r="AU71" s="64">
        <f t="shared" si="26"/>
        <v>0</v>
      </c>
      <c r="AV71" s="64">
        <f t="shared" si="26"/>
        <v>0</v>
      </c>
      <c r="AW71" s="64">
        <f t="shared" si="26"/>
        <v>0</v>
      </c>
      <c r="AZ71" s="64">
        <f t="shared" si="31"/>
        <v>0</v>
      </c>
      <c r="BA71" s="64">
        <f t="shared" si="27"/>
        <v>0</v>
      </c>
      <c r="BB71" s="64">
        <f t="shared" si="27"/>
        <v>0</v>
      </c>
      <c r="BC71" s="64">
        <f t="shared" si="27"/>
        <v>0</v>
      </c>
      <c r="BD71" s="64">
        <f t="shared" si="27"/>
        <v>0</v>
      </c>
      <c r="BE71" s="64">
        <f t="shared" si="27"/>
        <v>0</v>
      </c>
      <c r="BF71" s="64">
        <f t="shared" si="27"/>
        <v>0</v>
      </c>
      <c r="BG71" s="64">
        <f t="shared" si="27"/>
        <v>0</v>
      </c>
      <c r="BH71" s="64">
        <f t="shared" si="27"/>
        <v>0</v>
      </c>
      <c r="BI71" s="64">
        <f t="shared" si="27"/>
        <v>0</v>
      </c>
      <c r="BJ71" s="64">
        <f t="shared" si="27"/>
        <v>0</v>
      </c>
      <c r="BM71" s="64">
        <f t="shared" si="32"/>
        <v>0</v>
      </c>
      <c r="BN71" s="64">
        <f t="shared" si="32"/>
        <v>0</v>
      </c>
      <c r="BO71" s="64">
        <f t="shared" si="32"/>
        <v>0</v>
      </c>
      <c r="BP71" s="64">
        <f t="shared" si="32"/>
        <v>0</v>
      </c>
      <c r="BQ71" s="64">
        <f t="shared" si="32"/>
        <v>0</v>
      </c>
      <c r="BR71" s="64">
        <f t="shared" si="32"/>
        <v>0</v>
      </c>
      <c r="BS71" s="64">
        <f t="shared" si="32"/>
        <v>0</v>
      </c>
      <c r="BT71" s="64">
        <f t="shared" si="32"/>
        <v>0</v>
      </c>
      <c r="BU71" s="64">
        <f t="shared" si="32"/>
        <v>0</v>
      </c>
      <c r="BV71" s="64">
        <f t="shared" si="32"/>
        <v>0</v>
      </c>
      <c r="BW71" s="64">
        <f t="shared" si="32"/>
        <v>0</v>
      </c>
      <c r="BZ71" s="64">
        <f t="shared" si="33"/>
        <v>0</v>
      </c>
      <c r="CA71" s="64">
        <f t="shared" si="33"/>
        <v>0</v>
      </c>
      <c r="CB71" s="64">
        <f t="shared" si="33"/>
        <v>0</v>
      </c>
      <c r="CC71" s="64">
        <f t="shared" si="33"/>
        <v>0</v>
      </c>
      <c r="CD71" s="64">
        <f t="shared" si="33"/>
        <v>0</v>
      </c>
      <c r="CE71" s="64">
        <f t="shared" si="33"/>
        <v>0</v>
      </c>
      <c r="CF71" s="64">
        <f t="shared" si="33"/>
        <v>0</v>
      </c>
      <c r="CG71" s="64">
        <f t="shared" si="33"/>
        <v>0</v>
      </c>
      <c r="CH71" s="64">
        <f t="shared" si="33"/>
        <v>0</v>
      </c>
      <c r="CI71" s="64">
        <f t="shared" si="33"/>
        <v>0</v>
      </c>
      <c r="CJ71" s="64">
        <f t="shared" si="33"/>
        <v>0</v>
      </c>
      <c r="CM71" s="64">
        <f t="shared" si="34"/>
        <v>0</v>
      </c>
      <c r="CN71" s="64">
        <f t="shared" si="34"/>
        <v>0</v>
      </c>
      <c r="CO71" s="64">
        <f t="shared" si="34"/>
        <v>0</v>
      </c>
      <c r="CP71" s="64">
        <f t="shared" si="34"/>
        <v>0</v>
      </c>
      <c r="CQ71" s="64">
        <f t="shared" si="34"/>
        <v>0</v>
      </c>
      <c r="CR71" s="64">
        <f t="shared" si="34"/>
        <v>0</v>
      </c>
      <c r="CS71" s="64">
        <f t="shared" si="34"/>
        <v>0</v>
      </c>
      <c r="CT71" s="64">
        <f t="shared" si="34"/>
        <v>0</v>
      </c>
      <c r="CU71" s="64">
        <f t="shared" si="34"/>
        <v>0</v>
      </c>
      <c r="CV71" s="64">
        <f t="shared" si="34"/>
        <v>0</v>
      </c>
      <c r="CW71" s="64">
        <f t="shared" si="34"/>
        <v>0</v>
      </c>
    </row>
    <row r="72" spans="1:101">
      <c r="A72" s="64">
        <v>2010</v>
      </c>
      <c r="B72" s="64">
        <v>520500902</v>
      </c>
      <c r="C72" s="64">
        <v>2</v>
      </c>
      <c r="D72" s="64" t="s">
        <v>509</v>
      </c>
      <c r="E72" s="64">
        <v>34050</v>
      </c>
      <c r="F72" s="64">
        <v>13.94</v>
      </c>
      <c r="K72" s="64">
        <v>360206622</v>
      </c>
      <c r="L72" s="64" t="s">
        <v>223</v>
      </c>
      <c r="M72" s="64">
        <f t="shared" si="28"/>
        <v>0</v>
      </c>
      <c r="N72" s="64">
        <f t="shared" si="24"/>
        <v>0</v>
      </c>
      <c r="O72" s="64">
        <f t="shared" si="24"/>
        <v>0</v>
      </c>
      <c r="P72" s="64">
        <f t="shared" si="24"/>
        <v>0</v>
      </c>
      <c r="Q72" s="64">
        <f t="shared" si="24"/>
        <v>0</v>
      </c>
      <c r="R72" s="64">
        <f t="shared" si="24"/>
        <v>0</v>
      </c>
      <c r="S72" s="64">
        <f t="shared" si="24"/>
        <v>0</v>
      </c>
      <c r="T72" s="64">
        <f t="shared" si="24"/>
        <v>0</v>
      </c>
      <c r="U72" s="64">
        <f t="shared" si="24"/>
        <v>0</v>
      </c>
      <c r="V72" s="64">
        <f t="shared" si="24"/>
        <v>0</v>
      </c>
      <c r="W72" s="64">
        <f t="shared" si="24"/>
        <v>0</v>
      </c>
      <c r="Z72" s="64">
        <f t="shared" si="29"/>
        <v>0</v>
      </c>
      <c r="AA72" s="64">
        <f t="shared" si="25"/>
        <v>0</v>
      </c>
      <c r="AB72" s="64">
        <f t="shared" si="25"/>
        <v>0</v>
      </c>
      <c r="AC72" s="64">
        <f t="shared" si="25"/>
        <v>0</v>
      </c>
      <c r="AD72" s="64">
        <f t="shared" si="25"/>
        <v>0</v>
      </c>
      <c r="AE72" s="64">
        <f t="shared" si="25"/>
        <v>0</v>
      </c>
      <c r="AF72" s="64">
        <f t="shared" si="25"/>
        <v>0</v>
      </c>
      <c r="AG72" s="64">
        <f t="shared" si="25"/>
        <v>0</v>
      </c>
      <c r="AH72" s="64">
        <f t="shared" si="25"/>
        <v>0</v>
      </c>
      <c r="AI72" s="64">
        <f t="shared" si="25"/>
        <v>0</v>
      </c>
      <c r="AJ72" s="64">
        <f t="shared" si="25"/>
        <v>0</v>
      </c>
      <c r="AM72" s="64">
        <f t="shared" si="30"/>
        <v>0</v>
      </c>
      <c r="AN72" s="64">
        <f t="shared" si="26"/>
        <v>0</v>
      </c>
      <c r="AO72" s="64">
        <f t="shared" si="26"/>
        <v>0</v>
      </c>
      <c r="AP72" s="64">
        <f t="shared" si="26"/>
        <v>0</v>
      </c>
      <c r="AQ72" s="64">
        <f t="shared" si="26"/>
        <v>0</v>
      </c>
      <c r="AR72" s="64">
        <f t="shared" si="26"/>
        <v>0</v>
      </c>
      <c r="AS72" s="64">
        <f t="shared" si="26"/>
        <v>0</v>
      </c>
      <c r="AT72" s="64">
        <f t="shared" si="26"/>
        <v>0</v>
      </c>
      <c r="AU72" s="64">
        <f t="shared" si="26"/>
        <v>0</v>
      </c>
      <c r="AV72" s="64">
        <f t="shared" si="26"/>
        <v>0</v>
      </c>
      <c r="AW72" s="64">
        <f t="shared" si="26"/>
        <v>0</v>
      </c>
      <c r="AZ72" s="64">
        <f t="shared" si="31"/>
        <v>0</v>
      </c>
      <c r="BA72" s="64">
        <f t="shared" si="27"/>
        <v>0</v>
      </c>
      <c r="BB72" s="64">
        <f t="shared" si="27"/>
        <v>0</v>
      </c>
      <c r="BC72" s="64">
        <f t="shared" si="27"/>
        <v>0</v>
      </c>
      <c r="BD72" s="64">
        <f t="shared" si="27"/>
        <v>0</v>
      </c>
      <c r="BE72" s="64">
        <f t="shared" si="27"/>
        <v>0</v>
      </c>
      <c r="BF72" s="64">
        <f t="shared" si="27"/>
        <v>0</v>
      </c>
      <c r="BG72" s="64">
        <f t="shared" si="27"/>
        <v>0</v>
      </c>
      <c r="BH72" s="64">
        <f t="shared" si="27"/>
        <v>0</v>
      </c>
      <c r="BI72" s="64">
        <f t="shared" si="27"/>
        <v>0</v>
      </c>
      <c r="BJ72" s="64">
        <f t="shared" si="27"/>
        <v>0</v>
      </c>
      <c r="BM72" s="64">
        <f t="shared" si="32"/>
        <v>0</v>
      </c>
      <c r="BN72" s="64">
        <f t="shared" si="32"/>
        <v>0</v>
      </c>
      <c r="BO72" s="64">
        <f t="shared" si="32"/>
        <v>0</v>
      </c>
      <c r="BP72" s="64">
        <f t="shared" si="32"/>
        <v>0</v>
      </c>
      <c r="BQ72" s="64">
        <f t="shared" si="32"/>
        <v>0</v>
      </c>
      <c r="BR72" s="64">
        <f t="shared" si="32"/>
        <v>0</v>
      </c>
      <c r="BS72" s="64">
        <f t="shared" si="32"/>
        <v>0</v>
      </c>
      <c r="BT72" s="64">
        <f t="shared" si="32"/>
        <v>0</v>
      </c>
      <c r="BU72" s="64">
        <f t="shared" si="32"/>
        <v>0</v>
      </c>
      <c r="BV72" s="64">
        <f t="shared" si="32"/>
        <v>0</v>
      </c>
      <c r="BW72" s="64">
        <f t="shared" si="32"/>
        <v>0</v>
      </c>
      <c r="BZ72" s="64">
        <f t="shared" si="33"/>
        <v>0</v>
      </c>
      <c r="CA72" s="64">
        <f t="shared" si="33"/>
        <v>0</v>
      </c>
      <c r="CB72" s="64">
        <f t="shared" si="33"/>
        <v>0</v>
      </c>
      <c r="CC72" s="64">
        <f t="shared" si="33"/>
        <v>0</v>
      </c>
      <c r="CD72" s="64">
        <f t="shared" si="33"/>
        <v>0</v>
      </c>
      <c r="CE72" s="64">
        <f t="shared" si="33"/>
        <v>0</v>
      </c>
      <c r="CF72" s="64">
        <f t="shared" si="33"/>
        <v>0</v>
      </c>
      <c r="CG72" s="64">
        <f t="shared" si="33"/>
        <v>0</v>
      </c>
      <c r="CH72" s="64">
        <f t="shared" si="33"/>
        <v>0</v>
      </c>
      <c r="CI72" s="64">
        <f t="shared" si="33"/>
        <v>0</v>
      </c>
      <c r="CJ72" s="64">
        <f t="shared" si="33"/>
        <v>0</v>
      </c>
      <c r="CM72" s="64">
        <f t="shared" si="34"/>
        <v>0</v>
      </c>
      <c r="CN72" s="64">
        <f t="shared" si="34"/>
        <v>0</v>
      </c>
      <c r="CO72" s="64">
        <f t="shared" si="34"/>
        <v>0</v>
      </c>
      <c r="CP72" s="64">
        <f t="shared" si="34"/>
        <v>0</v>
      </c>
      <c r="CQ72" s="64">
        <f t="shared" si="34"/>
        <v>0</v>
      </c>
      <c r="CR72" s="64">
        <f t="shared" si="34"/>
        <v>0</v>
      </c>
      <c r="CS72" s="64">
        <f t="shared" si="34"/>
        <v>0</v>
      </c>
      <c r="CT72" s="64">
        <f t="shared" si="34"/>
        <v>0</v>
      </c>
      <c r="CU72" s="64">
        <f t="shared" si="34"/>
        <v>0</v>
      </c>
      <c r="CV72" s="64">
        <f t="shared" si="34"/>
        <v>0</v>
      </c>
      <c r="CW72" s="64">
        <f t="shared" si="34"/>
        <v>0</v>
      </c>
    </row>
    <row r="73" spans="1:101">
      <c r="A73" s="64">
        <v>2010</v>
      </c>
      <c r="B73" s="64">
        <v>520500902</v>
      </c>
      <c r="C73" s="64">
        <v>3</v>
      </c>
      <c r="D73" s="64" t="s">
        <v>509</v>
      </c>
      <c r="E73" s="64">
        <v>34050</v>
      </c>
      <c r="F73" s="64">
        <v>6.7</v>
      </c>
      <c r="K73" s="64">
        <v>360206632</v>
      </c>
      <c r="L73" s="64" t="s">
        <v>236</v>
      </c>
      <c r="M73" s="64">
        <f t="shared" si="28"/>
        <v>0</v>
      </c>
      <c r="N73" s="64">
        <f t="shared" si="24"/>
        <v>0</v>
      </c>
      <c r="O73" s="64">
        <f t="shared" si="24"/>
        <v>80</v>
      </c>
      <c r="P73" s="64">
        <f t="shared" si="24"/>
        <v>0</v>
      </c>
      <c r="Q73" s="64">
        <f t="shared" si="24"/>
        <v>0</v>
      </c>
      <c r="R73" s="64">
        <f t="shared" si="24"/>
        <v>0</v>
      </c>
      <c r="S73" s="64">
        <f t="shared" si="24"/>
        <v>0</v>
      </c>
      <c r="T73" s="64">
        <f t="shared" si="24"/>
        <v>0</v>
      </c>
      <c r="U73" s="64">
        <f t="shared" si="24"/>
        <v>0</v>
      </c>
      <c r="V73" s="64">
        <f t="shared" si="24"/>
        <v>0</v>
      </c>
      <c r="W73" s="64">
        <f t="shared" si="24"/>
        <v>0</v>
      </c>
      <c r="Z73" s="64">
        <f t="shared" si="29"/>
        <v>0</v>
      </c>
      <c r="AA73" s="64">
        <f t="shared" si="25"/>
        <v>0</v>
      </c>
      <c r="AB73" s="64">
        <f t="shared" si="25"/>
        <v>0</v>
      </c>
      <c r="AC73" s="64">
        <f t="shared" si="25"/>
        <v>0</v>
      </c>
      <c r="AD73" s="64">
        <f t="shared" si="25"/>
        <v>0</v>
      </c>
      <c r="AE73" s="64">
        <f t="shared" si="25"/>
        <v>0</v>
      </c>
      <c r="AF73" s="64">
        <f t="shared" si="25"/>
        <v>0</v>
      </c>
      <c r="AG73" s="64">
        <f t="shared" si="25"/>
        <v>0</v>
      </c>
      <c r="AH73" s="64">
        <f t="shared" si="25"/>
        <v>0</v>
      </c>
      <c r="AI73" s="64">
        <f t="shared" si="25"/>
        <v>0</v>
      </c>
      <c r="AJ73" s="64">
        <f t="shared" si="25"/>
        <v>0</v>
      </c>
      <c r="AM73" s="64">
        <f t="shared" si="30"/>
        <v>0</v>
      </c>
      <c r="AN73" s="64">
        <f t="shared" si="26"/>
        <v>0</v>
      </c>
      <c r="AO73" s="64">
        <f t="shared" si="26"/>
        <v>0</v>
      </c>
      <c r="AP73" s="64">
        <f t="shared" si="26"/>
        <v>0</v>
      </c>
      <c r="AQ73" s="64">
        <f t="shared" si="26"/>
        <v>0</v>
      </c>
      <c r="AR73" s="64">
        <f t="shared" si="26"/>
        <v>0</v>
      </c>
      <c r="AS73" s="64">
        <f t="shared" si="26"/>
        <v>0</v>
      </c>
      <c r="AT73" s="64">
        <f t="shared" si="26"/>
        <v>0</v>
      </c>
      <c r="AU73" s="64">
        <f t="shared" si="26"/>
        <v>0</v>
      </c>
      <c r="AV73" s="64">
        <f t="shared" si="26"/>
        <v>0</v>
      </c>
      <c r="AW73" s="64">
        <f t="shared" si="26"/>
        <v>0</v>
      </c>
      <c r="AZ73" s="64">
        <f t="shared" si="31"/>
        <v>0</v>
      </c>
      <c r="BA73" s="64">
        <f t="shared" si="27"/>
        <v>0</v>
      </c>
      <c r="BB73" s="64">
        <f t="shared" si="27"/>
        <v>0</v>
      </c>
      <c r="BC73" s="64">
        <f t="shared" si="27"/>
        <v>0</v>
      </c>
      <c r="BD73" s="64">
        <f t="shared" si="27"/>
        <v>0</v>
      </c>
      <c r="BE73" s="64">
        <f t="shared" si="27"/>
        <v>0</v>
      </c>
      <c r="BF73" s="64">
        <f t="shared" si="27"/>
        <v>0</v>
      </c>
      <c r="BG73" s="64">
        <f t="shared" si="27"/>
        <v>0</v>
      </c>
      <c r="BH73" s="64">
        <f t="shared" si="27"/>
        <v>0</v>
      </c>
      <c r="BI73" s="64">
        <f t="shared" si="27"/>
        <v>0</v>
      </c>
      <c r="BJ73" s="64">
        <f t="shared" si="27"/>
        <v>0</v>
      </c>
      <c r="BM73" s="64">
        <f t="shared" si="32"/>
        <v>0</v>
      </c>
      <c r="BN73" s="64">
        <f t="shared" si="32"/>
        <v>0</v>
      </c>
      <c r="BO73" s="64">
        <f t="shared" si="32"/>
        <v>0</v>
      </c>
      <c r="BP73" s="64">
        <f t="shared" si="32"/>
        <v>0</v>
      </c>
      <c r="BQ73" s="64">
        <f t="shared" si="32"/>
        <v>0</v>
      </c>
      <c r="BR73" s="64">
        <f t="shared" si="32"/>
        <v>0</v>
      </c>
      <c r="BS73" s="64">
        <f t="shared" si="32"/>
        <v>0</v>
      </c>
      <c r="BT73" s="64">
        <f t="shared" si="32"/>
        <v>0</v>
      </c>
      <c r="BU73" s="64">
        <f t="shared" si="32"/>
        <v>0</v>
      </c>
      <c r="BV73" s="64">
        <f t="shared" si="32"/>
        <v>0</v>
      </c>
      <c r="BW73" s="64">
        <f t="shared" si="32"/>
        <v>0</v>
      </c>
      <c r="BZ73" s="64">
        <f t="shared" si="33"/>
        <v>0</v>
      </c>
      <c r="CA73" s="64">
        <f t="shared" si="33"/>
        <v>0</v>
      </c>
      <c r="CB73" s="64">
        <f t="shared" si="33"/>
        <v>0</v>
      </c>
      <c r="CC73" s="64">
        <f t="shared" si="33"/>
        <v>0</v>
      </c>
      <c r="CD73" s="64">
        <f t="shared" si="33"/>
        <v>0</v>
      </c>
      <c r="CE73" s="64">
        <f t="shared" si="33"/>
        <v>0</v>
      </c>
      <c r="CF73" s="64">
        <f t="shared" si="33"/>
        <v>0</v>
      </c>
      <c r="CG73" s="64">
        <f t="shared" si="33"/>
        <v>0</v>
      </c>
      <c r="CH73" s="64">
        <f t="shared" si="33"/>
        <v>0</v>
      </c>
      <c r="CI73" s="64">
        <f t="shared" si="33"/>
        <v>0</v>
      </c>
      <c r="CJ73" s="64">
        <f t="shared" si="33"/>
        <v>0</v>
      </c>
      <c r="CM73" s="64">
        <f t="shared" si="34"/>
        <v>0</v>
      </c>
      <c r="CN73" s="64">
        <f t="shared" si="34"/>
        <v>0</v>
      </c>
      <c r="CO73" s="64">
        <f t="shared" si="34"/>
        <v>0</v>
      </c>
      <c r="CP73" s="64">
        <f t="shared" si="34"/>
        <v>0</v>
      </c>
      <c r="CQ73" s="64">
        <f t="shared" si="34"/>
        <v>0</v>
      </c>
      <c r="CR73" s="64">
        <f t="shared" si="34"/>
        <v>0</v>
      </c>
      <c r="CS73" s="64">
        <f t="shared" si="34"/>
        <v>0</v>
      </c>
      <c r="CT73" s="64">
        <f t="shared" si="34"/>
        <v>0</v>
      </c>
      <c r="CU73" s="64">
        <f t="shared" si="34"/>
        <v>0</v>
      </c>
      <c r="CV73" s="64">
        <f t="shared" si="34"/>
        <v>0</v>
      </c>
      <c r="CW73" s="64">
        <f t="shared" si="34"/>
        <v>0</v>
      </c>
    </row>
    <row r="74" spans="1:101">
      <c r="A74" s="64">
        <v>2020</v>
      </c>
      <c r="B74" s="64">
        <v>520500902</v>
      </c>
      <c r="C74" s="64">
        <v>1</v>
      </c>
      <c r="D74" s="64" t="s">
        <v>509</v>
      </c>
      <c r="E74" s="64">
        <v>34330</v>
      </c>
      <c r="F74" s="64">
        <v>53.6</v>
      </c>
      <c r="G74" s="64" t="s">
        <v>519</v>
      </c>
      <c r="K74" s="64">
        <v>360206642</v>
      </c>
      <c r="L74" s="64" t="s">
        <v>236</v>
      </c>
      <c r="M74" s="64">
        <f t="shared" si="28"/>
        <v>0</v>
      </c>
      <c r="N74" s="64">
        <f t="shared" si="24"/>
        <v>0</v>
      </c>
      <c r="O74" s="64">
        <f t="shared" si="24"/>
        <v>0</v>
      </c>
      <c r="P74" s="64">
        <f t="shared" si="24"/>
        <v>0</v>
      </c>
      <c r="Q74" s="64">
        <f t="shared" si="24"/>
        <v>0</v>
      </c>
      <c r="R74" s="64">
        <f t="shared" si="24"/>
        <v>0</v>
      </c>
      <c r="S74" s="64">
        <f t="shared" si="24"/>
        <v>0</v>
      </c>
      <c r="T74" s="64">
        <f t="shared" si="24"/>
        <v>0</v>
      </c>
      <c r="U74" s="64">
        <f t="shared" si="24"/>
        <v>0</v>
      </c>
      <c r="V74" s="64">
        <f t="shared" si="24"/>
        <v>0</v>
      </c>
      <c r="W74" s="64">
        <f t="shared" si="24"/>
        <v>0</v>
      </c>
      <c r="Z74" s="64">
        <f t="shared" si="29"/>
        <v>0</v>
      </c>
      <c r="AA74" s="64">
        <f t="shared" si="25"/>
        <v>0</v>
      </c>
      <c r="AB74" s="64">
        <f t="shared" si="25"/>
        <v>0</v>
      </c>
      <c r="AC74" s="64">
        <f t="shared" si="25"/>
        <v>0</v>
      </c>
      <c r="AD74" s="64">
        <f t="shared" si="25"/>
        <v>0</v>
      </c>
      <c r="AE74" s="64">
        <f t="shared" si="25"/>
        <v>0</v>
      </c>
      <c r="AF74" s="64">
        <f t="shared" si="25"/>
        <v>0</v>
      </c>
      <c r="AG74" s="64">
        <f t="shared" si="25"/>
        <v>0</v>
      </c>
      <c r="AH74" s="64">
        <f t="shared" si="25"/>
        <v>0</v>
      </c>
      <c r="AI74" s="64">
        <f t="shared" si="25"/>
        <v>0</v>
      </c>
      <c r="AJ74" s="64">
        <f t="shared" si="25"/>
        <v>0</v>
      </c>
      <c r="AM74" s="64">
        <f t="shared" si="30"/>
        <v>0</v>
      </c>
      <c r="AN74" s="64">
        <f t="shared" si="26"/>
        <v>0</v>
      </c>
      <c r="AO74" s="64">
        <f t="shared" si="26"/>
        <v>0</v>
      </c>
      <c r="AP74" s="64">
        <f t="shared" si="26"/>
        <v>0</v>
      </c>
      <c r="AQ74" s="64">
        <f t="shared" si="26"/>
        <v>0</v>
      </c>
      <c r="AR74" s="64">
        <f t="shared" si="26"/>
        <v>0</v>
      </c>
      <c r="AS74" s="64">
        <f t="shared" si="26"/>
        <v>0</v>
      </c>
      <c r="AT74" s="64">
        <f t="shared" si="26"/>
        <v>0</v>
      </c>
      <c r="AU74" s="64">
        <f t="shared" si="26"/>
        <v>0</v>
      </c>
      <c r="AV74" s="64">
        <f t="shared" si="26"/>
        <v>0</v>
      </c>
      <c r="AW74" s="64">
        <f t="shared" si="26"/>
        <v>0</v>
      </c>
      <c r="AZ74" s="64">
        <f t="shared" si="31"/>
        <v>0</v>
      </c>
      <c r="BA74" s="64">
        <f t="shared" si="27"/>
        <v>0</v>
      </c>
      <c r="BB74" s="64">
        <f t="shared" si="27"/>
        <v>0</v>
      </c>
      <c r="BC74" s="64">
        <f t="shared" si="27"/>
        <v>0</v>
      </c>
      <c r="BD74" s="64">
        <f t="shared" si="27"/>
        <v>0</v>
      </c>
      <c r="BE74" s="64">
        <f t="shared" si="27"/>
        <v>0</v>
      </c>
      <c r="BF74" s="64">
        <f t="shared" si="27"/>
        <v>0</v>
      </c>
      <c r="BG74" s="64">
        <f t="shared" si="27"/>
        <v>0</v>
      </c>
      <c r="BH74" s="64">
        <f t="shared" si="27"/>
        <v>0</v>
      </c>
      <c r="BI74" s="64">
        <f t="shared" si="27"/>
        <v>0</v>
      </c>
      <c r="BJ74" s="64">
        <f t="shared" si="27"/>
        <v>0</v>
      </c>
      <c r="BM74" s="64">
        <f t="shared" si="32"/>
        <v>0</v>
      </c>
      <c r="BN74" s="64">
        <f t="shared" si="32"/>
        <v>0</v>
      </c>
      <c r="BO74" s="64">
        <f t="shared" si="32"/>
        <v>0</v>
      </c>
      <c r="BP74" s="64">
        <f t="shared" si="32"/>
        <v>0</v>
      </c>
      <c r="BQ74" s="64">
        <f t="shared" si="32"/>
        <v>0</v>
      </c>
      <c r="BR74" s="64">
        <f t="shared" si="32"/>
        <v>0</v>
      </c>
      <c r="BS74" s="64">
        <f t="shared" si="32"/>
        <v>0</v>
      </c>
      <c r="BT74" s="64">
        <f t="shared" si="32"/>
        <v>0</v>
      </c>
      <c r="BU74" s="64">
        <f t="shared" si="32"/>
        <v>0</v>
      </c>
      <c r="BV74" s="64">
        <f t="shared" si="32"/>
        <v>0</v>
      </c>
      <c r="BW74" s="64">
        <f t="shared" si="32"/>
        <v>0</v>
      </c>
      <c r="BZ74" s="64">
        <f t="shared" si="33"/>
        <v>0</v>
      </c>
      <c r="CA74" s="64">
        <f t="shared" si="33"/>
        <v>0</v>
      </c>
      <c r="CB74" s="64">
        <f t="shared" si="33"/>
        <v>0</v>
      </c>
      <c r="CC74" s="64">
        <f t="shared" si="33"/>
        <v>0</v>
      </c>
      <c r="CD74" s="64">
        <f t="shared" si="33"/>
        <v>0</v>
      </c>
      <c r="CE74" s="64">
        <f t="shared" si="33"/>
        <v>0</v>
      </c>
      <c r="CF74" s="64">
        <f t="shared" si="33"/>
        <v>0</v>
      </c>
      <c r="CG74" s="64">
        <f t="shared" si="33"/>
        <v>0</v>
      </c>
      <c r="CH74" s="64">
        <f t="shared" si="33"/>
        <v>0</v>
      </c>
      <c r="CI74" s="64">
        <f t="shared" si="33"/>
        <v>0</v>
      </c>
      <c r="CJ74" s="64">
        <f t="shared" si="33"/>
        <v>0</v>
      </c>
      <c r="CM74" s="64">
        <f t="shared" si="34"/>
        <v>0</v>
      </c>
      <c r="CN74" s="64">
        <f t="shared" si="34"/>
        <v>0</v>
      </c>
      <c r="CO74" s="64">
        <f t="shared" si="34"/>
        <v>0</v>
      </c>
      <c r="CP74" s="64">
        <f t="shared" si="34"/>
        <v>0</v>
      </c>
      <c r="CQ74" s="64">
        <f t="shared" si="34"/>
        <v>0</v>
      </c>
      <c r="CR74" s="64">
        <f t="shared" si="34"/>
        <v>0</v>
      </c>
      <c r="CS74" s="64">
        <f t="shared" si="34"/>
        <v>0</v>
      </c>
      <c r="CT74" s="64">
        <f t="shared" si="34"/>
        <v>0</v>
      </c>
      <c r="CU74" s="64">
        <f t="shared" si="34"/>
        <v>0</v>
      </c>
      <c r="CV74" s="64">
        <f t="shared" si="34"/>
        <v>0</v>
      </c>
      <c r="CW74" s="64">
        <f t="shared" si="34"/>
        <v>0</v>
      </c>
    </row>
    <row r="75" spans="1:101">
      <c r="A75" s="64">
        <v>2019</v>
      </c>
      <c r="B75" s="64">
        <v>520500902</v>
      </c>
      <c r="C75" s="64">
        <v>2</v>
      </c>
      <c r="D75" s="64" t="s">
        <v>520</v>
      </c>
      <c r="E75" s="64">
        <v>41340</v>
      </c>
      <c r="F75" s="64">
        <v>2E-3</v>
      </c>
      <c r="G75" s="64" t="s">
        <v>519</v>
      </c>
      <c r="K75" s="64">
        <v>360209512</v>
      </c>
      <c r="L75" s="64" t="s">
        <v>224</v>
      </c>
      <c r="M75" s="64">
        <f t="shared" si="28"/>
        <v>0</v>
      </c>
      <c r="N75" s="64">
        <f t="shared" si="24"/>
        <v>0</v>
      </c>
      <c r="O75" s="64">
        <f t="shared" si="24"/>
        <v>0</v>
      </c>
      <c r="P75" s="64">
        <f t="shared" si="24"/>
        <v>0</v>
      </c>
      <c r="Q75" s="64">
        <f t="shared" si="24"/>
        <v>0</v>
      </c>
      <c r="R75" s="64">
        <f t="shared" si="24"/>
        <v>0</v>
      </c>
      <c r="S75" s="64">
        <f t="shared" si="24"/>
        <v>0</v>
      </c>
      <c r="T75" s="64">
        <f t="shared" si="24"/>
        <v>0</v>
      </c>
      <c r="U75" s="64">
        <f t="shared" si="24"/>
        <v>0</v>
      </c>
      <c r="V75" s="64">
        <f t="shared" si="24"/>
        <v>0</v>
      </c>
      <c r="W75" s="64">
        <f t="shared" si="24"/>
        <v>0</v>
      </c>
      <c r="Z75" s="64">
        <f t="shared" si="29"/>
        <v>0</v>
      </c>
      <c r="AA75" s="64">
        <f t="shared" si="25"/>
        <v>0</v>
      </c>
      <c r="AB75" s="64">
        <f t="shared" si="25"/>
        <v>0</v>
      </c>
      <c r="AC75" s="64">
        <f t="shared" si="25"/>
        <v>0</v>
      </c>
      <c r="AD75" s="64">
        <f t="shared" si="25"/>
        <v>0</v>
      </c>
      <c r="AE75" s="64">
        <f t="shared" si="25"/>
        <v>0</v>
      </c>
      <c r="AF75" s="64">
        <f t="shared" si="25"/>
        <v>0</v>
      </c>
      <c r="AG75" s="64">
        <f t="shared" si="25"/>
        <v>0</v>
      </c>
      <c r="AH75" s="64">
        <f t="shared" si="25"/>
        <v>0</v>
      </c>
      <c r="AI75" s="64">
        <f t="shared" si="25"/>
        <v>0</v>
      </c>
      <c r="AJ75" s="64">
        <f t="shared" si="25"/>
        <v>0</v>
      </c>
      <c r="AM75" s="64">
        <f t="shared" si="30"/>
        <v>0</v>
      </c>
      <c r="AN75" s="64">
        <f t="shared" si="26"/>
        <v>0</v>
      </c>
      <c r="AO75" s="64">
        <f t="shared" si="26"/>
        <v>0</v>
      </c>
      <c r="AP75" s="64">
        <f t="shared" si="26"/>
        <v>0</v>
      </c>
      <c r="AQ75" s="64">
        <f t="shared" si="26"/>
        <v>0</v>
      </c>
      <c r="AR75" s="64">
        <f t="shared" si="26"/>
        <v>0</v>
      </c>
      <c r="AS75" s="64">
        <f t="shared" si="26"/>
        <v>0</v>
      </c>
      <c r="AT75" s="64">
        <f t="shared" si="26"/>
        <v>0</v>
      </c>
      <c r="AU75" s="64">
        <f t="shared" si="26"/>
        <v>0</v>
      </c>
      <c r="AV75" s="64">
        <f t="shared" si="26"/>
        <v>0</v>
      </c>
      <c r="AW75" s="64">
        <f t="shared" si="26"/>
        <v>0</v>
      </c>
      <c r="AZ75" s="64">
        <f t="shared" si="31"/>
        <v>0</v>
      </c>
      <c r="BA75" s="64">
        <f t="shared" si="27"/>
        <v>0</v>
      </c>
      <c r="BB75" s="64">
        <f t="shared" si="27"/>
        <v>0</v>
      </c>
      <c r="BC75" s="64">
        <f t="shared" si="27"/>
        <v>0</v>
      </c>
      <c r="BD75" s="64">
        <f t="shared" si="27"/>
        <v>0</v>
      </c>
      <c r="BE75" s="64">
        <f t="shared" si="27"/>
        <v>0</v>
      </c>
      <c r="BF75" s="64">
        <f t="shared" si="27"/>
        <v>0</v>
      </c>
      <c r="BG75" s="64">
        <f t="shared" si="27"/>
        <v>0</v>
      </c>
      <c r="BH75" s="64">
        <f t="shared" si="27"/>
        <v>0</v>
      </c>
      <c r="BI75" s="64">
        <f t="shared" si="27"/>
        <v>0</v>
      </c>
      <c r="BJ75" s="64">
        <f t="shared" si="27"/>
        <v>0</v>
      </c>
      <c r="BM75" s="64">
        <f t="shared" si="32"/>
        <v>0</v>
      </c>
      <c r="BN75" s="64">
        <f t="shared" si="32"/>
        <v>0</v>
      </c>
      <c r="BO75" s="64">
        <f t="shared" si="32"/>
        <v>0</v>
      </c>
      <c r="BP75" s="64">
        <f t="shared" si="32"/>
        <v>0</v>
      </c>
      <c r="BQ75" s="64">
        <f t="shared" si="32"/>
        <v>0</v>
      </c>
      <c r="BR75" s="64">
        <f t="shared" si="32"/>
        <v>0</v>
      </c>
      <c r="BS75" s="64">
        <f t="shared" si="32"/>
        <v>0</v>
      </c>
      <c r="BT75" s="64">
        <f t="shared" si="32"/>
        <v>0</v>
      </c>
      <c r="BU75" s="64">
        <f t="shared" si="32"/>
        <v>0</v>
      </c>
      <c r="BV75" s="64">
        <f t="shared" si="32"/>
        <v>0</v>
      </c>
      <c r="BW75" s="64">
        <f t="shared" si="32"/>
        <v>0</v>
      </c>
      <c r="BZ75" s="64">
        <f t="shared" si="33"/>
        <v>0</v>
      </c>
      <c r="CA75" s="64">
        <f t="shared" si="33"/>
        <v>0</v>
      </c>
      <c r="CB75" s="64">
        <f t="shared" si="33"/>
        <v>0</v>
      </c>
      <c r="CC75" s="64">
        <f t="shared" si="33"/>
        <v>0</v>
      </c>
      <c r="CD75" s="64">
        <f t="shared" si="33"/>
        <v>0</v>
      </c>
      <c r="CE75" s="64">
        <f t="shared" si="33"/>
        <v>0</v>
      </c>
      <c r="CF75" s="64">
        <f t="shared" si="33"/>
        <v>0</v>
      </c>
      <c r="CG75" s="64">
        <f t="shared" si="33"/>
        <v>0</v>
      </c>
      <c r="CH75" s="64">
        <f t="shared" si="33"/>
        <v>0</v>
      </c>
      <c r="CI75" s="64">
        <f t="shared" si="33"/>
        <v>0</v>
      </c>
      <c r="CJ75" s="64">
        <f t="shared" si="33"/>
        <v>0</v>
      </c>
      <c r="CM75" s="64">
        <f t="shared" si="34"/>
        <v>0</v>
      </c>
      <c r="CN75" s="64">
        <f t="shared" si="34"/>
        <v>0</v>
      </c>
      <c r="CO75" s="64">
        <f t="shared" si="34"/>
        <v>0</v>
      </c>
      <c r="CP75" s="64">
        <f t="shared" si="34"/>
        <v>0</v>
      </c>
      <c r="CQ75" s="64">
        <f t="shared" si="34"/>
        <v>0</v>
      </c>
      <c r="CR75" s="64">
        <f t="shared" si="34"/>
        <v>0</v>
      </c>
      <c r="CS75" s="64">
        <f t="shared" si="34"/>
        <v>0</v>
      </c>
      <c r="CT75" s="64">
        <f t="shared" si="34"/>
        <v>0</v>
      </c>
      <c r="CU75" s="64">
        <f t="shared" si="34"/>
        <v>0</v>
      </c>
      <c r="CV75" s="64">
        <f t="shared" si="34"/>
        <v>0</v>
      </c>
      <c r="CW75" s="64">
        <f t="shared" si="34"/>
        <v>0</v>
      </c>
    </row>
    <row r="76" spans="1:101">
      <c r="A76" s="64">
        <v>2019</v>
      </c>
      <c r="B76" s="64">
        <v>520500902</v>
      </c>
      <c r="C76" s="64">
        <v>1</v>
      </c>
      <c r="D76" s="64" t="s">
        <v>509</v>
      </c>
      <c r="E76" s="64">
        <v>34050</v>
      </c>
      <c r="F76" s="64">
        <v>51.3</v>
      </c>
      <c r="G76" s="64" t="s">
        <v>519</v>
      </c>
      <c r="K76" s="64">
        <v>360205352</v>
      </c>
      <c r="L76" s="64" t="s">
        <v>221</v>
      </c>
      <c r="M76" s="64">
        <f t="shared" si="28"/>
        <v>0</v>
      </c>
      <c r="N76" s="64">
        <f t="shared" si="24"/>
        <v>0</v>
      </c>
      <c r="O76" s="64">
        <f t="shared" si="24"/>
        <v>0</v>
      </c>
      <c r="P76" s="64">
        <f t="shared" si="24"/>
        <v>0</v>
      </c>
      <c r="Q76" s="64">
        <f t="shared" si="24"/>
        <v>0</v>
      </c>
      <c r="R76" s="64">
        <f t="shared" si="24"/>
        <v>0</v>
      </c>
      <c r="S76" s="64">
        <f t="shared" si="24"/>
        <v>0</v>
      </c>
      <c r="T76" s="64">
        <f t="shared" si="24"/>
        <v>0</v>
      </c>
      <c r="U76" s="64">
        <f t="shared" si="24"/>
        <v>0</v>
      </c>
      <c r="V76" s="64">
        <f t="shared" si="24"/>
        <v>20</v>
      </c>
      <c r="W76" s="64">
        <f t="shared" si="24"/>
        <v>0</v>
      </c>
      <c r="Z76" s="64">
        <f t="shared" si="29"/>
        <v>0</v>
      </c>
      <c r="AA76" s="64">
        <f t="shared" si="25"/>
        <v>0</v>
      </c>
      <c r="AB76" s="64">
        <f t="shared" si="25"/>
        <v>0</v>
      </c>
      <c r="AC76" s="64">
        <f t="shared" si="25"/>
        <v>0</v>
      </c>
      <c r="AD76" s="64">
        <f t="shared" si="25"/>
        <v>0</v>
      </c>
      <c r="AE76" s="64">
        <f t="shared" si="25"/>
        <v>0</v>
      </c>
      <c r="AF76" s="64">
        <f t="shared" si="25"/>
        <v>0</v>
      </c>
      <c r="AG76" s="64">
        <f t="shared" si="25"/>
        <v>0</v>
      </c>
      <c r="AH76" s="64">
        <f t="shared" si="25"/>
        <v>0</v>
      </c>
      <c r="AI76" s="64">
        <f t="shared" si="25"/>
        <v>0</v>
      </c>
      <c r="AJ76" s="64">
        <f t="shared" si="25"/>
        <v>0</v>
      </c>
      <c r="AM76" s="64">
        <f t="shared" si="30"/>
        <v>0</v>
      </c>
      <c r="AN76" s="64">
        <f t="shared" si="26"/>
        <v>0</v>
      </c>
      <c r="AO76" s="64">
        <f t="shared" si="26"/>
        <v>0</v>
      </c>
      <c r="AP76" s="64">
        <f t="shared" si="26"/>
        <v>0</v>
      </c>
      <c r="AQ76" s="64">
        <f t="shared" si="26"/>
        <v>0</v>
      </c>
      <c r="AR76" s="64">
        <f t="shared" si="26"/>
        <v>0</v>
      </c>
      <c r="AS76" s="64">
        <f t="shared" si="26"/>
        <v>0</v>
      </c>
      <c r="AT76" s="64">
        <f t="shared" si="26"/>
        <v>0</v>
      </c>
      <c r="AU76" s="64">
        <f t="shared" si="26"/>
        <v>0</v>
      </c>
      <c r="AV76" s="64">
        <f t="shared" si="26"/>
        <v>0</v>
      </c>
      <c r="AW76" s="64">
        <f t="shared" si="26"/>
        <v>0</v>
      </c>
      <c r="AZ76" s="64">
        <f t="shared" si="31"/>
        <v>0</v>
      </c>
      <c r="BA76" s="64">
        <f t="shared" si="27"/>
        <v>0</v>
      </c>
      <c r="BB76" s="64">
        <f t="shared" si="27"/>
        <v>0</v>
      </c>
      <c r="BC76" s="64">
        <f t="shared" si="27"/>
        <v>0</v>
      </c>
      <c r="BD76" s="64">
        <f t="shared" si="27"/>
        <v>0</v>
      </c>
      <c r="BE76" s="64">
        <f t="shared" si="27"/>
        <v>0</v>
      </c>
      <c r="BF76" s="64">
        <f t="shared" si="27"/>
        <v>0</v>
      </c>
      <c r="BG76" s="64">
        <f t="shared" si="27"/>
        <v>0</v>
      </c>
      <c r="BH76" s="64">
        <f t="shared" si="27"/>
        <v>0</v>
      </c>
      <c r="BI76" s="64">
        <f t="shared" si="27"/>
        <v>0</v>
      </c>
      <c r="BJ76" s="64">
        <f t="shared" si="27"/>
        <v>0</v>
      </c>
      <c r="BM76" s="64">
        <f t="shared" si="32"/>
        <v>0</v>
      </c>
      <c r="BN76" s="64">
        <f t="shared" si="32"/>
        <v>0</v>
      </c>
      <c r="BO76" s="64">
        <f t="shared" si="32"/>
        <v>0</v>
      </c>
      <c r="BP76" s="64">
        <f t="shared" si="32"/>
        <v>0</v>
      </c>
      <c r="BQ76" s="64">
        <f t="shared" si="32"/>
        <v>0</v>
      </c>
      <c r="BR76" s="64">
        <f t="shared" si="32"/>
        <v>0</v>
      </c>
      <c r="BS76" s="64">
        <f t="shared" si="32"/>
        <v>0</v>
      </c>
      <c r="BT76" s="64">
        <f t="shared" si="32"/>
        <v>0</v>
      </c>
      <c r="BU76" s="64">
        <f t="shared" si="32"/>
        <v>0</v>
      </c>
      <c r="BV76" s="64">
        <f t="shared" si="32"/>
        <v>0</v>
      </c>
      <c r="BW76" s="64">
        <f t="shared" si="32"/>
        <v>0</v>
      </c>
      <c r="BZ76" s="64">
        <f t="shared" si="33"/>
        <v>0</v>
      </c>
      <c r="CA76" s="64">
        <f t="shared" si="33"/>
        <v>0</v>
      </c>
      <c r="CB76" s="64">
        <f t="shared" si="33"/>
        <v>0</v>
      </c>
      <c r="CC76" s="64">
        <f t="shared" si="33"/>
        <v>0</v>
      </c>
      <c r="CD76" s="64">
        <f t="shared" si="33"/>
        <v>0</v>
      </c>
      <c r="CE76" s="64">
        <f t="shared" si="33"/>
        <v>0</v>
      </c>
      <c r="CF76" s="64">
        <f t="shared" si="33"/>
        <v>0</v>
      </c>
      <c r="CG76" s="64">
        <f t="shared" si="33"/>
        <v>0</v>
      </c>
      <c r="CH76" s="64">
        <f t="shared" si="33"/>
        <v>0</v>
      </c>
      <c r="CI76" s="64">
        <f t="shared" si="33"/>
        <v>0</v>
      </c>
      <c r="CJ76" s="64">
        <f t="shared" si="33"/>
        <v>0</v>
      </c>
      <c r="CM76" s="64">
        <f t="shared" si="34"/>
        <v>0</v>
      </c>
      <c r="CN76" s="64">
        <f t="shared" si="34"/>
        <v>0</v>
      </c>
      <c r="CO76" s="64">
        <f t="shared" si="34"/>
        <v>0</v>
      </c>
      <c r="CP76" s="64">
        <f t="shared" si="34"/>
        <v>0</v>
      </c>
      <c r="CQ76" s="64">
        <f t="shared" si="34"/>
        <v>0</v>
      </c>
      <c r="CR76" s="64">
        <f t="shared" si="34"/>
        <v>0</v>
      </c>
      <c r="CS76" s="64">
        <f t="shared" si="34"/>
        <v>0</v>
      </c>
      <c r="CT76" s="64">
        <f t="shared" si="34"/>
        <v>0</v>
      </c>
      <c r="CU76" s="64">
        <f t="shared" si="34"/>
        <v>0</v>
      </c>
      <c r="CV76" s="64">
        <f t="shared" si="34"/>
        <v>0</v>
      </c>
      <c r="CW76" s="64">
        <f t="shared" si="34"/>
        <v>0</v>
      </c>
    </row>
    <row r="77" spans="1:101">
      <c r="A77" s="64">
        <v>2018</v>
      </c>
      <c r="B77" s="64">
        <v>520500902</v>
      </c>
      <c r="C77" s="64">
        <v>1</v>
      </c>
      <c r="D77" s="64" t="s">
        <v>509</v>
      </c>
      <c r="E77" s="64">
        <v>34050</v>
      </c>
      <c r="F77" s="64">
        <v>49</v>
      </c>
      <c r="G77" s="64" t="s">
        <v>519</v>
      </c>
      <c r="K77" s="64">
        <v>360200822</v>
      </c>
      <c r="L77" s="64" t="s">
        <v>225</v>
      </c>
      <c r="M77" s="64">
        <f t="shared" si="28"/>
        <v>8</v>
      </c>
      <c r="N77" s="64">
        <f t="shared" si="24"/>
        <v>0</v>
      </c>
      <c r="O77" s="64">
        <f t="shared" si="24"/>
        <v>0</v>
      </c>
      <c r="P77" s="64">
        <f t="shared" si="24"/>
        <v>5</v>
      </c>
      <c r="Q77" s="64">
        <f t="shared" si="24"/>
        <v>0</v>
      </c>
      <c r="R77" s="64">
        <f t="shared" si="24"/>
        <v>0</v>
      </c>
      <c r="S77" s="64">
        <f t="shared" si="24"/>
        <v>0</v>
      </c>
      <c r="T77" s="64">
        <f t="shared" si="24"/>
        <v>0</v>
      </c>
      <c r="U77" s="64">
        <f t="shared" si="24"/>
        <v>0</v>
      </c>
      <c r="V77" s="64">
        <f t="shared" si="24"/>
        <v>0</v>
      </c>
      <c r="W77" s="64">
        <f t="shared" si="24"/>
        <v>0</v>
      </c>
      <c r="Z77" s="64">
        <f t="shared" si="29"/>
        <v>0</v>
      </c>
      <c r="AA77" s="64">
        <f t="shared" si="25"/>
        <v>0</v>
      </c>
      <c r="AB77" s="64">
        <f t="shared" si="25"/>
        <v>0</v>
      </c>
      <c r="AC77" s="64">
        <f t="shared" si="25"/>
        <v>0</v>
      </c>
      <c r="AD77" s="64">
        <f t="shared" si="25"/>
        <v>0</v>
      </c>
      <c r="AE77" s="64">
        <f t="shared" si="25"/>
        <v>0</v>
      </c>
      <c r="AF77" s="64">
        <f t="shared" si="25"/>
        <v>0</v>
      </c>
      <c r="AG77" s="64">
        <f t="shared" si="25"/>
        <v>0</v>
      </c>
      <c r="AH77" s="64">
        <f t="shared" si="25"/>
        <v>0</v>
      </c>
      <c r="AI77" s="64">
        <f t="shared" si="25"/>
        <v>0</v>
      </c>
      <c r="AJ77" s="64">
        <f t="shared" si="25"/>
        <v>0</v>
      </c>
      <c r="AM77" s="64">
        <f t="shared" si="30"/>
        <v>0</v>
      </c>
      <c r="AN77" s="64">
        <f t="shared" si="26"/>
        <v>0</v>
      </c>
      <c r="AO77" s="64">
        <f t="shared" si="26"/>
        <v>0</v>
      </c>
      <c r="AP77" s="64">
        <f t="shared" si="26"/>
        <v>0</v>
      </c>
      <c r="AQ77" s="64">
        <f t="shared" si="26"/>
        <v>0</v>
      </c>
      <c r="AR77" s="64">
        <f t="shared" si="26"/>
        <v>0</v>
      </c>
      <c r="AS77" s="64">
        <f t="shared" si="26"/>
        <v>0</v>
      </c>
      <c r="AT77" s="64">
        <f t="shared" si="26"/>
        <v>0</v>
      </c>
      <c r="AU77" s="64">
        <f t="shared" si="26"/>
        <v>0</v>
      </c>
      <c r="AV77" s="64">
        <f t="shared" si="26"/>
        <v>0</v>
      </c>
      <c r="AW77" s="64">
        <f t="shared" si="26"/>
        <v>0</v>
      </c>
      <c r="AZ77" s="64">
        <f t="shared" si="31"/>
        <v>0</v>
      </c>
      <c r="BA77" s="64">
        <f t="shared" si="27"/>
        <v>0</v>
      </c>
      <c r="BB77" s="64">
        <f t="shared" si="27"/>
        <v>0</v>
      </c>
      <c r="BC77" s="64">
        <f t="shared" si="27"/>
        <v>0</v>
      </c>
      <c r="BD77" s="64">
        <f t="shared" si="27"/>
        <v>0</v>
      </c>
      <c r="BE77" s="64">
        <f t="shared" si="27"/>
        <v>0</v>
      </c>
      <c r="BF77" s="64">
        <f t="shared" si="27"/>
        <v>0</v>
      </c>
      <c r="BG77" s="64">
        <f t="shared" si="27"/>
        <v>0</v>
      </c>
      <c r="BH77" s="64">
        <f t="shared" si="27"/>
        <v>0</v>
      </c>
      <c r="BI77" s="64">
        <f t="shared" si="27"/>
        <v>0</v>
      </c>
      <c r="BJ77" s="64">
        <f t="shared" si="27"/>
        <v>0</v>
      </c>
      <c r="BM77" s="64">
        <f t="shared" si="32"/>
        <v>0</v>
      </c>
      <c r="BN77" s="64">
        <f t="shared" si="32"/>
        <v>0</v>
      </c>
      <c r="BO77" s="64">
        <f t="shared" si="32"/>
        <v>0</v>
      </c>
      <c r="BP77" s="64">
        <f t="shared" si="32"/>
        <v>0</v>
      </c>
      <c r="BQ77" s="64">
        <f t="shared" si="32"/>
        <v>0</v>
      </c>
      <c r="BR77" s="64">
        <f t="shared" si="32"/>
        <v>0</v>
      </c>
      <c r="BS77" s="64">
        <f t="shared" si="32"/>
        <v>0</v>
      </c>
      <c r="BT77" s="64">
        <f t="shared" si="32"/>
        <v>0</v>
      </c>
      <c r="BU77" s="64">
        <f t="shared" si="32"/>
        <v>0</v>
      </c>
      <c r="BV77" s="64">
        <f t="shared" si="32"/>
        <v>0</v>
      </c>
      <c r="BW77" s="64">
        <f t="shared" si="32"/>
        <v>0</v>
      </c>
      <c r="BZ77" s="64">
        <f t="shared" si="33"/>
        <v>0</v>
      </c>
      <c r="CA77" s="64">
        <f t="shared" si="33"/>
        <v>0</v>
      </c>
      <c r="CB77" s="64">
        <f t="shared" si="33"/>
        <v>0</v>
      </c>
      <c r="CC77" s="64">
        <f t="shared" si="33"/>
        <v>0</v>
      </c>
      <c r="CD77" s="64">
        <f t="shared" si="33"/>
        <v>0</v>
      </c>
      <c r="CE77" s="64">
        <f t="shared" si="33"/>
        <v>0</v>
      </c>
      <c r="CF77" s="64">
        <f t="shared" si="33"/>
        <v>0</v>
      </c>
      <c r="CG77" s="64">
        <f t="shared" si="33"/>
        <v>0</v>
      </c>
      <c r="CH77" s="64">
        <f t="shared" si="33"/>
        <v>0</v>
      </c>
      <c r="CI77" s="64">
        <f t="shared" si="33"/>
        <v>0</v>
      </c>
      <c r="CJ77" s="64">
        <f t="shared" si="33"/>
        <v>0</v>
      </c>
      <c r="CM77" s="64">
        <f t="shared" si="34"/>
        <v>0</v>
      </c>
      <c r="CN77" s="64">
        <f t="shared" si="34"/>
        <v>0</v>
      </c>
      <c r="CO77" s="64">
        <f t="shared" si="34"/>
        <v>0</v>
      </c>
      <c r="CP77" s="64">
        <f t="shared" si="34"/>
        <v>0</v>
      </c>
      <c r="CQ77" s="64">
        <f t="shared" si="34"/>
        <v>0</v>
      </c>
      <c r="CR77" s="64">
        <f t="shared" si="34"/>
        <v>0</v>
      </c>
      <c r="CS77" s="64">
        <f t="shared" si="34"/>
        <v>0</v>
      </c>
      <c r="CT77" s="64">
        <f t="shared" si="34"/>
        <v>0</v>
      </c>
      <c r="CU77" s="64">
        <f t="shared" si="34"/>
        <v>0</v>
      </c>
      <c r="CV77" s="64">
        <f t="shared" si="34"/>
        <v>0</v>
      </c>
      <c r="CW77" s="64">
        <f t="shared" si="34"/>
        <v>0</v>
      </c>
    </row>
    <row r="78" spans="1:101">
      <c r="A78" s="64">
        <v>2010</v>
      </c>
      <c r="B78" s="64">
        <v>520501342</v>
      </c>
      <c r="C78" s="64">
        <v>2</v>
      </c>
      <c r="D78" s="64" t="s">
        <v>520</v>
      </c>
      <c r="E78" s="64">
        <v>42500</v>
      </c>
      <c r="F78" s="64">
        <v>61.57</v>
      </c>
      <c r="K78" s="64">
        <v>360200832</v>
      </c>
      <c r="L78" s="64" t="s">
        <v>225</v>
      </c>
      <c r="M78" s="64">
        <f t="shared" si="28"/>
        <v>56.7</v>
      </c>
      <c r="N78" s="64">
        <f t="shared" si="24"/>
        <v>0</v>
      </c>
      <c r="O78" s="64">
        <f t="shared" si="24"/>
        <v>0</v>
      </c>
      <c r="P78" s="64">
        <f t="shared" si="24"/>
        <v>4</v>
      </c>
      <c r="Q78" s="64">
        <f t="shared" si="24"/>
        <v>0</v>
      </c>
      <c r="R78" s="64">
        <f t="shared" si="24"/>
        <v>0</v>
      </c>
      <c r="S78" s="64">
        <f t="shared" si="24"/>
        <v>0</v>
      </c>
      <c r="T78" s="64">
        <f t="shared" si="24"/>
        <v>0</v>
      </c>
      <c r="U78" s="64">
        <f t="shared" si="24"/>
        <v>0</v>
      </c>
      <c r="V78" s="64">
        <f t="shared" si="24"/>
        <v>0</v>
      </c>
      <c r="W78" s="64">
        <f t="shared" si="24"/>
        <v>0</v>
      </c>
      <c r="Z78" s="64">
        <f t="shared" si="29"/>
        <v>0</v>
      </c>
      <c r="AA78" s="64">
        <f t="shared" si="25"/>
        <v>0</v>
      </c>
      <c r="AB78" s="64">
        <f t="shared" si="25"/>
        <v>0</v>
      </c>
      <c r="AC78" s="64">
        <f t="shared" si="25"/>
        <v>0</v>
      </c>
      <c r="AD78" s="64">
        <f t="shared" si="25"/>
        <v>0</v>
      </c>
      <c r="AE78" s="64">
        <f t="shared" si="25"/>
        <v>0</v>
      </c>
      <c r="AF78" s="64">
        <f t="shared" si="25"/>
        <v>0</v>
      </c>
      <c r="AG78" s="64">
        <f t="shared" si="25"/>
        <v>0</v>
      </c>
      <c r="AH78" s="64">
        <f t="shared" si="25"/>
        <v>0</v>
      </c>
      <c r="AI78" s="64">
        <f t="shared" si="25"/>
        <v>0</v>
      </c>
      <c r="AJ78" s="64">
        <f t="shared" si="25"/>
        <v>0</v>
      </c>
      <c r="AM78" s="64">
        <f t="shared" si="30"/>
        <v>0</v>
      </c>
      <c r="AN78" s="64">
        <f t="shared" si="26"/>
        <v>0</v>
      </c>
      <c r="AO78" s="64">
        <f t="shared" si="26"/>
        <v>0</v>
      </c>
      <c r="AP78" s="64">
        <f t="shared" si="26"/>
        <v>0</v>
      </c>
      <c r="AQ78" s="64">
        <f t="shared" si="26"/>
        <v>0</v>
      </c>
      <c r="AR78" s="64">
        <f t="shared" si="26"/>
        <v>0</v>
      </c>
      <c r="AS78" s="64">
        <f t="shared" si="26"/>
        <v>0</v>
      </c>
      <c r="AT78" s="64">
        <f t="shared" si="26"/>
        <v>0</v>
      </c>
      <c r="AU78" s="64">
        <f t="shared" si="26"/>
        <v>0</v>
      </c>
      <c r="AV78" s="64">
        <f t="shared" si="26"/>
        <v>0</v>
      </c>
      <c r="AW78" s="64">
        <f t="shared" si="26"/>
        <v>0</v>
      </c>
      <c r="AZ78" s="64">
        <f t="shared" si="31"/>
        <v>0</v>
      </c>
      <c r="BA78" s="64">
        <f t="shared" si="27"/>
        <v>0</v>
      </c>
      <c r="BB78" s="64">
        <f t="shared" si="27"/>
        <v>0</v>
      </c>
      <c r="BC78" s="64">
        <f t="shared" si="27"/>
        <v>0</v>
      </c>
      <c r="BD78" s="64">
        <f t="shared" si="27"/>
        <v>0</v>
      </c>
      <c r="BE78" s="64">
        <f t="shared" si="27"/>
        <v>0</v>
      </c>
      <c r="BF78" s="64">
        <f t="shared" si="27"/>
        <v>0</v>
      </c>
      <c r="BG78" s="64">
        <f t="shared" si="27"/>
        <v>0</v>
      </c>
      <c r="BH78" s="64">
        <f t="shared" si="27"/>
        <v>0</v>
      </c>
      <c r="BI78" s="64">
        <f t="shared" si="27"/>
        <v>0</v>
      </c>
      <c r="BJ78" s="64">
        <f t="shared" si="27"/>
        <v>0</v>
      </c>
      <c r="BM78" s="64">
        <f t="shared" si="32"/>
        <v>0</v>
      </c>
      <c r="BN78" s="64">
        <f t="shared" si="32"/>
        <v>0</v>
      </c>
      <c r="BO78" s="64">
        <f t="shared" si="32"/>
        <v>0</v>
      </c>
      <c r="BP78" s="64">
        <f t="shared" si="32"/>
        <v>0</v>
      </c>
      <c r="BQ78" s="64">
        <f t="shared" si="32"/>
        <v>0</v>
      </c>
      <c r="BR78" s="64">
        <f t="shared" si="32"/>
        <v>0</v>
      </c>
      <c r="BS78" s="64">
        <f t="shared" si="32"/>
        <v>0</v>
      </c>
      <c r="BT78" s="64">
        <f t="shared" si="32"/>
        <v>0</v>
      </c>
      <c r="BU78" s="64">
        <f t="shared" si="32"/>
        <v>0</v>
      </c>
      <c r="BV78" s="64">
        <f t="shared" si="32"/>
        <v>0</v>
      </c>
      <c r="BW78" s="64">
        <f t="shared" si="32"/>
        <v>0</v>
      </c>
      <c r="BZ78" s="64">
        <f t="shared" si="33"/>
        <v>0</v>
      </c>
      <c r="CA78" s="64">
        <f t="shared" si="33"/>
        <v>0</v>
      </c>
      <c r="CB78" s="64">
        <f t="shared" si="33"/>
        <v>0</v>
      </c>
      <c r="CC78" s="64">
        <f t="shared" si="33"/>
        <v>0</v>
      </c>
      <c r="CD78" s="64">
        <f t="shared" si="33"/>
        <v>0</v>
      </c>
      <c r="CE78" s="64">
        <f t="shared" si="33"/>
        <v>0</v>
      </c>
      <c r="CF78" s="64">
        <f t="shared" si="33"/>
        <v>0</v>
      </c>
      <c r="CG78" s="64">
        <f t="shared" si="33"/>
        <v>0</v>
      </c>
      <c r="CH78" s="64">
        <f t="shared" si="33"/>
        <v>0</v>
      </c>
      <c r="CI78" s="64">
        <f t="shared" si="33"/>
        <v>0</v>
      </c>
      <c r="CJ78" s="64">
        <f t="shared" si="33"/>
        <v>0</v>
      </c>
      <c r="CM78" s="64">
        <f t="shared" si="34"/>
        <v>0</v>
      </c>
      <c r="CN78" s="64">
        <f t="shared" si="34"/>
        <v>0</v>
      </c>
      <c r="CO78" s="64">
        <f t="shared" si="34"/>
        <v>0</v>
      </c>
      <c r="CP78" s="64">
        <f t="shared" si="34"/>
        <v>0</v>
      </c>
      <c r="CQ78" s="64">
        <f t="shared" si="34"/>
        <v>0</v>
      </c>
      <c r="CR78" s="64">
        <f t="shared" si="34"/>
        <v>0</v>
      </c>
      <c r="CS78" s="64">
        <f t="shared" si="34"/>
        <v>0</v>
      </c>
      <c r="CT78" s="64">
        <f t="shared" si="34"/>
        <v>0</v>
      </c>
      <c r="CU78" s="64">
        <f t="shared" si="34"/>
        <v>0</v>
      </c>
      <c r="CV78" s="64">
        <f t="shared" si="34"/>
        <v>0</v>
      </c>
      <c r="CW78" s="64">
        <f t="shared" si="34"/>
        <v>0</v>
      </c>
    </row>
    <row r="79" spans="1:101">
      <c r="A79" s="64">
        <v>2010</v>
      </c>
      <c r="B79" s="64">
        <v>520501342</v>
      </c>
      <c r="C79" s="64">
        <v>1</v>
      </c>
      <c r="D79" s="64" t="s">
        <v>520</v>
      </c>
      <c r="E79" s="64">
        <v>42500</v>
      </c>
      <c r="F79" s="64">
        <v>52.212000000000003</v>
      </c>
      <c r="K79" s="64">
        <v>360200842</v>
      </c>
      <c r="L79" s="64" t="s">
        <v>225</v>
      </c>
      <c r="M79" s="64">
        <f t="shared" si="28"/>
        <v>23.8</v>
      </c>
      <c r="N79" s="64">
        <f t="shared" si="24"/>
        <v>0</v>
      </c>
      <c r="O79" s="64">
        <f t="shared" si="24"/>
        <v>0</v>
      </c>
      <c r="P79" s="64">
        <f t="shared" si="24"/>
        <v>2</v>
      </c>
      <c r="Q79" s="64">
        <f t="shared" si="24"/>
        <v>0</v>
      </c>
      <c r="R79" s="64">
        <f t="shared" si="24"/>
        <v>0</v>
      </c>
      <c r="S79" s="64">
        <f t="shared" si="24"/>
        <v>0</v>
      </c>
      <c r="T79" s="64">
        <f t="shared" si="24"/>
        <v>0</v>
      </c>
      <c r="U79" s="64">
        <f t="shared" si="24"/>
        <v>0</v>
      </c>
      <c r="V79" s="64">
        <f t="shared" si="24"/>
        <v>0</v>
      </c>
      <c r="W79" s="64">
        <f t="shared" si="24"/>
        <v>0</v>
      </c>
      <c r="Z79" s="64">
        <f t="shared" si="29"/>
        <v>0</v>
      </c>
      <c r="AA79" s="64">
        <f t="shared" si="25"/>
        <v>0</v>
      </c>
      <c r="AB79" s="64">
        <f t="shared" si="25"/>
        <v>0</v>
      </c>
      <c r="AC79" s="64">
        <f t="shared" si="25"/>
        <v>0</v>
      </c>
      <c r="AD79" s="64">
        <f t="shared" si="25"/>
        <v>0</v>
      </c>
      <c r="AE79" s="64">
        <f t="shared" si="25"/>
        <v>0</v>
      </c>
      <c r="AF79" s="64">
        <f t="shared" si="25"/>
        <v>0</v>
      </c>
      <c r="AG79" s="64">
        <f t="shared" si="25"/>
        <v>0</v>
      </c>
      <c r="AH79" s="64">
        <f t="shared" si="25"/>
        <v>0</v>
      </c>
      <c r="AI79" s="64">
        <f t="shared" si="25"/>
        <v>0</v>
      </c>
      <c r="AJ79" s="64">
        <f t="shared" si="25"/>
        <v>0</v>
      </c>
      <c r="AM79" s="64">
        <f t="shared" si="30"/>
        <v>0</v>
      </c>
      <c r="AN79" s="64">
        <f t="shared" si="26"/>
        <v>0</v>
      </c>
      <c r="AO79" s="64">
        <f t="shared" si="26"/>
        <v>0</v>
      </c>
      <c r="AP79" s="64">
        <f t="shared" si="26"/>
        <v>0</v>
      </c>
      <c r="AQ79" s="64">
        <f t="shared" si="26"/>
        <v>0</v>
      </c>
      <c r="AR79" s="64">
        <f t="shared" si="26"/>
        <v>0</v>
      </c>
      <c r="AS79" s="64">
        <f t="shared" si="26"/>
        <v>0</v>
      </c>
      <c r="AT79" s="64">
        <f t="shared" si="26"/>
        <v>0</v>
      </c>
      <c r="AU79" s="64">
        <f t="shared" si="26"/>
        <v>0</v>
      </c>
      <c r="AV79" s="64">
        <f t="shared" si="26"/>
        <v>0</v>
      </c>
      <c r="AW79" s="64">
        <f t="shared" si="26"/>
        <v>0</v>
      </c>
      <c r="AZ79" s="64">
        <f t="shared" si="31"/>
        <v>0</v>
      </c>
      <c r="BA79" s="64">
        <f t="shared" si="27"/>
        <v>0</v>
      </c>
      <c r="BB79" s="64">
        <f t="shared" si="27"/>
        <v>0</v>
      </c>
      <c r="BC79" s="64">
        <f t="shared" si="27"/>
        <v>0</v>
      </c>
      <c r="BD79" s="64">
        <f t="shared" si="27"/>
        <v>0</v>
      </c>
      <c r="BE79" s="64">
        <f t="shared" si="27"/>
        <v>0</v>
      </c>
      <c r="BF79" s="64">
        <f t="shared" si="27"/>
        <v>0</v>
      </c>
      <c r="BG79" s="64">
        <f t="shared" si="27"/>
        <v>0</v>
      </c>
      <c r="BH79" s="64">
        <f t="shared" si="27"/>
        <v>0</v>
      </c>
      <c r="BI79" s="64">
        <f t="shared" si="27"/>
        <v>0</v>
      </c>
      <c r="BJ79" s="64">
        <f t="shared" si="27"/>
        <v>0</v>
      </c>
      <c r="BM79" s="64">
        <f t="shared" si="32"/>
        <v>0</v>
      </c>
      <c r="BN79" s="64">
        <f t="shared" si="32"/>
        <v>0</v>
      </c>
      <c r="BO79" s="64">
        <f t="shared" si="32"/>
        <v>0</v>
      </c>
      <c r="BP79" s="64">
        <f t="shared" si="32"/>
        <v>0</v>
      </c>
      <c r="BQ79" s="64">
        <f t="shared" si="32"/>
        <v>0</v>
      </c>
      <c r="BR79" s="64">
        <f t="shared" si="32"/>
        <v>0</v>
      </c>
      <c r="BS79" s="64">
        <f t="shared" si="32"/>
        <v>0</v>
      </c>
      <c r="BT79" s="64">
        <f t="shared" si="32"/>
        <v>0</v>
      </c>
      <c r="BU79" s="64">
        <f t="shared" si="32"/>
        <v>0</v>
      </c>
      <c r="BV79" s="64">
        <f t="shared" si="32"/>
        <v>0</v>
      </c>
      <c r="BW79" s="64">
        <f t="shared" si="32"/>
        <v>0</v>
      </c>
      <c r="BZ79" s="64">
        <f t="shared" si="33"/>
        <v>0</v>
      </c>
      <c r="CA79" s="64">
        <f t="shared" si="33"/>
        <v>0</v>
      </c>
      <c r="CB79" s="64">
        <f t="shared" si="33"/>
        <v>0</v>
      </c>
      <c r="CC79" s="64">
        <f t="shared" si="33"/>
        <v>0</v>
      </c>
      <c r="CD79" s="64">
        <f t="shared" si="33"/>
        <v>0</v>
      </c>
      <c r="CE79" s="64">
        <f t="shared" si="33"/>
        <v>0</v>
      </c>
      <c r="CF79" s="64">
        <f t="shared" si="33"/>
        <v>0</v>
      </c>
      <c r="CG79" s="64">
        <f t="shared" si="33"/>
        <v>0</v>
      </c>
      <c r="CH79" s="64">
        <f t="shared" si="33"/>
        <v>0</v>
      </c>
      <c r="CI79" s="64">
        <f t="shared" si="33"/>
        <v>0</v>
      </c>
      <c r="CJ79" s="64">
        <f t="shared" si="33"/>
        <v>0</v>
      </c>
      <c r="CM79" s="64">
        <f t="shared" si="34"/>
        <v>0</v>
      </c>
      <c r="CN79" s="64">
        <f t="shared" si="34"/>
        <v>0</v>
      </c>
      <c r="CO79" s="64">
        <f t="shared" si="34"/>
        <v>0</v>
      </c>
      <c r="CP79" s="64">
        <f t="shared" si="34"/>
        <v>0</v>
      </c>
      <c r="CQ79" s="64">
        <f t="shared" si="34"/>
        <v>0</v>
      </c>
      <c r="CR79" s="64">
        <f t="shared" si="34"/>
        <v>0</v>
      </c>
      <c r="CS79" s="64">
        <f t="shared" si="34"/>
        <v>0</v>
      </c>
      <c r="CT79" s="64">
        <f t="shared" si="34"/>
        <v>0</v>
      </c>
      <c r="CU79" s="64">
        <f t="shared" si="34"/>
        <v>0</v>
      </c>
      <c r="CV79" s="64">
        <f t="shared" si="34"/>
        <v>0</v>
      </c>
      <c r="CW79" s="64">
        <f t="shared" si="34"/>
        <v>0</v>
      </c>
    </row>
    <row r="80" spans="1:101">
      <c r="A80" s="64">
        <v>2005</v>
      </c>
      <c r="B80" s="64">
        <v>520501342</v>
      </c>
      <c r="C80" s="64">
        <v>1</v>
      </c>
      <c r="D80" s="64" t="s">
        <v>508</v>
      </c>
      <c r="E80" s="64">
        <v>42300</v>
      </c>
      <c r="F80" s="64">
        <v>100.5</v>
      </c>
      <c r="K80" s="64">
        <v>360200852</v>
      </c>
      <c r="L80" s="64" t="s">
        <v>225</v>
      </c>
      <c r="M80" s="64">
        <f t="shared" si="28"/>
        <v>0</v>
      </c>
      <c r="N80" s="64">
        <f t="shared" si="24"/>
        <v>0</v>
      </c>
      <c r="O80" s="64">
        <f t="shared" si="24"/>
        <v>0</v>
      </c>
      <c r="P80" s="64">
        <f t="shared" si="24"/>
        <v>0</v>
      </c>
      <c r="Q80" s="64">
        <f t="shared" si="24"/>
        <v>0</v>
      </c>
      <c r="R80" s="64">
        <f t="shared" si="24"/>
        <v>0</v>
      </c>
      <c r="S80" s="64">
        <f t="shared" si="24"/>
        <v>26.74</v>
      </c>
      <c r="T80" s="64">
        <f t="shared" si="24"/>
        <v>0</v>
      </c>
      <c r="U80" s="64">
        <f t="shared" si="24"/>
        <v>0</v>
      </c>
      <c r="V80" s="64">
        <f t="shared" si="24"/>
        <v>0</v>
      </c>
      <c r="W80" s="64">
        <f t="shared" si="24"/>
        <v>0</v>
      </c>
      <c r="Z80" s="64">
        <f t="shared" si="29"/>
        <v>0</v>
      </c>
      <c r="AA80" s="64">
        <f t="shared" si="25"/>
        <v>0</v>
      </c>
      <c r="AB80" s="64">
        <f t="shared" si="25"/>
        <v>0</v>
      </c>
      <c r="AC80" s="64">
        <f t="shared" si="25"/>
        <v>0</v>
      </c>
      <c r="AD80" s="64">
        <f t="shared" si="25"/>
        <v>0</v>
      </c>
      <c r="AE80" s="64">
        <f t="shared" si="25"/>
        <v>0</v>
      </c>
      <c r="AF80" s="64">
        <f t="shared" si="25"/>
        <v>0</v>
      </c>
      <c r="AG80" s="64">
        <f t="shared" si="25"/>
        <v>0</v>
      </c>
      <c r="AH80" s="64">
        <f t="shared" si="25"/>
        <v>0</v>
      </c>
      <c r="AI80" s="64">
        <f t="shared" si="25"/>
        <v>0</v>
      </c>
      <c r="AJ80" s="64">
        <f t="shared" si="25"/>
        <v>0</v>
      </c>
      <c r="AM80" s="64">
        <f t="shared" si="30"/>
        <v>0</v>
      </c>
      <c r="AN80" s="64">
        <f t="shared" si="26"/>
        <v>0</v>
      </c>
      <c r="AO80" s="64">
        <f t="shared" si="26"/>
        <v>0</v>
      </c>
      <c r="AP80" s="64">
        <f t="shared" si="26"/>
        <v>0</v>
      </c>
      <c r="AQ80" s="64">
        <f t="shared" si="26"/>
        <v>0</v>
      </c>
      <c r="AR80" s="64">
        <f t="shared" si="26"/>
        <v>0</v>
      </c>
      <c r="AS80" s="64">
        <f t="shared" si="26"/>
        <v>0</v>
      </c>
      <c r="AT80" s="64">
        <f t="shared" si="26"/>
        <v>0</v>
      </c>
      <c r="AU80" s="64">
        <f t="shared" si="26"/>
        <v>0</v>
      </c>
      <c r="AV80" s="64">
        <f t="shared" si="26"/>
        <v>0</v>
      </c>
      <c r="AW80" s="64">
        <f t="shared" si="26"/>
        <v>0</v>
      </c>
      <c r="AZ80" s="64">
        <f t="shared" si="31"/>
        <v>0</v>
      </c>
      <c r="BA80" s="64">
        <f t="shared" si="27"/>
        <v>0</v>
      </c>
      <c r="BB80" s="64">
        <f t="shared" si="27"/>
        <v>0</v>
      </c>
      <c r="BC80" s="64">
        <f t="shared" si="27"/>
        <v>0</v>
      </c>
      <c r="BD80" s="64">
        <f t="shared" si="27"/>
        <v>0</v>
      </c>
      <c r="BE80" s="64">
        <f t="shared" si="27"/>
        <v>0</v>
      </c>
      <c r="BF80" s="64">
        <f t="shared" si="27"/>
        <v>0</v>
      </c>
      <c r="BG80" s="64">
        <f t="shared" si="27"/>
        <v>0</v>
      </c>
      <c r="BH80" s="64">
        <f t="shared" si="27"/>
        <v>0</v>
      </c>
      <c r="BI80" s="64">
        <f t="shared" si="27"/>
        <v>0</v>
      </c>
      <c r="BJ80" s="64">
        <f t="shared" si="27"/>
        <v>0</v>
      </c>
      <c r="BM80" s="64">
        <f t="shared" si="32"/>
        <v>0</v>
      </c>
      <c r="BN80" s="64">
        <f t="shared" si="32"/>
        <v>0</v>
      </c>
      <c r="BO80" s="64">
        <f t="shared" si="32"/>
        <v>0</v>
      </c>
      <c r="BP80" s="64">
        <f t="shared" si="32"/>
        <v>0</v>
      </c>
      <c r="BQ80" s="64">
        <f t="shared" si="32"/>
        <v>0</v>
      </c>
      <c r="BR80" s="64">
        <f t="shared" si="32"/>
        <v>0</v>
      </c>
      <c r="BS80" s="64">
        <f t="shared" si="32"/>
        <v>0</v>
      </c>
      <c r="BT80" s="64">
        <f t="shared" si="32"/>
        <v>0</v>
      </c>
      <c r="BU80" s="64">
        <f t="shared" si="32"/>
        <v>0</v>
      </c>
      <c r="BV80" s="64">
        <f t="shared" si="32"/>
        <v>0</v>
      </c>
      <c r="BW80" s="64">
        <f t="shared" si="32"/>
        <v>0</v>
      </c>
      <c r="BZ80" s="64">
        <f t="shared" si="33"/>
        <v>0</v>
      </c>
      <c r="CA80" s="64">
        <f t="shared" si="33"/>
        <v>0</v>
      </c>
      <c r="CB80" s="64">
        <f t="shared" si="33"/>
        <v>0</v>
      </c>
      <c r="CC80" s="64">
        <f t="shared" si="33"/>
        <v>0</v>
      </c>
      <c r="CD80" s="64">
        <f t="shared" si="33"/>
        <v>0</v>
      </c>
      <c r="CE80" s="64">
        <f t="shared" si="33"/>
        <v>0</v>
      </c>
      <c r="CF80" s="64">
        <f t="shared" si="33"/>
        <v>0</v>
      </c>
      <c r="CG80" s="64">
        <f t="shared" si="33"/>
        <v>0</v>
      </c>
      <c r="CH80" s="64">
        <f t="shared" si="33"/>
        <v>0</v>
      </c>
      <c r="CI80" s="64">
        <f t="shared" si="33"/>
        <v>0</v>
      </c>
      <c r="CJ80" s="64">
        <f t="shared" si="33"/>
        <v>0</v>
      </c>
      <c r="CM80" s="64">
        <f t="shared" si="34"/>
        <v>0</v>
      </c>
      <c r="CN80" s="64">
        <f t="shared" si="34"/>
        <v>0</v>
      </c>
      <c r="CO80" s="64">
        <f t="shared" si="34"/>
        <v>0</v>
      </c>
      <c r="CP80" s="64">
        <f t="shared" si="34"/>
        <v>0</v>
      </c>
      <c r="CQ80" s="64">
        <f t="shared" si="34"/>
        <v>0</v>
      </c>
      <c r="CR80" s="64">
        <f t="shared" si="34"/>
        <v>0</v>
      </c>
      <c r="CS80" s="64">
        <f t="shared" si="34"/>
        <v>0</v>
      </c>
      <c r="CT80" s="64">
        <f t="shared" si="34"/>
        <v>0</v>
      </c>
      <c r="CU80" s="64">
        <f t="shared" si="34"/>
        <v>0</v>
      </c>
      <c r="CV80" s="64">
        <f t="shared" si="34"/>
        <v>0</v>
      </c>
      <c r="CW80" s="64">
        <f t="shared" si="34"/>
        <v>0</v>
      </c>
    </row>
    <row r="81" spans="1:101">
      <c r="A81" s="64">
        <v>2010</v>
      </c>
      <c r="B81" s="64">
        <v>520501372</v>
      </c>
      <c r="C81" s="64">
        <v>1</v>
      </c>
      <c r="D81" s="64" t="s">
        <v>509</v>
      </c>
      <c r="E81" s="64">
        <v>34254</v>
      </c>
      <c r="F81" s="64">
        <v>104.64</v>
      </c>
      <c r="K81" s="64">
        <v>360200862</v>
      </c>
      <c r="L81" s="64" t="s">
        <v>225</v>
      </c>
      <c r="M81" s="64">
        <f t="shared" si="28"/>
        <v>0</v>
      </c>
      <c r="N81" s="64">
        <f t="shared" si="24"/>
        <v>0</v>
      </c>
      <c r="O81" s="64">
        <f t="shared" si="24"/>
        <v>0</v>
      </c>
      <c r="P81" s="64">
        <f t="shared" si="24"/>
        <v>0</v>
      </c>
      <c r="Q81" s="64">
        <f t="shared" si="24"/>
        <v>0</v>
      </c>
      <c r="R81" s="64">
        <f t="shared" si="24"/>
        <v>0</v>
      </c>
      <c r="S81" s="64">
        <f t="shared" si="24"/>
        <v>0</v>
      </c>
      <c r="T81" s="64">
        <f t="shared" si="24"/>
        <v>0</v>
      </c>
      <c r="U81" s="64">
        <f t="shared" si="24"/>
        <v>0</v>
      </c>
      <c r="V81" s="64">
        <f t="shared" si="24"/>
        <v>0</v>
      </c>
      <c r="W81" s="64">
        <f t="shared" si="24"/>
        <v>0</v>
      </c>
      <c r="Z81" s="64">
        <f t="shared" si="29"/>
        <v>0</v>
      </c>
      <c r="AA81" s="64">
        <f t="shared" si="25"/>
        <v>0</v>
      </c>
      <c r="AB81" s="64">
        <f t="shared" si="25"/>
        <v>0</v>
      </c>
      <c r="AC81" s="64">
        <f t="shared" si="25"/>
        <v>0</v>
      </c>
      <c r="AD81" s="64">
        <f t="shared" si="25"/>
        <v>0</v>
      </c>
      <c r="AE81" s="64">
        <f t="shared" si="25"/>
        <v>0</v>
      </c>
      <c r="AF81" s="64">
        <f t="shared" si="25"/>
        <v>0</v>
      </c>
      <c r="AG81" s="64">
        <f t="shared" si="25"/>
        <v>0</v>
      </c>
      <c r="AH81" s="64">
        <f t="shared" si="25"/>
        <v>0</v>
      </c>
      <c r="AI81" s="64">
        <f t="shared" si="25"/>
        <v>0</v>
      </c>
      <c r="AJ81" s="64">
        <f t="shared" si="25"/>
        <v>0</v>
      </c>
      <c r="AM81" s="64">
        <f t="shared" si="30"/>
        <v>0</v>
      </c>
      <c r="AN81" s="64">
        <f t="shared" si="26"/>
        <v>0</v>
      </c>
      <c r="AO81" s="64">
        <f t="shared" si="26"/>
        <v>0</v>
      </c>
      <c r="AP81" s="64">
        <f t="shared" si="26"/>
        <v>0</v>
      </c>
      <c r="AQ81" s="64">
        <f t="shared" si="26"/>
        <v>0</v>
      </c>
      <c r="AR81" s="64">
        <f t="shared" si="26"/>
        <v>0</v>
      </c>
      <c r="AS81" s="64">
        <f t="shared" si="26"/>
        <v>0</v>
      </c>
      <c r="AT81" s="64">
        <f t="shared" si="26"/>
        <v>0</v>
      </c>
      <c r="AU81" s="64">
        <f t="shared" si="26"/>
        <v>0</v>
      </c>
      <c r="AV81" s="64">
        <f t="shared" si="26"/>
        <v>0</v>
      </c>
      <c r="AW81" s="64">
        <f t="shared" si="26"/>
        <v>0</v>
      </c>
      <c r="AZ81" s="64">
        <f t="shared" si="31"/>
        <v>0</v>
      </c>
      <c r="BA81" s="64">
        <f t="shared" si="27"/>
        <v>0</v>
      </c>
      <c r="BB81" s="64">
        <f t="shared" si="27"/>
        <v>0</v>
      </c>
      <c r="BC81" s="64">
        <f t="shared" si="27"/>
        <v>0</v>
      </c>
      <c r="BD81" s="64">
        <f t="shared" si="27"/>
        <v>0</v>
      </c>
      <c r="BE81" s="64">
        <f t="shared" si="27"/>
        <v>0</v>
      </c>
      <c r="BF81" s="64">
        <f t="shared" si="27"/>
        <v>0</v>
      </c>
      <c r="BG81" s="64">
        <f t="shared" si="27"/>
        <v>0</v>
      </c>
      <c r="BH81" s="64">
        <f t="shared" si="27"/>
        <v>0</v>
      </c>
      <c r="BI81" s="64">
        <f t="shared" si="27"/>
        <v>0</v>
      </c>
      <c r="BJ81" s="64">
        <f t="shared" si="27"/>
        <v>0</v>
      </c>
      <c r="BM81" s="64">
        <f t="shared" si="32"/>
        <v>0</v>
      </c>
      <c r="BN81" s="64">
        <f t="shared" si="32"/>
        <v>0</v>
      </c>
      <c r="BO81" s="64">
        <f t="shared" si="32"/>
        <v>0</v>
      </c>
      <c r="BP81" s="64">
        <f t="shared" si="32"/>
        <v>0</v>
      </c>
      <c r="BQ81" s="64">
        <f t="shared" si="32"/>
        <v>0</v>
      </c>
      <c r="BR81" s="64">
        <f t="shared" si="32"/>
        <v>0</v>
      </c>
      <c r="BS81" s="64">
        <f t="shared" si="32"/>
        <v>0</v>
      </c>
      <c r="BT81" s="64">
        <f t="shared" si="32"/>
        <v>0</v>
      </c>
      <c r="BU81" s="64">
        <f t="shared" si="32"/>
        <v>0</v>
      </c>
      <c r="BV81" s="64">
        <f t="shared" si="32"/>
        <v>0</v>
      </c>
      <c r="BW81" s="64">
        <f t="shared" si="32"/>
        <v>0</v>
      </c>
      <c r="BZ81" s="64">
        <f t="shared" si="33"/>
        <v>0</v>
      </c>
      <c r="CA81" s="64">
        <f t="shared" si="33"/>
        <v>0</v>
      </c>
      <c r="CB81" s="64">
        <f t="shared" si="33"/>
        <v>0</v>
      </c>
      <c r="CC81" s="64">
        <f t="shared" si="33"/>
        <v>0</v>
      </c>
      <c r="CD81" s="64">
        <f t="shared" si="33"/>
        <v>0</v>
      </c>
      <c r="CE81" s="64">
        <f t="shared" si="33"/>
        <v>0</v>
      </c>
      <c r="CF81" s="64">
        <f t="shared" si="33"/>
        <v>0</v>
      </c>
      <c r="CG81" s="64">
        <f t="shared" si="33"/>
        <v>0</v>
      </c>
      <c r="CH81" s="64">
        <f t="shared" si="33"/>
        <v>0</v>
      </c>
      <c r="CI81" s="64">
        <f t="shared" si="33"/>
        <v>0</v>
      </c>
      <c r="CJ81" s="64">
        <f t="shared" si="33"/>
        <v>0</v>
      </c>
      <c r="CM81" s="64">
        <f t="shared" si="34"/>
        <v>0</v>
      </c>
      <c r="CN81" s="64">
        <f t="shared" si="34"/>
        <v>0</v>
      </c>
      <c r="CO81" s="64">
        <f t="shared" si="34"/>
        <v>0</v>
      </c>
      <c r="CP81" s="64">
        <f t="shared" si="34"/>
        <v>0</v>
      </c>
      <c r="CQ81" s="64">
        <f t="shared" si="34"/>
        <v>0</v>
      </c>
      <c r="CR81" s="64">
        <f t="shared" si="34"/>
        <v>0</v>
      </c>
      <c r="CS81" s="64">
        <f t="shared" si="34"/>
        <v>0</v>
      </c>
      <c r="CT81" s="64">
        <f t="shared" si="34"/>
        <v>0</v>
      </c>
      <c r="CU81" s="64">
        <f t="shared" si="34"/>
        <v>0</v>
      </c>
      <c r="CV81" s="64">
        <f t="shared" si="34"/>
        <v>0</v>
      </c>
      <c r="CW81" s="64">
        <f t="shared" si="34"/>
        <v>0</v>
      </c>
    </row>
    <row r="82" spans="1:101">
      <c r="A82" s="64">
        <v>2020</v>
      </c>
      <c r="B82" s="64">
        <v>520501372</v>
      </c>
      <c r="C82" s="64">
        <v>1</v>
      </c>
      <c r="D82" s="64" t="s">
        <v>509</v>
      </c>
      <c r="E82" s="64">
        <v>34330</v>
      </c>
      <c r="F82" s="64">
        <v>92.3</v>
      </c>
      <c r="G82" s="64" t="s">
        <v>519</v>
      </c>
      <c r="K82" s="64">
        <v>360200902</v>
      </c>
      <c r="L82" s="64" t="s">
        <v>177</v>
      </c>
      <c r="M82" s="64">
        <f t="shared" si="28"/>
        <v>0</v>
      </c>
      <c r="N82" s="64">
        <f t="shared" si="24"/>
        <v>0</v>
      </c>
      <c r="O82" s="64">
        <f t="shared" si="24"/>
        <v>0</v>
      </c>
      <c r="P82" s="64">
        <f t="shared" si="24"/>
        <v>0</v>
      </c>
      <c r="Q82" s="64">
        <f t="shared" si="24"/>
        <v>0</v>
      </c>
      <c r="R82" s="64">
        <f t="shared" si="24"/>
        <v>0</v>
      </c>
      <c r="S82" s="64">
        <f t="shared" si="24"/>
        <v>0</v>
      </c>
      <c r="T82" s="64">
        <f t="shared" si="24"/>
        <v>0</v>
      </c>
      <c r="U82" s="64">
        <f t="shared" si="24"/>
        <v>0</v>
      </c>
      <c r="V82" s="64">
        <f t="shared" si="24"/>
        <v>0</v>
      </c>
      <c r="W82" s="64">
        <f t="shared" si="24"/>
        <v>0</v>
      </c>
      <c r="Z82" s="64">
        <f t="shared" si="29"/>
        <v>0</v>
      </c>
      <c r="AA82" s="64">
        <f t="shared" si="25"/>
        <v>0</v>
      </c>
      <c r="AB82" s="64">
        <f t="shared" si="25"/>
        <v>0</v>
      </c>
      <c r="AC82" s="64">
        <f t="shared" si="25"/>
        <v>0</v>
      </c>
      <c r="AD82" s="64">
        <f t="shared" si="25"/>
        <v>0</v>
      </c>
      <c r="AE82" s="64">
        <f t="shared" si="25"/>
        <v>0</v>
      </c>
      <c r="AF82" s="64">
        <f t="shared" si="25"/>
        <v>0</v>
      </c>
      <c r="AG82" s="64">
        <f t="shared" si="25"/>
        <v>0</v>
      </c>
      <c r="AH82" s="64">
        <f t="shared" si="25"/>
        <v>0</v>
      </c>
      <c r="AI82" s="64">
        <f t="shared" si="25"/>
        <v>0</v>
      </c>
      <c r="AJ82" s="64">
        <f t="shared" si="25"/>
        <v>0</v>
      </c>
      <c r="AM82" s="64">
        <f t="shared" si="30"/>
        <v>0</v>
      </c>
      <c r="AN82" s="64">
        <f t="shared" si="26"/>
        <v>0</v>
      </c>
      <c r="AO82" s="64">
        <f t="shared" si="26"/>
        <v>0</v>
      </c>
      <c r="AP82" s="64">
        <f t="shared" si="26"/>
        <v>0</v>
      </c>
      <c r="AQ82" s="64">
        <f t="shared" si="26"/>
        <v>0</v>
      </c>
      <c r="AR82" s="64">
        <f t="shared" si="26"/>
        <v>0</v>
      </c>
      <c r="AS82" s="64">
        <f t="shared" si="26"/>
        <v>0</v>
      </c>
      <c r="AT82" s="64">
        <f t="shared" si="26"/>
        <v>0</v>
      </c>
      <c r="AU82" s="64">
        <f t="shared" si="26"/>
        <v>0</v>
      </c>
      <c r="AV82" s="64">
        <f t="shared" si="26"/>
        <v>0</v>
      </c>
      <c r="AW82" s="64">
        <f t="shared" si="26"/>
        <v>0</v>
      </c>
      <c r="AZ82" s="64">
        <f t="shared" si="31"/>
        <v>0</v>
      </c>
      <c r="BA82" s="64">
        <f t="shared" si="27"/>
        <v>0</v>
      </c>
      <c r="BB82" s="64">
        <f t="shared" si="27"/>
        <v>0</v>
      </c>
      <c r="BC82" s="64">
        <f t="shared" si="27"/>
        <v>0</v>
      </c>
      <c r="BD82" s="64">
        <f t="shared" si="27"/>
        <v>0</v>
      </c>
      <c r="BE82" s="64">
        <f t="shared" si="27"/>
        <v>0</v>
      </c>
      <c r="BF82" s="64">
        <f t="shared" si="27"/>
        <v>0</v>
      </c>
      <c r="BG82" s="64">
        <f t="shared" si="27"/>
        <v>0</v>
      </c>
      <c r="BH82" s="64">
        <f t="shared" si="27"/>
        <v>0</v>
      </c>
      <c r="BI82" s="64">
        <f t="shared" si="27"/>
        <v>0</v>
      </c>
      <c r="BJ82" s="64">
        <f t="shared" si="27"/>
        <v>0</v>
      </c>
      <c r="BM82" s="64">
        <f t="shared" ref="BM82:BW97" si="35">SUMIFS($F$2:$F$172,$A$2:$A$172,$BL$1,$B$2:$B$172,$K82,$D$2:$D$172,BM$1)</f>
        <v>0</v>
      </c>
      <c r="BN82" s="64">
        <f t="shared" si="35"/>
        <v>0</v>
      </c>
      <c r="BO82" s="64">
        <f t="shared" si="35"/>
        <v>0</v>
      </c>
      <c r="BP82" s="64">
        <f t="shared" si="35"/>
        <v>0</v>
      </c>
      <c r="BQ82" s="64">
        <f t="shared" si="35"/>
        <v>0</v>
      </c>
      <c r="BR82" s="64">
        <f t="shared" si="35"/>
        <v>0</v>
      </c>
      <c r="BS82" s="64">
        <f t="shared" si="35"/>
        <v>0</v>
      </c>
      <c r="BT82" s="64">
        <f t="shared" si="35"/>
        <v>0</v>
      </c>
      <c r="BU82" s="64">
        <f t="shared" si="35"/>
        <v>0</v>
      </c>
      <c r="BV82" s="64">
        <f t="shared" si="35"/>
        <v>0</v>
      </c>
      <c r="BW82" s="64">
        <f t="shared" si="35"/>
        <v>0</v>
      </c>
      <c r="BZ82" s="64">
        <f t="shared" ref="BZ82:CJ97" si="36">SUMIFS($F$2:$F$172,$A$2:$A$172,$BY$1,$B$2:$B$172,$K82,$D$2:$D$172,BZ$1)</f>
        <v>0</v>
      </c>
      <c r="CA82" s="64">
        <f t="shared" si="36"/>
        <v>0</v>
      </c>
      <c r="CB82" s="64">
        <f t="shared" si="36"/>
        <v>0</v>
      </c>
      <c r="CC82" s="64">
        <f t="shared" si="36"/>
        <v>0</v>
      </c>
      <c r="CD82" s="64">
        <f t="shared" si="36"/>
        <v>0</v>
      </c>
      <c r="CE82" s="64">
        <f t="shared" si="36"/>
        <v>0</v>
      </c>
      <c r="CF82" s="64">
        <f t="shared" si="36"/>
        <v>0</v>
      </c>
      <c r="CG82" s="64">
        <f t="shared" si="36"/>
        <v>0</v>
      </c>
      <c r="CH82" s="64">
        <f t="shared" si="36"/>
        <v>0</v>
      </c>
      <c r="CI82" s="64">
        <f t="shared" si="36"/>
        <v>0</v>
      </c>
      <c r="CJ82" s="64">
        <f t="shared" si="36"/>
        <v>0</v>
      </c>
      <c r="CM82" s="64">
        <f t="shared" ref="CM82:CW97" si="37">SUMIFS($F$2:$F$172,$A$2:$A$172,$CL$1,$B$2:$B$172,$K82,$D$2:$D$172,CM$1)</f>
        <v>0</v>
      </c>
      <c r="CN82" s="64">
        <f t="shared" si="37"/>
        <v>0</v>
      </c>
      <c r="CO82" s="64">
        <f t="shared" si="37"/>
        <v>0</v>
      </c>
      <c r="CP82" s="64">
        <f t="shared" si="37"/>
        <v>0</v>
      </c>
      <c r="CQ82" s="64">
        <f t="shared" si="37"/>
        <v>0</v>
      </c>
      <c r="CR82" s="64">
        <f t="shared" si="37"/>
        <v>0</v>
      </c>
      <c r="CS82" s="64">
        <f t="shared" si="37"/>
        <v>0</v>
      </c>
      <c r="CT82" s="64">
        <f t="shared" si="37"/>
        <v>0</v>
      </c>
      <c r="CU82" s="64">
        <f t="shared" si="37"/>
        <v>0</v>
      </c>
      <c r="CV82" s="64">
        <f t="shared" si="37"/>
        <v>0</v>
      </c>
      <c r="CW82" s="64">
        <f t="shared" si="37"/>
        <v>0</v>
      </c>
    </row>
    <row r="83" spans="1:101">
      <c r="A83" s="64">
        <v>2019</v>
      </c>
      <c r="B83" s="64">
        <v>520501372</v>
      </c>
      <c r="C83" s="64">
        <v>1</v>
      </c>
      <c r="D83" s="64" t="s">
        <v>509</v>
      </c>
      <c r="E83" s="64">
        <v>34050</v>
      </c>
      <c r="F83" s="64">
        <v>96.1</v>
      </c>
      <c r="G83" s="64" t="s">
        <v>519</v>
      </c>
      <c r="K83" s="64">
        <v>360200912</v>
      </c>
      <c r="L83" s="64" t="s">
        <v>225</v>
      </c>
      <c r="M83" s="64">
        <f t="shared" si="28"/>
        <v>0</v>
      </c>
      <c r="N83" s="64">
        <f t="shared" si="24"/>
        <v>0</v>
      </c>
      <c r="O83" s="64">
        <f t="shared" si="24"/>
        <v>0</v>
      </c>
      <c r="P83" s="64">
        <f t="shared" si="24"/>
        <v>0</v>
      </c>
      <c r="Q83" s="64">
        <f t="shared" si="24"/>
        <v>0</v>
      </c>
      <c r="R83" s="64">
        <f t="shared" si="24"/>
        <v>0</v>
      </c>
      <c r="S83" s="64">
        <f t="shared" si="24"/>
        <v>0</v>
      </c>
      <c r="T83" s="64">
        <f t="shared" ref="N83:W109" si="38">SUMIFS($F$2:$F$172,$A$2:$A$172,$J$1,$B$2:$B$172,$K83,$D$2:$D$172,T$1)</f>
        <v>0</v>
      </c>
      <c r="U83" s="64">
        <f t="shared" si="38"/>
        <v>0</v>
      </c>
      <c r="V83" s="64">
        <f t="shared" si="38"/>
        <v>0</v>
      </c>
      <c r="W83" s="64">
        <f t="shared" si="38"/>
        <v>0</v>
      </c>
      <c r="Z83" s="64">
        <f t="shared" si="29"/>
        <v>0</v>
      </c>
      <c r="AA83" s="64">
        <f t="shared" si="25"/>
        <v>0</v>
      </c>
      <c r="AB83" s="64">
        <f t="shared" si="25"/>
        <v>0</v>
      </c>
      <c r="AC83" s="64">
        <f t="shared" si="25"/>
        <v>0</v>
      </c>
      <c r="AD83" s="64">
        <f t="shared" si="25"/>
        <v>0</v>
      </c>
      <c r="AE83" s="64">
        <f t="shared" si="25"/>
        <v>0</v>
      </c>
      <c r="AF83" s="64">
        <f t="shared" si="25"/>
        <v>0</v>
      </c>
      <c r="AG83" s="64">
        <f t="shared" ref="AA83:AJ109" si="39">SUMIFS($F$2:$F$172,$A$2:$A$172,$Y$1,$B$2:$B$172,$K83,$D$2:$D$172,AG$1)</f>
        <v>0</v>
      </c>
      <c r="AH83" s="64">
        <f t="shared" si="39"/>
        <v>0</v>
      </c>
      <c r="AI83" s="64">
        <f t="shared" si="39"/>
        <v>0</v>
      </c>
      <c r="AJ83" s="64">
        <f t="shared" si="39"/>
        <v>0</v>
      </c>
      <c r="AM83" s="64">
        <f t="shared" si="30"/>
        <v>0</v>
      </c>
      <c r="AN83" s="64">
        <f t="shared" si="26"/>
        <v>0</v>
      </c>
      <c r="AO83" s="64">
        <f t="shared" si="26"/>
        <v>0</v>
      </c>
      <c r="AP83" s="64">
        <f t="shared" si="26"/>
        <v>0</v>
      </c>
      <c r="AQ83" s="64">
        <f t="shared" si="26"/>
        <v>0</v>
      </c>
      <c r="AR83" s="64">
        <f t="shared" si="26"/>
        <v>0</v>
      </c>
      <c r="AS83" s="64">
        <f t="shared" si="26"/>
        <v>0</v>
      </c>
      <c r="AT83" s="64">
        <f t="shared" ref="AN83:AW109" si="40">SUMIFS($F$2:$F$172,$A$2:$A$172,$AL$1,$B$2:$B$172,$K83,$D$2:$D$172,AT$1)</f>
        <v>0</v>
      </c>
      <c r="AU83" s="64">
        <f t="shared" si="40"/>
        <v>0</v>
      </c>
      <c r="AV83" s="64">
        <f t="shared" si="40"/>
        <v>0</v>
      </c>
      <c r="AW83" s="64">
        <f t="shared" si="40"/>
        <v>0</v>
      </c>
      <c r="AZ83" s="64">
        <f t="shared" si="31"/>
        <v>0</v>
      </c>
      <c r="BA83" s="64">
        <f t="shared" si="27"/>
        <v>0</v>
      </c>
      <c r="BB83" s="64">
        <f t="shared" si="27"/>
        <v>0</v>
      </c>
      <c r="BC83" s="64">
        <f t="shared" si="27"/>
        <v>0</v>
      </c>
      <c r="BD83" s="64">
        <f t="shared" si="27"/>
        <v>0</v>
      </c>
      <c r="BE83" s="64">
        <f t="shared" si="27"/>
        <v>0</v>
      </c>
      <c r="BF83" s="64">
        <f t="shared" si="27"/>
        <v>0</v>
      </c>
      <c r="BG83" s="64">
        <f t="shared" ref="BA83:BJ109" si="41">SUMIFS($F$2:$F$172,$A$2:$A$172,$AY$1,$B$2:$B$172,$K83,$D$2:$D$172,BG$1)</f>
        <v>0</v>
      </c>
      <c r="BH83" s="64">
        <f t="shared" si="41"/>
        <v>0</v>
      </c>
      <c r="BI83" s="64">
        <f t="shared" si="41"/>
        <v>0</v>
      </c>
      <c r="BJ83" s="64">
        <f t="shared" si="41"/>
        <v>0</v>
      </c>
      <c r="BM83" s="64">
        <f t="shared" si="35"/>
        <v>0</v>
      </c>
      <c r="BN83" s="64">
        <f t="shared" si="35"/>
        <v>0</v>
      </c>
      <c r="BO83" s="64">
        <f t="shared" si="35"/>
        <v>0</v>
      </c>
      <c r="BP83" s="64">
        <f t="shared" si="35"/>
        <v>0</v>
      </c>
      <c r="BQ83" s="64">
        <f t="shared" si="35"/>
        <v>0</v>
      </c>
      <c r="BR83" s="64">
        <f t="shared" si="35"/>
        <v>0</v>
      </c>
      <c r="BS83" s="64">
        <f t="shared" si="35"/>
        <v>0</v>
      </c>
      <c r="BT83" s="64">
        <f t="shared" si="35"/>
        <v>0</v>
      </c>
      <c r="BU83" s="64">
        <f t="shared" si="35"/>
        <v>0</v>
      </c>
      <c r="BV83" s="64">
        <f t="shared" si="35"/>
        <v>0</v>
      </c>
      <c r="BW83" s="64">
        <f t="shared" si="35"/>
        <v>0</v>
      </c>
      <c r="BZ83" s="64">
        <f t="shared" si="36"/>
        <v>0</v>
      </c>
      <c r="CA83" s="64">
        <f t="shared" si="36"/>
        <v>0</v>
      </c>
      <c r="CB83" s="64">
        <f t="shared" si="36"/>
        <v>0</v>
      </c>
      <c r="CC83" s="64">
        <f t="shared" si="36"/>
        <v>0</v>
      </c>
      <c r="CD83" s="64">
        <f t="shared" si="36"/>
        <v>0</v>
      </c>
      <c r="CE83" s="64">
        <f t="shared" si="36"/>
        <v>0</v>
      </c>
      <c r="CF83" s="64">
        <f t="shared" si="36"/>
        <v>0</v>
      </c>
      <c r="CG83" s="64">
        <f t="shared" si="36"/>
        <v>0</v>
      </c>
      <c r="CH83" s="64">
        <f t="shared" si="36"/>
        <v>0</v>
      </c>
      <c r="CI83" s="64">
        <f t="shared" si="36"/>
        <v>0</v>
      </c>
      <c r="CJ83" s="64">
        <f t="shared" si="36"/>
        <v>0</v>
      </c>
      <c r="CM83" s="64">
        <f t="shared" si="37"/>
        <v>0</v>
      </c>
      <c r="CN83" s="64">
        <f t="shared" si="37"/>
        <v>0</v>
      </c>
      <c r="CO83" s="64">
        <f t="shared" si="37"/>
        <v>0</v>
      </c>
      <c r="CP83" s="64">
        <f t="shared" si="37"/>
        <v>0</v>
      </c>
      <c r="CQ83" s="64">
        <f t="shared" si="37"/>
        <v>0</v>
      </c>
      <c r="CR83" s="64">
        <f t="shared" si="37"/>
        <v>0</v>
      </c>
      <c r="CS83" s="64">
        <f t="shared" si="37"/>
        <v>0</v>
      </c>
      <c r="CT83" s="64">
        <f t="shared" si="37"/>
        <v>0</v>
      </c>
      <c r="CU83" s="64">
        <f t="shared" si="37"/>
        <v>0</v>
      </c>
      <c r="CV83" s="64">
        <f t="shared" si="37"/>
        <v>0</v>
      </c>
      <c r="CW83" s="64">
        <f t="shared" si="37"/>
        <v>0</v>
      </c>
    </row>
    <row r="84" spans="1:101">
      <c r="A84" s="64">
        <v>2018</v>
      </c>
      <c r="B84" s="64">
        <v>520501372</v>
      </c>
      <c r="C84" s="64">
        <v>1</v>
      </c>
      <c r="D84" s="64" t="s">
        <v>509</v>
      </c>
      <c r="E84" s="64">
        <v>34050</v>
      </c>
      <c r="F84" s="64">
        <v>96</v>
      </c>
      <c r="G84" s="64" t="s">
        <v>519</v>
      </c>
      <c r="K84" s="64">
        <v>360207502</v>
      </c>
      <c r="L84" s="64" t="s">
        <v>225</v>
      </c>
      <c r="M84" s="64">
        <f t="shared" si="28"/>
        <v>0</v>
      </c>
      <c r="N84" s="64">
        <f t="shared" si="38"/>
        <v>0</v>
      </c>
      <c r="O84" s="64">
        <f t="shared" si="38"/>
        <v>0</v>
      </c>
      <c r="P84" s="64">
        <f t="shared" si="38"/>
        <v>0</v>
      </c>
      <c r="Q84" s="64">
        <f t="shared" si="38"/>
        <v>0</v>
      </c>
      <c r="R84" s="64">
        <f t="shared" si="38"/>
        <v>0</v>
      </c>
      <c r="S84" s="64">
        <f t="shared" si="38"/>
        <v>0</v>
      </c>
      <c r="T84" s="64">
        <f t="shared" si="38"/>
        <v>0</v>
      </c>
      <c r="U84" s="64">
        <f t="shared" si="38"/>
        <v>0</v>
      </c>
      <c r="V84" s="64">
        <f t="shared" si="38"/>
        <v>0</v>
      </c>
      <c r="W84" s="64">
        <f t="shared" si="38"/>
        <v>0</v>
      </c>
      <c r="Z84" s="64">
        <f t="shared" si="29"/>
        <v>0</v>
      </c>
      <c r="AA84" s="64">
        <f t="shared" si="39"/>
        <v>0</v>
      </c>
      <c r="AB84" s="64">
        <f t="shared" si="39"/>
        <v>0</v>
      </c>
      <c r="AC84" s="64">
        <f t="shared" si="39"/>
        <v>0</v>
      </c>
      <c r="AD84" s="64">
        <f t="shared" si="39"/>
        <v>0</v>
      </c>
      <c r="AE84" s="64">
        <f t="shared" si="39"/>
        <v>0</v>
      </c>
      <c r="AF84" s="64">
        <f t="shared" si="39"/>
        <v>0</v>
      </c>
      <c r="AG84" s="64">
        <f t="shared" si="39"/>
        <v>0</v>
      </c>
      <c r="AH84" s="64">
        <f t="shared" si="39"/>
        <v>0</v>
      </c>
      <c r="AI84" s="64">
        <f t="shared" si="39"/>
        <v>0</v>
      </c>
      <c r="AJ84" s="64">
        <f t="shared" si="39"/>
        <v>0</v>
      </c>
      <c r="AM84" s="64">
        <f t="shared" si="30"/>
        <v>0</v>
      </c>
      <c r="AN84" s="64">
        <f t="shared" si="40"/>
        <v>0</v>
      </c>
      <c r="AO84" s="64">
        <f t="shared" si="40"/>
        <v>0</v>
      </c>
      <c r="AP84" s="64">
        <f t="shared" si="40"/>
        <v>0</v>
      </c>
      <c r="AQ84" s="64">
        <f t="shared" si="40"/>
        <v>0</v>
      </c>
      <c r="AR84" s="64">
        <f t="shared" si="40"/>
        <v>0</v>
      </c>
      <c r="AS84" s="64">
        <f t="shared" si="40"/>
        <v>0</v>
      </c>
      <c r="AT84" s="64">
        <f t="shared" si="40"/>
        <v>0</v>
      </c>
      <c r="AU84" s="64">
        <f t="shared" si="40"/>
        <v>0</v>
      </c>
      <c r="AV84" s="64">
        <f t="shared" si="40"/>
        <v>0</v>
      </c>
      <c r="AW84" s="64">
        <f t="shared" si="40"/>
        <v>0</v>
      </c>
      <c r="AZ84" s="64">
        <f t="shared" si="31"/>
        <v>0</v>
      </c>
      <c r="BA84" s="64">
        <f t="shared" si="41"/>
        <v>0</v>
      </c>
      <c r="BB84" s="64">
        <f t="shared" si="41"/>
        <v>0</v>
      </c>
      <c r="BC84" s="64">
        <f t="shared" si="41"/>
        <v>0</v>
      </c>
      <c r="BD84" s="64">
        <f t="shared" si="41"/>
        <v>0</v>
      </c>
      <c r="BE84" s="64">
        <f t="shared" si="41"/>
        <v>0</v>
      </c>
      <c r="BF84" s="64">
        <f t="shared" si="41"/>
        <v>0</v>
      </c>
      <c r="BG84" s="64">
        <f t="shared" si="41"/>
        <v>0</v>
      </c>
      <c r="BH84" s="64">
        <f t="shared" si="41"/>
        <v>0</v>
      </c>
      <c r="BI84" s="64">
        <f t="shared" si="41"/>
        <v>0</v>
      </c>
      <c r="BJ84" s="64">
        <f t="shared" si="41"/>
        <v>0</v>
      </c>
      <c r="BM84" s="64">
        <f t="shared" si="35"/>
        <v>0</v>
      </c>
      <c r="BN84" s="64">
        <f t="shared" si="35"/>
        <v>0</v>
      </c>
      <c r="BO84" s="64">
        <f t="shared" si="35"/>
        <v>0</v>
      </c>
      <c r="BP84" s="64">
        <f t="shared" si="35"/>
        <v>0</v>
      </c>
      <c r="BQ84" s="64">
        <f t="shared" si="35"/>
        <v>0</v>
      </c>
      <c r="BR84" s="64">
        <f t="shared" si="35"/>
        <v>0</v>
      </c>
      <c r="BS84" s="64">
        <f t="shared" si="35"/>
        <v>0</v>
      </c>
      <c r="BT84" s="64">
        <f t="shared" si="35"/>
        <v>0</v>
      </c>
      <c r="BU84" s="64">
        <f t="shared" si="35"/>
        <v>0</v>
      </c>
      <c r="BV84" s="64">
        <f t="shared" si="35"/>
        <v>0</v>
      </c>
      <c r="BW84" s="64">
        <f t="shared" si="35"/>
        <v>0</v>
      </c>
      <c r="BZ84" s="64">
        <f t="shared" si="36"/>
        <v>0</v>
      </c>
      <c r="CA84" s="64">
        <f t="shared" si="36"/>
        <v>0</v>
      </c>
      <c r="CB84" s="64">
        <f t="shared" si="36"/>
        <v>0</v>
      </c>
      <c r="CC84" s="64">
        <f t="shared" si="36"/>
        <v>0</v>
      </c>
      <c r="CD84" s="64">
        <f t="shared" si="36"/>
        <v>0</v>
      </c>
      <c r="CE84" s="64">
        <f t="shared" si="36"/>
        <v>0</v>
      </c>
      <c r="CF84" s="64">
        <f t="shared" si="36"/>
        <v>0</v>
      </c>
      <c r="CG84" s="64">
        <f t="shared" si="36"/>
        <v>0</v>
      </c>
      <c r="CH84" s="64">
        <f t="shared" si="36"/>
        <v>0</v>
      </c>
      <c r="CI84" s="64">
        <f t="shared" si="36"/>
        <v>0</v>
      </c>
      <c r="CJ84" s="64">
        <f t="shared" si="36"/>
        <v>0</v>
      </c>
      <c r="CM84" s="64">
        <f t="shared" si="37"/>
        <v>0</v>
      </c>
      <c r="CN84" s="64">
        <f t="shared" si="37"/>
        <v>0</v>
      </c>
      <c r="CO84" s="64">
        <f t="shared" si="37"/>
        <v>0</v>
      </c>
      <c r="CP84" s="64">
        <f t="shared" si="37"/>
        <v>0</v>
      </c>
      <c r="CQ84" s="64">
        <f t="shared" si="37"/>
        <v>0</v>
      </c>
      <c r="CR84" s="64">
        <f t="shared" si="37"/>
        <v>0</v>
      </c>
      <c r="CS84" s="64">
        <f t="shared" si="37"/>
        <v>0</v>
      </c>
      <c r="CT84" s="64">
        <f t="shared" si="37"/>
        <v>0</v>
      </c>
      <c r="CU84" s="64">
        <f t="shared" si="37"/>
        <v>0</v>
      </c>
      <c r="CV84" s="64">
        <f t="shared" si="37"/>
        <v>0</v>
      </c>
      <c r="CW84" s="64">
        <f t="shared" si="37"/>
        <v>0</v>
      </c>
    </row>
    <row r="85" spans="1:101">
      <c r="A85" s="64">
        <v>2005</v>
      </c>
      <c r="B85" s="64">
        <v>520501372</v>
      </c>
      <c r="C85" s="64">
        <v>1</v>
      </c>
      <c r="D85" s="64" t="s">
        <v>509</v>
      </c>
      <c r="E85" s="64">
        <v>35900</v>
      </c>
      <c r="F85" s="64">
        <v>102</v>
      </c>
      <c r="K85" s="64">
        <v>360205872</v>
      </c>
      <c r="L85" s="64" t="s">
        <v>215</v>
      </c>
      <c r="M85" s="64">
        <f t="shared" si="28"/>
        <v>0</v>
      </c>
      <c r="N85" s="64">
        <f t="shared" si="38"/>
        <v>0</v>
      </c>
      <c r="O85" s="64">
        <f t="shared" si="38"/>
        <v>0</v>
      </c>
      <c r="P85" s="64">
        <f t="shared" si="38"/>
        <v>0</v>
      </c>
      <c r="Q85" s="64">
        <f t="shared" si="38"/>
        <v>0</v>
      </c>
      <c r="R85" s="64">
        <f t="shared" si="38"/>
        <v>50</v>
      </c>
      <c r="S85" s="64">
        <f t="shared" si="38"/>
        <v>0</v>
      </c>
      <c r="T85" s="64">
        <f t="shared" si="38"/>
        <v>0</v>
      </c>
      <c r="U85" s="64">
        <f t="shared" si="38"/>
        <v>0</v>
      </c>
      <c r="V85" s="64">
        <f t="shared" si="38"/>
        <v>0</v>
      </c>
      <c r="W85" s="64">
        <f t="shared" si="38"/>
        <v>0</v>
      </c>
      <c r="Z85" s="64">
        <f t="shared" si="29"/>
        <v>0</v>
      </c>
      <c r="AA85" s="64">
        <f t="shared" si="39"/>
        <v>0</v>
      </c>
      <c r="AB85" s="64">
        <f t="shared" si="39"/>
        <v>0</v>
      </c>
      <c r="AC85" s="64">
        <f t="shared" si="39"/>
        <v>0</v>
      </c>
      <c r="AD85" s="64">
        <f t="shared" si="39"/>
        <v>0</v>
      </c>
      <c r="AE85" s="64">
        <f t="shared" si="39"/>
        <v>0</v>
      </c>
      <c r="AF85" s="64">
        <f t="shared" si="39"/>
        <v>0</v>
      </c>
      <c r="AG85" s="64">
        <f t="shared" si="39"/>
        <v>0</v>
      </c>
      <c r="AH85" s="64">
        <f t="shared" si="39"/>
        <v>0</v>
      </c>
      <c r="AI85" s="64">
        <f t="shared" si="39"/>
        <v>0</v>
      </c>
      <c r="AJ85" s="64">
        <f t="shared" si="39"/>
        <v>0</v>
      </c>
      <c r="AM85" s="64">
        <f t="shared" si="30"/>
        <v>0</v>
      </c>
      <c r="AN85" s="64">
        <f t="shared" si="40"/>
        <v>0</v>
      </c>
      <c r="AO85" s="64">
        <f t="shared" si="40"/>
        <v>0</v>
      </c>
      <c r="AP85" s="64">
        <f t="shared" si="40"/>
        <v>0</v>
      </c>
      <c r="AQ85" s="64">
        <f t="shared" si="40"/>
        <v>0</v>
      </c>
      <c r="AR85" s="64">
        <f t="shared" si="40"/>
        <v>0</v>
      </c>
      <c r="AS85" s="64">
        <f t="shared" si="40"/>
        <v>0</v>
      </c>
      <c r="AT85" s="64">
        <f t="shared" si="40"/>
        <v>0</v>
      </c>
      <c r="AU85" s="64">
        <f t="shared" si="40"/>
        <v>0</v>
      </c>
      <c r="AV85" s="64">
        <f t="shared" si="40"/>
        <v>0</v>
      </c>
      <c r="AW85" s="64">
        <f t="shared" si="40"/>
        <v>0</v>
      </c>
      <c r="AZ85" s="64">
        <f t="shared" si="31"/>
        <v>0</v>
      </c>
      <c r="BA85" s="64">
        <f t="shared" si="41"/>
        <v>0</v>
      </c>
      <c r="BB85" s="64">
        <f t="shared" si="41"/>
        <v>0</v>
      </c>
      <c r="BC85" s="64">
        <f t="shared" si="41"/>
        <v>0</v>
      </c>
      <c r="BD85" s="64">
        <f t="shared" si="41"/>
        <v>0</v>
      </c>
      <c r="BE85" s="64">
        <f t="shared" si="41"/>
        <v>0</v>
      </c>
      <c r="BF85" s="64">
        <f t="shared" si="41"/>
        <v>0</v>
      </c>
      <c r="BG85" s="64">
        <f t="shared" si="41"/>
        <v>0</v>
      </c>
      <c r="BH85" s="64">
        <f t="shared" si="41"/>
        <v>0</v>
      </c>
      <c r="BI85" s="64">
        <f t="shared" si="41"/>
        <v>0</v>
      </c>
      <c r="BJ85" s="64">
        <f t="shared" si="41"/>
        <v>0</v>
      </c>
      <c r="BM85" s="64">
        <f t="shared" si="35"/>
        <v>0</v>
      </c>
      <c r="BN85" s="64">
        <f t="shared" si="35"/>
        <v>0</v>
      </c>
      <c r="BO85" s="64">
        <f t="shared" si="35"/>
        <v>0</v>
      </c>
      <c r="BP85" s="64">
        <f t="shared" si="35"/>
        <v>0</v>
      </c>
      <c r="BQ85" s="64">
        <f t="shared" si="35"/>
        <v>0</v>
      </c>
      <c r="BR85" s="64">
        <f t="shared" si="35"/>
        <v>0</v>
      </c>
      <c r="BS85" s="64">
        <f t="shared" si="35"/>
        <v>0</v>
      </c>
      <c r="BT85" s="64">
        <f t="shared" si="35"/>
        <v>0</v>
      </c>
      <c r="BU85" s="64">
        <f t="shared" si="35"/>
        <v>0</v>
      </c>
      <c r="BV85" s="64">
        <f t="shared" si="35"/>
        <v>0</v>
      </c>
      <c r="BW85" s="64">
        <f t="shared" si="35"/>
        <v>0</v>
      </c>
      <c r="BZ85" s="64">
        <f t="shared" si="36"/>
        <v>0</v>
      </c>
      <c r="CA85" s="64">
        <f t="shared" si="36"/>
        <v>0</v>
      </c>
      <c r="CB85" s="64">
        <f t="shared" si="36"/>
        <v>0</v>
      </c>
      <c r="CC85" s="64">
        <f t="shared" si="36"/>
        <v>0</v>
      </c>
      <c r="CD85" s="64">
        <f t="shared" si="36"/>
        <v>0</v>
      </c>
      <c r="CE85" s="64">
        <f t="shared" si="36"/>
        <v>0</v>
      </c>
      <c r="CF85" s="64">
        <f t="shared" si="36"/>
        <v>0</v>
      </c>
      <c r="CG85" s="64">
        <f t="shared" si="36"/>
        <v>0</v>
      </c>
      <c r="CH85" s="64">
        <f t="shared" si="36"/>
        <v>0</v>
      </c>
      <c r="CI85" s="64">
        <f t="shared" si="36"/>
        <v>0</v>
      </c>
      <c r="CJ85" s="64">
        <f t="shared" si="36"/>
        <v>0</v>
      </c>
      <c r="CM85" s="64">
        <f t="shared" si="37"/>
        <v>0</v>
      </c>
      <c r="CN85" s="64">
        <f t="shared" si="37"/>
        <v>0</v>
      </c>
      <c r="CO85" s="64">
        <f t="shared" si="37"/>
        <v>0</v>
      </c>
      <c r="CP85" s="64">
        <f t="shared" si="37"/>
        <v>0</v>
      </c>
      <c r="CQ85" s="64">
        <f t="shared" si="37"/>
        <v>0</v>
      </c>
      <c r="CR85" s="64">
        <f t="shared" si="37"/>
        <v>0</v>
      </c>
      <c r="CS85" s="64">
        <f t="shared" si="37"/>
        <v>0</v>
      </c>
      <c r="CT85" s="64">
        <f t="shared" si="37"/>
        <v>0</v>
      </c>
      <c r="CU85" s="64">
        <f t="shared" si="37"/>
        <v>0</v>
      </c>
      <c r="CV85" s="64">
        <f t="shared" si="37"/>
        <v>0</v>
      </c>
      <c r="CW85" s="64">
        <f t="shared" si="37"/>
        <v>0</v>
      </c>
    </row>
    <row r="86" spans="1:101">
      <c r="A86" s="64">
        <v>2005</v>
      </c>
      <c r="B86" s="64">
        <v>520501552</v>
      </c>
      <c r="C86" s="64">
        <v>1</v>
      </c>
      <c r="D86" s="64" t="s">
        <v>504</v>
      </c>
      <c r="E86" s="64">
        <v>16600</v>
      </c>
      <c r="F86" s="64">
        <v>16</v>
      </c>
      <c r="K86" s="64">
        <v>360205882</v>
      </c>
      <c r="L86" s="64" t="s">
        <v>215</v>
      </c>
      <c r="M86" s="64">
        <f t="shared" si="28"/>
        <v>0</v>
      </c>
      <c r="N86" s="64">
        <f t="shared" si="38"/>
        <v>0</v>
      </c>
      <c r="O86" s="64">
        <f t="shared" si="38"/>
        <v>0</v>
      </c>
      <c r="P86" s="64">
        <f t="shared" si="38"/>
        <v>0</v>
      </c>
      <c r="Q86" s="64">
        <f t="shared" si="38"/>
        <v>0</v>
      </c>
      <c r="R86" s="64">
        <f t="shared" si="38"/>
        <v>0</v>
      </c>
      <c r="S86" s="64">
        <f t="shared" si="38"/>
        <v>0</v>
      </c>
      <c r="T86" s="64">
        <f t="shared" si="38"/>
        <v>0</v>
      </c>
      <c r="U86" s="64">
        <f t="shared" si="38"/>
        <v>0</v>
      </c>
      <c r="V86" s="64">
        <f t="shared" si="38"/>
        <v>0</v>
      </c>
      <c r="W86" s="64">
        <f t="shared" si="38"/>
        <v>0</v>
      </c>
      <c r="Z86" s="64">
        <f t="shared" si="29"/>
        <v>0</v>
      </c>
      <c r="AA86" s="64">
        <f t="shared" si="39"/>
        <v>0</v>
      </c>
      <c r="AB86" s="64">
        <f t="shared" si="39"/>
        <v>0</v>
      </c>
      <c r="AC86" s="64">
        <f t="shared" si="39"/>
        <v>0</v>
      </c>
      <c r="AD86" s="64">
        <f t="shared" si="39"/>
        <v>0</v>
      </c>
      <c r="AE86" s="64">
        <f t="shared" si="39"/>
        <v>0</v>
      </c>
      <c r="AF86" s="64">
        <f t="shared" si="39"/>
        <v>0</v>
      </c>
      <c r="AG86" s="64">
        <f t="shared" si="39"/>
        <v>0</v>
      </c>
      <c r="AH86" s="64">
        <f t="shared" si="39"/>
        <v>0</v>
      </c>
      <c r="AI86" s="64">
        <f t="shared" si="39"/>
        <v>0</v>
      </c>
      <c r="AJ86" s="64">
        <f t="shared" si="39"/>
        <v>0</v>
      </c>
      <c r="AM86" s="64">
        <f t="shared" si="30"/>
        <v>0</v>
      </c>
      <c r="AN86" s="64">
        <f t="shared" si="40"/>
        <v>0</v>
      </c>
      <c r="AO86" s="64">
        <f t="shared" si="40"/>
        <v>0</v>
      </c>
      <c r="AP86" s="64">
        <f t="shared" si="40"/>
        <v>0</v>
      </c>
      <c r="AQ86" s="64">
        <f t="shared" si="40"/>
        <v>0</v>
      </c>
      <c r="AR86" s="64">
        <f t="shared" si="40"/>
        <v>0</v>
      </c>
      <c r="AS86" s="64">
        <f t="shared" si="40"/>
        <v>0</v>
      </c>
      <c r="AT86" s="64">
        <f t="shared" si="40"/>
        <v>0</v>
      </c>
      <c r="AU86" s="64">
        <f t="shared" si="40"/>
        <v>0</v>
      </c>
      <c r="AV86" s="64">
        <f t="shared" si="40"/>
        <v>0</v>
      </c>
      <c r="AW86" s="64">
        <f t="shared" si="40"/>
        <v>0</v>
      </c>
      <c r="AZ86" s="64">
        <f t="shared" si="31"/>
        <v>0</v>
      </c>
      <c r="BA86" s="64">
        <f t="shared" si="41"/>
        <v>0</v>
      </c>
      <c r="BB86" s="64">
        <f t="shared" si="41"/>
        <v>0</v>
      </c>
      <c r="BC86" s="64">
        <f t="shared" si="41"/>
        <v>0</v>
      </c>
      <c r="BD86" s="64">
        <f t="shared" si="41"/>
        <v>0</v>
      </c>
      <c r="BE86" s="64">
        <f t="shared" si="41"/>
        <v>0</v>
      </c>
      <c r="BF86" s="64">
        <f t="shared" si="41"/>
        <v>0</v>
      </c>
      <c r="BG86" s="64">
        <f t="shared" si="41"/>
        <v>0</v>
      </c>
      <c r="BH86" s="64">
        <f t="shared" si="41"/>
        <v>0</v>
      </c>
      <c r="BI86" s="64">
        <f t="shared" si="41"/>
        <v>0</v>
      </c>
      <c r="BJ86" s="64">
        <f t="shared" si="41"/>
        <v>0</v>
      </c>
      <c r="BM86" s="64">
        <f t="shared" si="35"/>
        <v>0</v>
      </c>
      <c r="BN86" s="64">
        <f t="shared" si="35"/>
        <v>0</v>
      </c>
      <c r="BO86" s="64">
        <f t="shared" si="35"/>
        <v>0</v>
      </c>
      <c r="BP86" s="64">
        <f t="shared" si="35"/>
        <v>0</v>
      </c>
      <c r="BQ86" s="64">
        <f t="shared" si="35"/>
        <v>0</v>
      </c>
      <c r="BR86" s="64">
        <f t="shared" si="35"/>
        <v>0</v>
      </c>
      <c r="BS86" s="64">
        <f t="shared" si="35"/>
        <v>0</v>
      </c>
      <c r="BT86" s="64">
        <f t="shared" si="35"/>
        <v>0</v>
      </c>
      <c r="BU86" s="64">
        <f t="shared" si="35"/>
        <v>0</v>
      </c>
      <c r="BV86" s="64">
        <f t="shared" si="35"/>
        <v>0</v>
      </c>
      <c r="BW86" s="64">
        <f t="shared" si="35"/>
        <v>0</v>
      </c>
      <c r="BZ86" s="64">
        <f t="shared" si="36"/>
        <v>0</v>
      </c>
      <c r="CA86" s="64">
        <f t="shared" si="36"/>
        <v>0</v>
      </c>
      <c r="CB86" s="64">
        <f t="shared" si="36"/>
        <v>0</v>
      </c>
      <c r="CC86" s="64">
        <f t="shared" si="36"/>
        <v>0</v>
      </c>
      <c r="CD86" s="64">
        <f t="shared" si="36"/>
        <v>0</v>
      </c>
      <c r="CE86" s="64">
        <f t="shared" si="36"/>
        <v>0</v>
      </c>
      <c r="CF86" s="64">
        <f t="shared" si="36"/>
        <v>0</v>
      </c>
      <c r="CG86" s="64">
        <f t="shared" si="36"/>
        <v>0</v>
      </c>
      <c r="CH86" s="64">
        <f t="shared" si="36"/>
        <v>0</v>
      </c>
      <c r="CI86" s="64">
        <f t="shared" si="36"/>
        <v>0</v>
      </c>
      <c r="CJ86" s="64">
        <f t="shared" si="36"/>
        <v>0</v>
      </c>
      <c r="CM86" s="64">
        <f t="shared" si="37"/>
        <v>0</v>
      </c>
      <c r="CN86" s="64">
        <f t="shared" si="37"/>
        <v>0</v>
      </c>
      <c r="CO86" s="64">
        <f t="shared" si="37"/>
        <v>0</v>
      </c>
      <c r="CP86" s="64">
        <f t="shared" si="37"/>
        <v>0</v>
      </c>
      <c r="CQ86" s="64">
        <f t="shared" si="37"/>
        <v>0</v>
      </c>
      <c r="CR86" s="64">
        <f t="shared" si="37"/>
        <v>0</v>
      </c>
      <c r="CS86" s="64">
        <f t="shared" si="37"/>
        <v>0</v>
      </c>
      <c r="CT86" s="64">
        <f t="shared" si="37"/>
        <v>0</v>
      </c>
      <c r="CU86" s="64">
        <f t="shared" si="37"/>
        <v>0</v>
      </c>
      <c r="CV86" s="64">
        <f t="shared" si="37"/>
        <v>0</v>
      </c>
      <c r="CW86" s="64">
        <f t="shared" si="37"/>
        <v>0</v>
      </c>
    </row>
    <row r="87" spans="1:101">
      <c r="A87" s="64">
        <v>2010</v>
      </c>
      <c r="B87" s="64">
        <v>520501792</v>
      </c>
      <c r="C87" s="64">
        <v>1</v>
      </c>
      <c r="D87" s="64" t="s">
        <v>509</v>
      </c>
      <c r="E87" s="64">
        <v>34050</v>
      </c>
      <c r="F87" s="64">
        <v>26.678000000000001</v>
      </c>
      <c r="K87" s="64">
        <v>360205902</v>
      </c>
      <c r="L87" s="64" t="s">
        <v>227</v>
      </c>
      <c r="M87" s="64">
        <f t="shared" si="28"/>
        <v>0</v>
      </c>
      <c r="N87" s="64">
        <f t="shared" si="38"/>
        <v>0</v>
      </c>
      <c r="O87" s="64">
        <f t="shared" si="38"/>
        <v>0</v>
      </c>
      <c r="P87" s="64">
        <f t="shared" si="38"/>
        <v>0</v>
      </c>
      <c r="Q87" s="64">
        <f t="shared" si="38"/>
        <v>0</v>
      </c>
      <c r="R87" s="64">
        <f t="shared" si="38"/>
        <v>0</v>
      </c>
      <c r="S87" s="64">
        <f t="shared" si="38"/>
        <v>0</v>
      </c>
      <c r="T87" s="64">
        <f t="shared" si="38"/>
        <v>0</v>
      </c>
      <c r="U87" s="64">
        <f t="shared" si="38"/>
        <v>0</v>
      </c>
      <c r="V87" s="64">
        <f t="shared" si="38"/>
        <v>0</v>
      </c>
      <c r="W87" s="64">
        <f t="shared" si="38"/>
        <v>0</v>
      </c>
      <c r="Z87" s="64">
        <f t="shared" si="29"/>
        <v>0</v>
      </c>
      <c r="AA87" s="64">
        <f t="shared" si="39"/>
        <v>0</v>
      </c>
      <c r="AB87" s="64">
        <f t="shared" si="39"/>
        <v>0</v>
      </c>
      <c r="AC87" s="64">
        <f t="shared" si="39"/>
        <v>0</v>
      </c>
      <c r="AD87" s="64">
        <f t="shared" si="39"/>
        <v>0</v>
      </c>
      <c r="AE87" s="64">
        <f t="shared" si="39"/>
        <v>0</v>
      </c>
      <c r="AF87" s="64">
        <f t="shared" si="39"/>
        <v>0</v>
      </c>
      <c r="AG87" s="64">
        <f t="shared" si="39"/>
        <v>0</v>
      </c>
      <c r="AH87" s="64">
        <f t="shared" si="39"/>
        <v>0</v>
      </c>
      <c r="AI87" s="64">
        <f t="shared" si="39"/>
        <v>0</v>
      </c>
      <c r="AJ87" s="64">
        <f t="shared" si="39"/>
        <v>0</v>
      </c>
      <c r="AM87" s="64">
        <f t="shared" si="30"/>
        <v>0</v>
      </c>
      <c r="AN87" s="64">
        <f t="shared" si="40"/>
        <v>0</v>
      </c>
      <c r="AO87" s="64">
        <f t="shared" si="40"/>
        <v>0</v>
      </c>
      <c r="AP87" s="64">
        <f t="shared" si="40"/>
        <v>0</v>
      </c>
      <c r="AQ87" s="64">
        <f t="shared" si="40"/>
        <v>0</v>
      </c>
      <c r="AR87" s="64">
        <f t="shared" si="40"/>
        <v>0</v>
      </c>
      <c r="AS87" s="64">
        <f t="shared" si="40"/>
        <v>0</v>
      </c>
      <c r="AT87" s="64">
        <f t="shared" si="40"/>
        <v>0</v>
      </c>
      <c r="AU87" s="64">
        <f t="shared" si="40"/>
        <v>0</v>
      </c>
      <c r="AV87" s="64">
        <f t="shared" si="40"/>
        <v>0</v>
      </c>
      <c r="AW87" s="64">
        <f t="shared" si="40"/>
        <v>0</v>
      </c>
      <c r="AZ87" s="64">
        <f t="shared" si="31"/>
        <v>0</v>
      </c>
      <c r="BA87" s="64">
        <f t="shared" si="41"/>
        <v>0</v>
      </c>
      <c r="BB87" s="64">
        <f t="shared" si="41"/>
        <v>0</v>
      </c>
      <c r="BC87" s="64">
        <f t="shared" si="41"/>
        <v>0</v>
      </c>
      <c r="BD87" s="64">
        <f t="shared" si="41"/>
        <v>0</v>
      </c>
      <c r="BE87" s="64">
        <f t="shared" si="41"/>
        <v>0</v>
      </c>
      <c r="BF87" s="64">
        <f t="shared" si="41"/>
        <v>0</v>
      </c>
      <c r="BG87" s="64">
        <f t="shared" si="41"/>
        <v>0</v>
      </c>
      <c r="BH87" s="64">
        <f t="shared" si="41"/>
        <v>0</v>
      </c>
      <c r="BI87" s="64">
        <f t="shared" si="41"/>
        <v>0</v>
      </c>
      <c r="BJ87" s="64">
        <f t="shared" si="41"/>
        <v>0</v>
      </c>
      <c r="BM87" s="64">
        <f t="shared" si="35"/>
        <v>0</v>
      </c>
      <c r="BN87" s="64">
        <f t="shared" si="35"/>
        <v>0</v>
      </c>
      <c r="BO87" s="64">
        <f t="shared" si="35"/>
        <v>0</v>
      </c>
      <c r="BP87" s="64">
        <f t="shared" si="35"/>
        <v>0</v>
      </c>
      <c r="BQ87" s="64">
        <f t="shared" si="35"/>
        <v>0</v>
      </c>
      <c r="BR87" s="64">
        <f t="shared" si="35"/>
        <v>0</v>
      </c>
      <c r="BS87" s="64">
        <f t="shared" si="35"/>
        <v>0</v>
      </c>
      <c r="BT87" s="64">
        <f t="shared" si="35"/>
        <v>0</v>
      </c>
      <c r="BU87" s="64">
        <f t="shared" si="35"/>
        <v>0</v>
      </c>
      <c r="BV87" s="64">
        <f t="shared" si="35"/>
        <v>0</v>
      </c>
      <c r="BW87" s="64">
        <f t="shared" si="35"/>
        <v>0</v>
      </c>
      <c r="BZ87" s="64">
        <f t="shared" si="36"/>
        <v>0</v>
      </c>
      <c r="CA87" s="64">
        <f t="shared" si="36"/>
        <v>0</v>
      </c>
      <c r="CB87" s="64">
        <f t="shared" si="36"/>
        <v>0</v>
      </c>
      <c r="CC87" s="64">
        <f t="shared" si="36"/>
        <v>0</v>
      </c>
      <c r="CD87" s="64">
        <f t="shared" si="36"/>
        <v>0</v>
      </c>
      <c r="CE87" s="64">
        <f t="shared" si="36"/>
        <v>0</v>
      </c>
      <c r="CF87" s="64">
        <f t="shared" si="36"/>
        <v>0</v>
      </c>
      <c r="CG87" s="64">
        <f t="shared" si="36"/>
        <v>0</v>
      </c>
      <c r="CH87" s="64">
        <f t="shared" si="36"/>
        <v>0</v>
      </c>
      <c r="CI87" s="64">
        <f t="shared" si="36"/>
        <v>0</v>
      </c>
      <c r="CJ87" s="64">
        <f t="shared" si="36"/>
        <v>0</v>
      </c>
      <c r="CM87" s="64">
        <f t="shared" si="37"/>
        <v>0</v>
      </c>
      <c r="CN87" s="64">
        <f t="shared" si="37"/>
        <v>0</v>
      </c>
      <c r="CO87" s="64">
        <f t="shared" si="37"/>
        <v>0</v>
      </c>
      <c r="CP87" s="64">
        <f t="shared" si="37"/>
        <v>0</v>
      </c>
      <c r="CQ87" s="64">
        <f t="shared" si="37"/>
        <v>0</v>
      </c>
      <c r="CR87" s="64">
        <f t="shared" si="37"/>
        <v>0</v>
      </c>
      <c r="CS87" s="64">
        <f t="shared" si="37"/>
        <v>0</v>
      </c>
      <c r="CT87" s="64">
        <f t="shared" si="37"/>
        <v>0</v>
      </c>
      <c r="CU87" s="64">
        <f t="shared" si="37"/>
        <v>0</v>
      </c>
      <c r="CV87" s="64">
        <f t="shared" si="37"/>
        <v>0</v>
      </c>
      <c r="CW87" s="64">
        <f t="shared" si="37"/>
        <v>0</v>
      </c>
    </row>
    <row r="88" spans="1:101">
      <c r="A88" s="64">
        <v>2005</v>
      </c>
      <c r="B88" s="64">
        <v>520501792</v>
      </c>
      <c r="C88" s="64">
        <v>1</v>
      </c>
      <c r="D88" s="64" t="s">
        <v>509</v>
      </c>
      <c r="E88" s="64">
        <v>35900</v>
      </c>
      <c r="F88" s="64">
        <v>28.664999999999999</v>
      </c>
      <c r="K88" s="64">
        <v>360205912</v>
      </c>
      <c r="L88" s="64" t="s">
        <v>230</v>
      </c>
      <c r="M88" s="64">
        <f t="shared" si="28"/>
        <v>0</v>
      </c>
      <c r="N88" s="64">
        <f t="shared" si="38"/>
        <v>0</v>
      </c>
      <c r="O88" s="64">
        <f t="shared" si="38"/>
        <v>0</v>
      </c>
      <c r="P88" s="64">
        <f t="shared" si="38"/>
        <v>0</v>
      </c>
      <c r="Q88" s="64">
        <f t="shared" si="38"/>
        <v>0</v>
      </c>
      <c r="R88" s="64">
        <f t="shared" si="38"/>
        <v>0</v>
      </c>
      <c r="S88" s="64">
        <f t="shared" si="38"/>
        <v>0</v>
      </c>
      <c r="T88" s="64">
        <f t="shared" si="38"/>
        <v>0</v>
      </c>
      <c r="U88" s="64">
        <f t="shared" si="38"/>
        <v>0</v>
      </c>
      <c r="V88" s="64">
        <f t="shared" si="38"/>
        <v>0</v>
      </c>
      <c r="W88" s="64">
        <f t="shared" si="38"/>
        <v>0</v>
      </c>
      <c r="Z88" s="64">
        <f t="shared" si="29"/>
        <v>0</v>
      </c>
      <c r="AA88" s="64">
        <f t="shared" si="39"/>
        <v>0</v>
      </c>
      <c r="AB88" s="64">
        <f t="shared" si="39"/>
        <v>0</v>
      </c>
      <c r="AC88" s="64">
        <f t="shared" si="39"/>
        <v>0</v>
      </c>
      <c r="AD88" s="64">
        <f t="shared" si="39"/>
        <v>0</v>
      </c>
      <c r="AE88" s="64">
        <f t="shared" si="39"/>
        <v>0</v>
      </c>
      <c r="AF88" s="64">
        <f t="shared" si="39"/>
        <v>0</v>
      </c>
      <c r="AG88" s="64">
        <f t="shared" si="39"/>
        <v>0</v>
      </c>
      <c r="AH88" s="64">
        <f t="shared" si="39"/>
        <v>0</v>
      </c>
      <c r="AI88" s="64">
        <f t="shared" si="39"/>
        <v>0</v>
      </c>
      <c r="AJ88" s="64">
        <f t="shared" si="39"/>
        <v>0</v>
      </c>
      <c r="AM88" s="64">
        <f t="shared" si="30"/>
        <v>0</v>
      </c>
      <c r="AN88" s="64">
        <f t="shared" si="40"/>
        <v>0</v>
      </c>
      <c r="AO88" s="64">
        <f t="shared" si="40"/>
        <v>0</v>
      </c>
      <c r="AP88" s="64">
        <f t="shared" si="40"/>
        <v>0</v>
      </c>
      <c r="AQ88" s="64">
        <f t="shared" si="40"/>
        <v>0</v>
      </c>
      <c r="AR88" s="64">
        <f t="shared" si="40"/>
        <v>0</v>
      </c>
      <c r="AS88" s="64">
        <f t="shared" si="40"/>
        <v>0</v>
      </c>
      <c r="AT88" s="64">
        <f t="shared" si="40"/>
        <v>0</v>
      </c>
      <c r="AU88" s="64">
        <f t="shared" si="40"/>
        <v>0</v>
      </c>
      <c r="AV88" s="64">
        <f t="shared" si="40"/>
        <v>0</v>
      </c>
      <c r="AW88" s="64">
        <f t="shared" si="40"/>
        <v>0</v>
      </c>
      <c r="AZ88" s="64">
        <f t="shared" si="31"/>
        <v>0</v>
      </c>
      <c r="BA88" s="64">
        <f t="shared" si="41"/>
        <v>0</v>
      </c>
      <c r="BB88" s="64">
        <f t="shared" si="41"/>
        <v>0</v>
      </c>
      <c r="BC88" s="64">
        <f t="shared" si="41"/>
        <v>0</v>
      </c>
      <c r="BD88" s="64">
        <f t="shared" si="41"/>
        <v>0</v>
      </c>
      <c r="BE88" s="64">
        <f t="shared" si="41"/>
        <v>0</v>
      </c>
      <c r="BF88" s="64">
        <f t="shared" si="41"/>
        <v>0</v>
      </c>
      <c r="BG88" s="64">
        <f t="shared" si="41"/>
        <v>0</v>
      </c>
      <c r="BH88" s="64">
        <f t="shared" si="41"/>
        <v>0</v>
      </c>
      <c r="BI88" s="64">
        <f t="shared" si="41"/>
        <v>0</v>
      </c>
      <c r="BJ88" s="64">
        <f t="shared" si="41"/>
        <v>0</v>
      </c>
      <c r="BM88" s="64">
        <f t="shared" si="35"/>
        <v>0</v>
      </c>
      <c r="BN88" s="64">
        <f t="shared" si="35"/>
        <v>0</v>
      </c>
      <c r="BO88" s="64">
        <f t="shared" si="35"/>
        <v>0</v>
      </c>
      <c r="BP88" s="64">
        <f t="shared" si="35"/>
        <v>0</v>
      </c>
      <c r="BQ88" s="64">
        <f t="shared" si="35"/>
        <v>0</v>
      </c>
      <c r="BR88" s="64">
        <f t="shared" si="35"/>
        <v>0</v>
      </c>
      <c r="BS88" s="64">
        <f t="shared" si="35"/>
        <v>0</v>
      </c>
      <c r="BT88" s="64">
        <f t="shared" si="35"/>
        <v>0</v>
      </c>
      <c r="BU88" s="64">
        <f t="shared" si="35"/>
        <v>0</v>
      </c>
      <c r="BV88" s="64">
        <f t="shared" si="35"/>
        <v>0</v>
      </c>
      <c r="BW88" s="64">
        <f t="shared" si="35"/>
        <v>0</v>
      </c>
      <c r="BZ88" s="64">
        <f t="shared" si="36"/>
        <v>0</v>
      </c>
      <c r="CA88" s="64">
        <f t="shared" si="36"/>
        <v>0</v>
      </c>
      <c r="CB88" s="64">
        <f t="shared" si="36"/>
        <v>0</v>
      </c>
      <c r="CC88" s="64">
        <f t="shared" si="36"/>
        <v>0</v>
      </c>
      <c r="CD88" s="64">
        <f t="shared" si="36"/>
        <v>0</v>
      </c>
      <c r="CE88" s="64">
        <f t="shared" si="36"/>
        <v>0</v>
      </c>
      <c r="CF88" s="64">
        <f t="shared" si="36"/>
        <v>0</v>
      </c>
      <c r="CG88" s="64">
        <f t="shared" si="36"/>
        <v>0</v>
      </c>
      <c r="CH88" s="64">
        <f t="shared" si="36"/>
        <v>0</v>
      </c>
      <c r="CI88" s="64">
        <f t="shared" si="36"/>
        <v>0</v>
      </c>
      <c r="CJ88" s="64">
        <f t="shared" si="36"/>
        <v>0</v>
      </c>
      <c r="CM88" s="64">
        <f t="shared" si="37"/>
        <v>0</v>
      </c>
      <c r="CN88" s="64">
        <f t="shared" si="37"/>
        <v>0</v>
      </c>
      <c r="CO88" s="64">
        <f t="shared" si="37"/>
        <v>0</v>
      </c>
      <c r="CP88" s="64">
        <f t="shared" si="37"/>
        <v>0</v>
      </c>
      <c r="CQ88" s="64">
        <f t="shared" si="37"/>
        <v>0</v>
      </c>
      <c r="CR88" s="64">
        <f t="shared" si="37"/>
        <v>0</v>
      </c>
      <c r="CS88" s="64">
        <f t="shared" si="37"/>
        <v>0</v>
      </c>
      <c r="CT88" s="64">
        <f t="shared" si="37"/>
        <v>0</v>
      </c>
      <c r="CU88" s="64">
        <f t="shared" si="37"/>
        <v>0</v>
      </c>
      <c r="CV88" s="64">
        <f t="shared" si="37"/>
        <v>0</v>
      </c>
      <c r="CW88" s="64">
        <f t="shared" si="37"/>
        <v>0</v>
      </c>
    </row>
    <row r="89" spans="1:101">
      <c r="A89" s="64">
        <v>2005</v>
      </c>
      <c r="B89" s="64">
        <v>520501802</v>
      </c>
      <c r="C89" s="64">
        <v>1</v>
      </c>
      <c r="D89" s="64" t="s">
        <v>509</v>
      </c>
      <c r="E89" s="64">
        <v>35900</v>
      </c>
      <c r="F89" s="64">
        <v>93</v>
      </c>
      <c r="K89" s="64">
        <v>360209072</v>
      </c>
      <c r="L89" s="64" t="s">
        <v>238</v>
      </c>
      <c r="M89" s="64">
        <f t="shared" si="28"/>
        <v>0</v>
      </c>
      <c r="N89" s="64">
        <f t="shared" si="38"/>
        <v>0</v>
      </c>
      <c r="O89" s="64">
        <f t="shared" si="38"/>
        <v>57.28</v>
      </c>
      <c r="P89" s="64">
        <f t="shared" si="38"/>
        <v>0</v>
      </c>
      <c r="Q89" s="64">
        <f t="shared" si="38"/>
        <v>0</v>
      </c>
      <c r="R89" s="64">
        <f t="shared" si="38"/>
        <v>0</v>
      </c>
      <c r="S89" s="64">
        <f t="shared" si="38"/>
        <v>0</v>
      </c>
      <c r="T89" s="64">
        <f t="shared" si="38"/>
        <v>0</v>
      </c>
      <c r="U89" s="64">
        <f t="shared" si="38"/>
        <v>0</v>
      </c>
      <c r="V89" s="64">
        <f t="shared" si="38"/>
        <v>0</v>
      </c>
      <c r="W89" s="64">
        <f t="shared" si="38"/>
        <v>0</v>
      </c>
      <c r="Z89" s="64">
        <f t="shared" si="29"/>
        <v>0</v>
      </c>
      <c r="AA89" s="64">
        <f t="shared" si="39"/>
        <v>0</v>
      </c>
      <c r="AB89" s="64">
        <f t="shared" si="39"/>
        <v>0</v>
      </c>
      <c r="AC89" s="64">
        <f t="shared" si="39"/>
        <v>0</v>
      </c>
      <c r="AD89" s="64">
        <f t="shared" si="39"/>
        <v>0</v>
      </c>
      <c r="AE89" s="64">
        <f t="shared" si="39"/>
        <v>0</v>
      </c>
      <c r="AF89" s="64">
        <f t="shared" si="39"/>
        <v>0</v>
      </c>
      <c r="AG89" s="64">
        <f t="shared" si="39"/>
        <v>0</v>
      </c>
      <c r="AH89" s="64">
        <f t="shared" si="39"/>
        <v>0</v>
      </c>
      <c r="AI89" s="64">
        <f t="shared" si="39"/>
        <v>0</v>
      </c>
      <c r="AJ89" s="64">
        <f t="shared" si="39"/>
        <v>0</v>
      </c>
      <c r="AM89" s="64">
        <f t="shared" si="30"/>
        <v>0</v>
      </c>
      <c r="AN89" s="64">
        <f t="shared" si="40"/>
        <v>0</v>
      </c>
      <c r="AO89" s="64">
        <f t="shared" si="40"/>
        <v>0</v>
      </c>
      <c r="AP89" s="64">
        <f t="shared" si="40"/>
        <v>0</v>
      </c>
      <c r="AQ89" s="64">
        <f t="shared" si="40"/>
        <v>0</v>
      </c>
      <c r="AR89" s="64">
        <f t="shared" si="40"/>
        <v>0</v>
      </c>
      <c r="AS89" s="64">
        <f t="shared" si="40"/>
        <v>0</v>
      </c>
      <c r="AT89" s="64">
        <f t="shared" si="40"/>
        <v>0</v>
      </c>
      <c r="AU89" s="64">
        <f t="shared" si="40"/>
        <v>0</v>
      </c>
      <c r="AV89" s="64">
        <f t="shared" si="40"/>
        <v>0</v>
      </c>
      <c r="AW89" s="64">
        <f t="shared" si="40"/>
        <v>0</v>
      </c>
      <c r="AZ89" s="64">
        <f t="shared" si="31"/>
        <v>0</v>
      </c>
      <c r="BA89" s="64">
        <f t="shared" si="41"/>
        <v>0</v>
      </c>
      <c r="BB89" s="64">
        <f t="shared" si="41"/>
        <v>0</v>
      </c>
      <c r="BC89" s="64">
        <f t="shared" si="41"/>
        <v>0</v>
      </c>
      <c r="BD89" s="64">
        <f t="shared" si="41"/>
        <v>0</v>
      </c>
      <c r="BE89" s="64">
        <f t="shared" si="41"/>
        <v>0</v>
      </c>
      <c r="BF89" s="64">
        <f t="shared" si="41"/>
        <v>0</v>
      </c>
      <c r="BG89" s="64">
        <f t="shared" si="41"/>
        <v>0</v>
      </c>
      <c r="BH89" s="64">
        <f t="shared" si="41"/>
        <v>0</v>
      </c>
      <c r="BI89" s="64">
        <f t="shared" si="41"/>
        <v>0</v>
      </c>
      <c r="BJ89" s="64">
        <f t="shared" si="41"/>
        <v>0</v>
      </c>
      <c r="BM89" s="64">
        <f t="shared" si="35"/>
        <v>0</v>
      </c>
      <c r="BN89" s="64">
        <f t="shared" si="35"/>
        <v>0</v>
      </c>
      <c r="BO89" s="64">
        <f t="shared" si="35"/>
        <v>0</v>
      </c>
      <c r="BP89" s="64">
        <f t="shared" si="35"/>
        <v>0</v>
      </c>
      <c r="BQ89" s="64">
        <f t="shared" si="35"/>
        <v>0</v>
      </c>
      <c r="BR89" s="64">
        <f t="shared" si="35"/>
        <v>0</v>
      </c>
      <c r="BS89" s="64">
        <f t="shared" si="35"/>
        <v>0</v>
      </c>
      <c r="BT89" s="64">
        <f t="shared" si="35"/>
        <v>0</v>
      </c>
      <c r="BU89" s="64">
        <f t="shared" si="35"/>
        <v>0</v>
      </c>
      <c r="BV89" s="64">
        <f t="shared" si="35"/>
        <v>0</v>
      </c>
      <c r="BW89" s="64">
        <f t="shared" si="35"/>
        <v>0</v>
      </c>
      <c r="BZ89" s="64">
        <f t="shared" si="36"/>
        <v>0</v>
      </c>
      <c r="CA89" s="64">
        <f t="shared" si="36"/>
        <v>0</v>
      </c>
      <c r="CB89" s="64">
        <f t="shared" si="36"/>
        <v>0</v>
      </c>
      <c r="CC89" s="64">
        <f t="shared" si="36"/>
        <v>0</v>
      </c>
      <c r="CD89" s="64">
        <f t="shared" si="36"/>
        <v>0</v>
      </c>
      <c r="CE89" s="64">
        <f t="shared" si="36"/>
        <v>0</v>
      </c>
      <c r="CF89" s="64">
        <f t="shared" si="36"/>
        <v>0</v>
      </c>
      <c r="CG89" s="64">
        <f t="shared" si="36"/>
        <v>0</v>
      </c>
      <c r="CH89" s="64">
        <f t="shared" si="36"/>
        <v>0</v>
      </c>
      <c r="CI89" s="64">
        <f t="shared" si="36"/>
        <v>0</v>
      </c>
      <c r="CJ89" s="64">
        <f t="shared" si="36"/>
        <v>0</v>
      </c>
      <c r="CM89" s="64">
        <f t="shared" si="37"/>
        <v>0</v>
      </c>
      <c r="CN89" s="64">
        <f t="shared" si="37"/>
        <v>0</v>
      </c>
      <c r="CO89" s="64">
        <f t="shared" si="37"/>
        <v>0</v>
      </c>
      <c r="CP89" s="64">
        <f t="shared" si="37"/>
        <v>0</v>
      </c>
      <c r="CQ89" s="64">
        <f t="shared" si="37"/>
        <v>0</v>
      </c>
      <c r="CR89" s="64">
        <f t="shared" si="37"/>
        <v>0</v>
      </c>
      <c r="CS89" s="64">
        <f t="shared" si="37"/>
        <v>0</v>
      </c>
      <c r="CT89" s="64">
        <f t="shared" si="37"/>
        <v>0</v>
      </c>
      <c r="CU89" s="64">
        <f t="shared" si="37"/>
        <v>0</v>
      </c>
      <c r="CV89" s="64">
        <f t="shared" si="37"/>
        <v>0</v>
      </c>
      <c r="CW89" s="64">
        <f t="shared" si="37"/>
        <v>0</v>
      </c>
    </row>
    <row r="90" spans="1:101">
      <c r="A90" s="64">
        <v>2010</v>
      </c>
      <c r="B90" s="64">
        <v>520501802</v>
      </c>
      <c r="C90" s="64">
        <v>101</v>
      </c>
      <c r="D90" s="64" t="s">
        <v>509</v>
      </c>
      <c r="E90" s="64">
        <v>34050</v>
      </c>
      <c r="F90" s="64">
        <v>114.59399999999999</v>
      </c>
      <c r="K90" s="64">
        <v>360502292</v>
      </c>
      <c r="L90" s="64" t="s">
        <v>189</v>
      </c>
      <c r="M90" s="64">
        <f t="shared" si="28"/>
        <v>1323</v>
      </c>
      <c r="N90" s="64">
        <f t="shared" si="38"/>
        <v>351</v>
      </c>
      <c r="O90" s="64">
        <f t="shared" si="38"/>
        <v>0</v>
      </c>
      <c r="P90" s="64">
        <f t="shared" si="38"/>
        <v>0</v>
      </c>
      <c r="Q90" s="64">
        <f t="shared" si="38"/>
        <v>0</v>
      </c>
      <c r="R90" s="64">
        <f t="shared" si="38"/>
        <v>0</v>
      </c>
      <c r="S90" s="64">
        <f t="shared" si="38"/>
        <v>0</v>
      </c>
      <c r="T90" s="64">
        <f t="shared" si="38"/>
        <v>0</v>
      </c>
      <c r="U90" s="64">
        <f t="shared" si="38"/>
        <v>0</v>
      </c>
      <c r="V90" s="64">
        <f t="shared" si="38"/>
        <v>0</v>
      </c>
      <c r="W90" s="64">
        <f t="shared" si="38"/>
        <v>0</v>
      </c>
      <c r="Z90" s="64">
        <f t="shared" si="29"/>
        <v>0</v>
      </c>
      <c r="AA90" s="64">
        <f t="shared" si="39"/>
        <v>0</v>
      </c>
      <c r="AB90" s="64">
        <f t="shared" si="39"/>
        <v>0</v>
      </c>
      <c r="AC90" s="64">
        <f t="shared" si="39"/>
        <v>0</v>
      </c>
      <c r="AD90" s="64">
        <f t="shared" si="39"/>
        <v>0</v>
      </c>
      <c r="AE90" s="64">
        <f t="shared" si="39"/>
        <v>0</v>
      </c>
      <c r="AF90" s="64">
        <f t="shared" si="39"/>
        <v>0</v>
      </c>
      <c r="AG90" s="64">
        <f t="shared" si="39"/>
        <v>0</v>
      </c>
      <c r="AH90" s="64">
        <f t="shared" si="39"/>
        <v>0</v>
      </c>
      <c r="AI90" s="64">
        <f t="shared" si="39"/>
        <v>0</v>
      </c>
      <c r="AJ90" s="64">
        <f t="shared" si="39"/>
        <v>0</v>
      </c>
      <c r="AM90" s="64">
        <f t="shared" si="30"/>
        <v>0</v>
      </c>
      <c r="AN90" s="64">
        <f t="shared" si="40"/>
        <v>0</v>
      </c>
      <c r="AO90" s="64">
        <f t="shared" si="40"/>
        <v>0</v>
      </c>
      <c r="AP90" s="64">
        <f t="shared" si="40"/>
        <v>0</v>
      </c>
      <c r="AQ90" s="64">
        <f t="shared" si="40"/>
        <v>0</v>
      </c>
      <c r="AR90" s="64">
        <f t="shared" si="40"/>
        <v>0</v>
      </c>
      <c r="AS90" s="64">
        <f t="shared" si="40"/>
        <v>0</v>
      </c>
      <c r="AT90" s="64">
        <f t="shared" si="40"/>
        <v>0</v>
      </c>
      <c r="AU90" s="64">
        <f t="shared" si="40"/>
        <v>0</v>
      </c>
      <c r="AV90" s="64">
        <f t="shared" si="40"/>
        <v>0</v>
      </c>
      <c r="AW90" s="64">
        <f t="shared" si="40"/>
        <v>0</v>
      </c>
      <c r="AZ90" s="64">
        <f t="shared" si="31"/>
        <v>0</v>
      </c>
      <c r="BA90" s="64">
        <f t="shared" si="41"/>
        <v>0</v>
      </c>
      <c r="BB90" s="64">
        <f t="shared" si="41"/>
        <v>0</v>
      </c>
      <c r="BC90" s="64">
        <f t="shared" si="41"/>
        <v>0</v>
      </c>
      <c r="BD90" s="64">
        <f t="shared" si="41"/>
        <v>0</v>
      </c>
      <c r="BE90" s="64">
        <f t="shared" si="41"/>
        <v>0</v>
      </c>
      <c r="BF90" s="64">
        <f t="shared" si="41"/>
        <v>0</v>
      </c>
      <c r="BG90" s="64">
        <f t="shared" si="41"/>
        <v>0</v>
      </c>
      <c r="BH90" s="64">
        <f t="shared" si="41"/>
        <v>0</v>
      </c>
      <c r="BI90" s="64">
        <f t="shared" si="41"/>
        <v>0</v>
      </c>
      <c r="BJ90" s="64">
        <f t="shared" si="41"/>
        <v>0</v>
      </c>
      <c r="BM90" s="64">
        <f t="shared" si="35"/>
        <v>0</v>
      </c>
      <c r="BN90" s="64">
        <f t="shared" si="35"/>
        <v>0</v>
      </c>
      <c r="BO90" s="64">
        <f t="shared" si="35"/>
        <v>0</v>
      </c>
      <c r="BP90" s="64">
        <f t="shared" si="35"/>
        <v>0</v>
      </c>
      <c r="BQ90" s="64">
        <f t="shared" si="35"/>
        <v>0</v>
      </c>
      <c r="BR90" s="64">
        <f t="shared" si="35"/>
        <v>0</v>
      </c>
      <c r="BS90" s="64">
        <f t="shared" si="35"/>
        <v>0</v>
      </c>
      <c r="BT90" s="64">
        <f t="shared" si="35"/>
        <v>0</v>
      </c>
      <c r="BU90" s="64">
        <f t="shared" si="35"/>
        <v>0</v>
      </c>
      <c r="BV90" s="64">
        <f t="shared" si="35"/>
        <v>0</v>
      </c>
      <c r="BW90" s="64">
        <f t="shared" si="35"/>
        <v>0</v>
      </c>
      <c r="BZ90" s="64">
        <f t="shared" si="36"/>
        <v>0</v>
      </c>
      <c r="CA90" s="64">
        <f t="shared" si="36"/>
        <v>0</v>
      </c>
      <c r="CB90" s="64">
        <f t="shared" si="36"/>
        <v>0</v>
      </c>
      <c r="CC90" s="64">
        <f t="shared" si="36"/>
        <v>0</v>
      </c>
      <c r="CD90" s="64">
        <f t="shared" si="36"/>
        <v>0</v>
      </c>
      <c r="CE90" s="64">
        <f t="shared" si="36"/>
        <v>0</v>
      </c>
      <c r="CF90" s="64">
        <f t="shared" si="36"/>
        <v>0</v>
      </c>
      <c r="CG90" s="64">
        <f t="shared" si="36"/>
        <v>0</v>
      </c>
      <c r="CH90" s="64">
        <f t="shared" si="36"/>
        <v>0</v>
      </c>
      <c r="CI90" s="64">
        <f t="shared" si="36"/>
        <v>0</v>
      </c>
      <c r="CJ90" s="64">
        <f t="shared" si="36"/>
        <v>0</v>
      </c>
      <c r="CM90" s="64">
        <f t="shared" si="37"/>
        <v>0</v>
      </c>
      <c r="CN90" s="64">
        <f t="shared" si="37"/>
        <v>0</v>
      </c>
      <c r="CO90" s="64">
        <f t="shared" si="37"/>
        <v>0</v>
      </c>
      <c r="CP90" s="64">
        <f t="shared" si="37"/>
        <v>0</v>
      </c>
      <c r="CQ90" s="64">
        <f t="shared" si="37"/>
        <v>0</v>
      </c>
      <c r="CR90" s="64">
        <f t="shared" si="37"/>
        <v>0</v>
      </c>
      <c r="CS90" s="64">
        <f t="shared" si="37"/>
        <v>0</v>
      </c>
      <c r="CT90" s="64">
        <f t="shared" si="37"/>
        <v>0</v>
      </c>
      <c r="CU90" s="64">
        <f t="shared" si="37"/>
        <v>0</v>
      </c>
      <c r="CV90" s="64">
        <f t="shared" si="37"/>
        <v>0</v>
      </c>
      <c r="CW90" s="64">
        <f t="shared" si="37"/>
        <v>0</v>
      </c>
    </row>
    <row r="91" spans="1:101">
      <c r="A91" s="64">
        <v>2010</v>
      </c>
      <c r="B91" s="64">
        <v>520502002</v>
      </c>
      <c r="C91" s="64">
        <v>2</v>
      </c>
      <c r="D91" s="64" t="s">
        <v>509</v>
      </c>
      <c r="E91" s="64">
        <v>34050</v>
      </c>
      <c r="F91" s="64">
        <v>22.56</v>
      </c>
      <c r="K91" s="64">
        <v>360200272</v>
      </c>
      <c r="L91" s="64" t="s">
        <v>229</v>
      </c>
      <c r="M91" s="64">
        <f t="shared" si="28"/>
        <v>62</v>
      </c>
      <c r="N91" s="64">
        <f t="shared" si="38"/>
        <v>0</v>
      </c>
      <c r="O91" s="64">
        <f t="shared" si="38"/>
        <v>0</v>
      </c>
      <c r="P91" s="64">
        <f t="shared" si="38"/>
        <v>0</v>
      </c>
      <c r="Q91" s="64">
        <f t="shared" si="38"/>
        <v>0</v>
      </c>
      <c r="R91" s="64">
        <f t="shared" si="38"/>
        <v>0</v>
      </c>
      <c r="S91" s="64">
        <f t="shared" si="38"/>
        <v>0</v>
      </c>
      <c r="T91" s="64">
        <f t="shared" si="38"/>
        <v>0</v>
      </c>
      <c r="U91" s="64">
        <f t="shared" si="38"/>
        <v>0</v>
      </c>
      <c r="V91" s="64">
        <f t="shared" si="38"/>
        <v>0</v>
      </c>
      <c r="W91" s="64">
        <f t="shared" si="38"/>
        <v>0</v>
      </c>
      <c r="Z91" s="64">
        <f t="shared" si="29"/>
        <v>0</v>
      </c>
      <c r="AA91" s="64">
        <f t="shared" si="39"/>
        <v>0</v>
      </c>
      <c r="AB91" s="64">
        <f t="shared" si="39"/>
        <v>0</v>
      </c>
      <c r="AC91" s="64">
        <f t="shared" si="39"/>
        <v>0</v>
      </c>
      <c r="AD91" s="64">
        <f t="shared" si="39"/>
        <v>0</v>
      </c>
      <c r="AE91" s="64">
        <f t="shared" si="39"/>
        <v>0</v>
      </c>
      <c r="AF91" s="64">
        <f t="shared" si="39"/>
        <v>0</v>
      </c>
      <c r="AG91" s="64">
        <f t="shared" si="39"/>
        <v>0</v>
      </c>
      <c r="AH91" s="64">
        <f t="shared" si="39"/>
        <v>0</v>
      </c>
      <c r="AI91" s="64">
        <f t="shared" si="39"/>
        <v>0</v>
      </c>
      <c r="AJ91" s="64">
        <f t="shared" si="39"/>
        <v>0</v>
      </c>
      <c r="AM91" s="64">
        <f t="shared" si="30"/>
        <v>0</v>
      </c>
      <c r="AN91" s="64">
        <f t="shared" si="40"/>
        <v>0</v>
      </c>
      <c r="AO91" s="64">
        <f t="shared" si="40"/>
        <v>0</v>
      </c>
      <c r="AP91" s="64">
        <f t="shared" si="40"/>
        <v>0</v>
      </c>
      <c r="AQ91" s="64">
        <f t="shared" si="40"/>
        <v>0</v>
      </c>
      <c r="AR91" s="64">
        <f t="shared" si="40"/>
        <v>0</v>
      </c>
      <c r="AS91" s="64">
        <f t="shared" si="40"/>
        <v>0</v>
      </c>
      <c r="AT91" s="64">
        <f t="shared" si="40"/>
        <v>0</v>
      </c>
      <c r="AU91" s="64">
        <f t="shared" si="40"/>
        <v>0</v>
      </c>
      <c r="AV91" s="64">
        <f t="shared" si="40"/>
        <v>0</v>
      </c>
      <c r="AW91" s="64">
        <f t="shared" si="40"/>
        <v>0</v>
      </c>
      <c r="AZ91" s="64">
        <f t="shared" si="31"/>
        <v>0</v>
      </c>
      <c r="BA91" s="64">
        <f t="shared" si="41"/>
        <v>0</v>
      </c>
      <c r="BB91" s="64">
        <f t="shared" si="41"/>
        <v>0</v>
      </c>
      <c r="BC91" s="64">
        <f t="shared" si="41"/>
        <v>0</v>
      </c>
      <c r="BD91" s="64">
        <f t="shared" si="41"/>
        <v>0</v>
      </c>
      <c r="BE91" s="64">
        <f t="shared" si="41"/>
        <v>0</v>
      </c>
      <c r="BF91" s="64">
        <f t="shared" si="41"/>
        <v>0</v>
      </c>
      <c r="BG91" s="64">
        <f t="shared" si="41"/>
        <v>0</v>
      </c>
      <c r="BH91" s="64">
        <f t="shared" si="41"/>
        <v>0</v>
      </c>
      <c r="BI91" s="64">
        <f t="shared" si="41"/>
        <v>0</v>
      </c>
      <c r="BJ91" s="64">
        <f t="shared" si="41"/>
        <v>0</v>
      </c>
      <c r="BM91" s="64">
        <f t="shared" si="35"/>
        <v>0</v>
      </c>
      <c r="BN91" s="64">
        <f t="shared" si="35"/>
        <v>0</v>
      </c>
      <c r="BO91" s="64">
        <f t="shared" si="35"/>
        <v>0</v>
      </c>
      <c r="BP91" s="64">
        <f t="shared" si="35"/>
        <v>0</v>
      </c>
      <c r="BQ91" s="64">
        <f t="shared" si="35"/>
        <v>0</v>
      </c>
      <c r="BR91" s="64">
        <f t="shared" si="35"/>
        <v>0</v>
      </c>
      <c r="BS91" s="64">
        <f t="shared" si="35"/>
        <v>0</v>
      </c>
      <c r="BT91" s="64">
        <f t="shared" si="35"/>
        <v>0</v>
      </c>
      <c r="BU91" s="64">
        <f t="shared" si="35"/>
        <v>0</v>
      </c>
      <c r="BV91" s="64">
        <f t="shared" si="35"/>
        <v>0</v>
      </c>
      <c r="BW91" s="64">
        <f t="shared" si="35"/>
        <v>0</v>
      </c>
      <c r="BZ91" s="64">
        <f t="shared" si="36"/>
        <v>0</v>
      </c>
      <c r="CA91" s="64">
        <f t="shared" si="36"/>
        <v>0</v>
      </c>
      <c r="CB91" s="64">
        <f t="shared" si="36"/>
        <v>0</v>
      </c>
      <c r="CC91" s="64">
        <f t="shared" si="36"/>
        <v>0</v>
      </c>
      <c r="CD91" s="64">
        <f t="shared" si="36"/>
        <v>0</v>
      </c>
      <c r="CE91" s="64">
        <f t="shared" si="36"/>
        <v>0</v>
      </c>
      <c r="CF91" s="64">
        <f t="shared" si="36"/>
        <v>0</v>
      </c>
      <c r="CG91" s="64">
        <f t="shared" si="36"/>
        <v>0</v>
      </c>
      <c r="CH91" s="64">
        <f t="shared" si="36"/>
        <v>0</v>
      </c>
      <c r="CI91" s="64">
        <f t="shared" si="36"/>
        <v>0</v>
      </c>
      <c r="CJ91" s="64">
        <f t="shared" si="36"/>
        <v>0</v>
      </c>
      <c r="CM91" s="64">
        <f t="shared" si="37"/>
        <v>0</v>
      </c>
      <c r="CN91" s="64">
        <f t="shared" si="37"/>
        <v>0</v>
      </c>
      <c r="CO91" s="64">
        <f t="shared" si="37"/>
        <v>0</v>
      </c>
      <c r="CP91" s="64">
        <f t="shared" si="37"/>
        <v>0</v>
      </c>
      <c r="CQ91" s="64">
        <f t="shared" si="37"/>
        <v>0</v>
      </c>
      <c r="CR91" s="64">
        <f t="shared" si="37"/>
        <v>0</v>
      </c>
      <c r="CS91" s="64">
        <f t="shared" si="37"/>
        <v>0</v>
      </c>
      <c r="CT91" s="64">
        <f t="shared" si="37"/>
        <v>0</v>
      </c>
      <c r="CU91" s="64">
        <f t="shared" si="37"/>
        <v>0</v>
      </c>
      <c r="CV91" s="64">
        <f t="shared" si="37"/>
        <v>0</v>
      </c>
      <c r="CW91" s="64">
        <f t="shared" si="37"/>
        <v>0</v>
      </c>
    </row>
    <row r="92" spans="1:101">
      <c r="A92" s="64">
        <v>2010</v>
      </c>
      <c r="B92" s="64">
        <v>520502002</v>
      </c>
      <c r="C92" s="64">
        <v>1</v>
      </c>
      <c r="D92" s="64" t="s">
        <v>509</v>
      </c>
      <c r="E92" s="64">
        <v>34050</v>
      </c>
      <c r="F92" s="64">
        <v>22.56</v>
      </c>
      <c r="K92" s="64">
        <v>360200282</v>
      </c>
      <c r="L92" s="64" t="s">
        <v>218</v>
      </c>
      <c r="M92" s="64">
        <f t="shared" si="28"/>
        <v>401</v>
      </c>
      <c r="N92" s="64">
        <f t="shared" si="38"/>
        <v>0</v>
      </c>
      <c r="O92" s="64">
        <f t="shared" si="38"/>
        <v>0</v>
      </c>
      <c r="P92" s="64">
        <f t="shared" si="38"/>
        <v>0</v>
      </c>
      <c r="Q92" s="64">
        <f t="shared" si="38"/>
        <v>0</v>
      </c>
      <c r="R92" s="64">
        <f t="shared" si="38"/>
        <v>0</v>
      </c>
      <c r="S92" s="64">
        <f t="shared" si="38"/>
        <v>0</v>
      </c>
      <c r="T92" s="64">
        <f t="shared" si="38"/>
        <v>0</v>
      </c>
      <c r="U92" s="64">
        <f t="shared" si="38"/>
        <v>0</v>
      </c>
      <c r="V92" s="64">
        <f t="shared" si="38"/>
        <v>0</v>
      </c>
      <c r="W92" s="64">
        <f t="shared" si="38"/>
        <v>0</v>
      </c>
      <c r="Z92" s="64">
        <f t="shared" si="29"/>
        <v>0</v>
      </c>
      <c r="AA92" s="64">
        <f t="shared" si="39"/>
        <v>0</v>
      </c>
      <c r="AB92" s="64">
        <f t="shared" si="39"/>
        <v>0</v>
      </c>
      <c r="AC92" s="64">
        <f t="shared" si="39"/>
        <v>0</v>
      </c>
      <c r="AD92" s="64">
        <f t="shared" si="39"/>
        <v>0</v>
      </c>
      <c r="AE92" s="64">
        <f t="shared" si="39"/>
        <v>0</v>
      </c>
      <c r="AF92" s="64">
        <f t="shared" si="39"/>
        <v>0</v>
      </c>
      <c r="AG92" s="64">
        <f t="shared" si="39"/>
        <v>0</v>
      </c>
      <c r="AH92" s="64">
        <f t="shared" si="39"/>
        <v>0</v>
      </c>
      <c r="AI92" s="64">
        <f t="shared" si="39"/>
        <v>0</v>
      </c>
      <c r="AJ92" s="64">
        <f t="shared" si="39"/>
        <v>0</v>
      </c>
      <c r="AM92" s="64">
        <f t="shared" si="30"/>
        <v>0</v>
      </c>
      <c r="AN92" s="64">
        <f t="shared" si="40"/>
        <v>0</v>
      </c>
      <c r="AO92" s="64">
        <f t="shared" si="40"/>
        <v>0</v>
      </c>
      <c r="AP92" s="64">
        <f t="shared" si="40"/>
        <v>0</v>
      </c>
      <c r="AQ92" s="64">
        <f t="shared" si="40"/>
        <v>0</v>
      </c>
      <c r="AR92" s="64">
        <f t="shared" si="40"/>
        <v>0</v>
      </c>
      <c r="AS92" s="64">
        <f t="shared" si="40"/>
        <v>0</v>
      </c>
      <c r="AT92" s="64">
        <f t="shared" si="40"/>
        <v>0</v>
      </c>
      <c r="AU92" s="64">
        <f t="shared" si="40"/>
        <v>0</v>
      </c>
      <c r="AV92" s="64">
        <f t="shared" si="40"/>
        <v>0</v>
      </c>
      <c r="AW92" s="64">
        <f t="shared" si="40"/>
        <v>0</v>
      </c>
      <c r="AZ92" s="64">
        <f t="shared" si="31"/>
        <v>0</v>
      </c>
      <c r="BA92" s="64">
        <f t="shared" si="41"/>
        <v>0</v>
      </c>
      <c r="BB92" s="64">
        <f t="shared" si="41"/>
        <v>0</v>
      </c>
      <c r="BC92" s="64">
        <f t="shared" si="41"/>
        <v>0</v>
      </c>
      <c r="BD92" s="64">
        <f t="shared" si="41"/>
        <v>0</v>
      </c>
      <c r="BE92" s="64">
        <f t="shared" si="41"/>
        <v>0</v>
      </c>
      <c r="BF92" s="64">
        <f t="shared" si="41"/>
        <v>0</v>
      </c>
      <c r="BG92" s="64">
        <f t="shared" si="41"/>
        <v>0</v>
      </c>
      <c r="BH92" s="64">
        <f t="shared" si="41"/>
        <v>0</v>
      </c>
      <c r="BI92" s="64">
        <f t="shared" si="41"/>
        <v>0</v>
      </c>
      <c r="BJ92" s="64">
        <f t="shared" si="41"/>
        <v>0</v>
      </c>
      <c r="BM92" s="64">
        <f t="shared" si="35"/>
        <v>0</v>
      </c>
      <c r="BN92" s="64">
        <f t="shared" si="35"/>
        <v>0</v>
      </c>
      <c r="BO92" s="64">
        <f t="shared" si="35"/>
        <v>0</v>
      </c>
      <c r="BP92" s="64">
        <f t="shared" si="35"/>
        <v>0</v>
      </c>
      <c r="BQ92" s="64">
        <f t="shared" si="35"/>
        <v>0</v>
      </c>
      <c r="BR92" s="64">
        <f t="shared" si="35"/>
        <v>0</v>
      </c>
      <c r="BS92" s="64">
        <f t="shared" si="35"/>
        <v>0</v>
      </c>
      <c r="BT92" s="64">
        <f t="shared" si="35"/>
        <v>0</v>
      </c>
      <c r="BU92" s="64">
        <f t="shared" si="35"/>
        <v>0</v>
      </c>
      <c r="BV92" s="64">
        <f t="shared" si="35"/>
        <v>0</v>
      </c>
      <c r="BW92" s="64">
        <f t="shared" si="35"/>
        <v>0</v>
      </c>
      <c r="BZ92" s="64">
        <f t="shared" si="36"/>
        <v>0</v>
      </c>
      <c r="CA92" s="64">
        <f t="shared" si="36"/>
        <v>0</v>
      </c>
      <c r="CB92" s="64">
        <f t="shared" si="36"/>
        <v>0</v>
      </c>
      <c r="CC92" s="64">
        <f t="shared" si="36"/>
        <v>0</v>
      </c>
      <c r="CD92" s="64">
        <f t="shared" si="36"/>
        <v>0</v>
      </c>
      <c r="CE92" s="64">
        <f t="shared" si="36"/>
        <v>0</v>
      </c>
      <c r="CF92" s="64">
        <f t="shared" si="36"/>
        <v>0</v>
      </c>
      <c r="CG92" s="64">
        <f t="shared" si="36"/>
        <v>0</v>
      </c>
      <c r="CH92" s="64">
        <f t="shared" si="36"/>
        <v>0</v>
      </c>
      <c r="CI92" s="64">
        <f t="shared" si="36"/>
        <v>0</v>
      </c>
      <c r="CJ92" s="64">
        <f t="shared" si="36"/>
        <v>0</v>
      </c>
      <c r="CM92" s="64">
        <f t="shared" si="37"/>
        <v>0</v>
      </c>
      <c r="CN92" s="64">
        <f t="shared" si="37"/>
        <v>0</v>
      </c>
      <c r="CO92" s="64">
        <f t="shared" si="37"/>
        <v>0</v>
      </c>
      <c r="CP92" s="64">
        <f t="shared" si="37"/>
        <v>0</v>
      </c>
      <c r="CQ92" s="64">
        <f t="shared" si="37"/>
        <v>0</v>
      </c>
      <c r="CR92" s="64">
        <f t="shared" si="37"/>
        <v>0</v>
      </c>
      <c r="CS92" s="64">
        <f t="shared" si="37"/>
        <v>0</v>
      </c>
      <c r="CT92" s="64">
        <f t="shared" si="37"/>
        <v>0</v>
      </c>
      <c r="CU92" s="64">
        <f t="shared" si="37"/>
        <v>0</v>
      </c>
      <c r="CV92" s="64">
        <f t="shared" si="37"/>
        <v>0</v>
      </c>
      <c r="CW92" s="64">
        <f t="shared" si="37"/>
        <v>0</v>
      </c>
    </row>
    <row r="93" spans="1:101">
      <c r="A93" s="64">
        <v>2005</v>
      </c>
      <c r="B93" s="64">
        <v>520502002</v>
      </c>
      <c r="C93" s="64">
        <v>1</v>
      </c>
      <c r="D93" s="64" t="s">
        <v>509</v>
      </c>
      <c r="E93" s="64">
        <v>35900</v>
      </c>
      <c r="F93" s="64">
        <v>39.54</v>
      </c>
      <c r="K93" s="64">
        <v>360200412</v>
      </c>
      <c r="L93" s="64" t="s">
        <v>218</v>
      </c>
      <c r="M93" s="64">
        <f t="shared" si="28"/>
        <v>66</v>
      </c>
      <c r="N93" s="64">
        <f t="shared" si="38"/>
        <v>0</v>
      </c>
      <c r="O93" s="64">
        <f t="shared" si="38"/>
        <v>0</v>
      </c>
      <c r="P93" s="64">
        <f t="shared" si="38"/>
        <v>0</v>
      </c>
      <c r="Q93" s="64">
        <f t="shared" si="38"/>
        <v>0</v>
      </c>
      <c r="R93" s="64">
        <f t="shared" si="38"/>
        <v>0</v>
      </c>
      <c r="S93" s="64">
        <f t="shared" si="38"/>
        <v>0</v>
      </c>
      <c r="T93" s="64">
        <f t="shared" si="38"/>
        <v>0</v>
      </c>
      <c r="U93" s="64">
        <f t="shared" si="38"/>
        <v>0</v>
      </c>
      <c r="V93" s="64">
        <f t="shared" si="38"/>
        <v>0</v>
      </c>
      <c r="W93" s="64">
        <f t="shared" si="38"/>
        <v>0</v>
      </c>
      <c r="Z93" s="64">
        <f t="shared" si="29"/>
        <v>0</v>
      </c>
      <c r="AA93" s="64">
        <f t="shared" si="39"/>
        <v>0</v>
      </c>
      <c r="AB93" s="64">
        <f t="shared" si="39"/>
        <v>0</v>
      </c>
      <c r="AC93" s="64">
        <f t="shared" si="39"/>
        <v>0</v>
      </c>
      <c r="AD93" s="64">
        <f t="shared" si="39"/>
        <v>0</v>
      </c>
      <c r="AE93" s="64">
        <f t="shared" si="39"/>
        <v>0</v>
      </c>
      <c r="AF93" s="64">
        <f t="shared" si="39"/>
        <v>0</v>
      </c>
      <c r="AG93" s="64">
        <f t="shared" si="39"/>
        <v>0</v>
      </c>
      <c r="AH93" s="64">
        <f t="shared" si="39"/>
        <v>0</v>
      </c>
      <c r="AI93" s="64">
        <f t="shared" si="39"/>
        <v>0</v>
      </c>
      <c r="AJ93" s="64">
        <f t="shared" si="39"/>
        <v>0</v>
      </c>
      <c r="AM93" s="64">
        <f t="shared" si="30"/>
        <v>0</v>
      </c>
      <c r="AN93" s="64">
        <f t="shared" si="40"/>
        <v>0</v>
      </c>
      <c r="AO93" s="64">
        <f t="shared" si="40"/>
        <v>0</v>
      </c>
      <c r="AP93" s="64">
        <f t="shared" si="40"/>
        <v>0</v>
      </c>
      <c r="AQ93" s="64">
        <f t="shared" si="40"/>
        <v>0</v>
      </c>
      <c r="AR93" s="64">
        <f t="shared" si="40"/>
        <v>0</v>
      </c>
      <c r="AS93" s="64">
        <f t="shared" si="40"/>
        <v>0</v>
      </c>
      <c r="AT93" s="64">
        <f t="shared" si="40"/>
        <v>0</v>
      </c>
      <c r="AU93" s="64">
        <f t="shared" si="40"/>
        <v>0</v>
      </c>
      <c r="AV93" s="64">
        <f t="shared" si="40"/>
        <v>0</v>
      </c>
      <c r="AW93" s="64">
        <f t="shared" si="40"/>
        <v>0</v>
      </c>
      <c r="AZ93" s="64">
        <f t="shared" si="31"/>
        <v>0</v>
      </c>
      <c r="BA93" s="64">
        <f t="shared" si="41"/>
        <v>0</v>
      </c>
      <c r="BB93" s="64">
        <f t="shared" si="41"/>
        <v>0</v>
      </c>
      <c r="BC93" s="64">
        <f t="shared" si="41"/>
        <v>0</v>
      </c>
      <c r="BD93" s="64">
        <f t="shared" si="41"/>
        <v>0</v>
      </c>
      <c r="BE93" s="64">
        <f t="shared" si="41"/>
        <v>0</v>
      </c>
      <c r="BF93" s="64">
        <f t="shared" si="41"/>
        <v>0</v>
      </c>
      <c r="BG93" s="64">
        <f t="shared" si="41"/>
        <v>0</v>
      </c>
      <c r="BH93" s="64">
        <f t="shared" si="41"/>
        <v>0</v>
      </c>
      <c r="BI93" s="64">
        <f t="shared" si="41"/>
        <v>0</v>
      </c>
      <c r="BJ93" s="64">
        <f t="shared" si="41"/>
        <v>0</v>
      </c>
      <c r="BM93" s="64">
        <f t="shared" si="35"/>
        <v>0</v>
      </c>
      <c r="BN93" s="64">
        <f t="shared" si="35"/>
        <v>0</v>
      </c>
      <c r="BO93" s="64">
        <f t="shared" si="35"/>
        <v>0</v>
      </c>
      <c r="BP93" s="64">
        <f t="shared" si="35"/>
        <v>0</v>
      </c>
      <c r="BQ93" s="64">
        <f t="shared" si="35"/>
        <v>0</v>
      </c>
      <c r="BR93" s="64">
        <f t="shared" si="35"/>
        <v>0</v>
      </c>
      <c r="BS93" s="64">
        <f t="shared" si="35"/>
        <v>0</v>
      </c>
      <c r="BT93" s="64">
        <f t="shared" si="35"/>
        <v>0</v>
      </c>
      <c r="BU93" s="64">
        <f t="shared" si="35"/>
        <v>0</v>
      </c>
      <c r="BV93" s="64">
        <f t="shared" si="35"/>
        <v>0</v>
      </c>
      <c r="BW93" s="64">
        <f t="shared" si="35"/>
        <v>0</v>
      </c>
      <c r="BZ93" s="64">
        <f t="shared" si="36"/>
        <v>0</v>
      </c>
      <c r="CA93" s="64">
        <f t="shared" si="36"/>
        <v>0</v>
      </c>
      <c r="CB93" s="64">
        <f t="shared" si="36"/>
        <v>0</v>
      </c>
      <c r="CC93" s="64">
        <f t="shared" si="36"/>
        <v>0</v>
      </c>
      <c r="CD93" s="64">
        <f t="shared" si="36"/>
        <v>0</v>
      </c>
      <c r="CE93" s="64">
        <f t="shared" si="36"/>
        <v>0</v>
      </c>
      <c r="CF93" s="64">
        <f t="shared" si="36"/>
        <v>0</v>
      </c>
      <c r="CG93" s="64">
        <f t="shared" si="36"/>
        <v>0</v>
      </c>
      <c r="CH93" s="64">
        <f t="shared" si="36"/>
        <v>0</v>
      </c>
      <c r="CI93" s="64">
        <f t="shared" si="36"/>
        <v>0</v>
      </c>
      <c r="CJ93" s="64">
        <f t="shared" si="36"/>
        <v>0</v>
      </c>
      <c r="CM93" s="64">
        <f t="shared" si="37"/>
        <v>0</v>
      </c>
      <c r="CN93" s="64">
        <f t="shared" si="37"/>
        <v>0</v>
      </c>
      <c r="CO93" s="64">
        <f t="shared" si="37"/>
        <v>0</v>
      </c>
      <c r="CP93" s="64">
        <f t="shared" si="37"/>
        <v>0</v>
      </c>
      <c r="CQ93" s="64">
        <f t="shared" si="37"/>
        <v>0</v>
      </c>
      <c r="CR93" s="64">
        <f t="shared" si="37"/>
        <v>0</v>
      </c>
      <c r="CS93" s="64">
        <f t="shared" si="37"/>
        <v>0</v>
      </c>
      <c r="CT93" s="64">
        <f t="shared" si="37"/>
        <v>0</v>
      </c>
      <c r="CU93" s="64">
        <f t="shared" si="37"/>
        <v>0</v>
      </c>
      <c r="CV93" s="64">
        <f t="shared" si="37"/>
        <v>0</v>
      </c>
      <c r="CW93" s="64">
        <f t="shared" si="37"/>
        <v>0</v>
      </c>
    </row>
    <row r="94" spans="1:101">
      <c r="A94" s="64">
        <v>2005</v>
      </c>
      <c r="B94" s="64">
        <v>520502032</v>
      </c>
      <c r="C94" s="64">
        <v>1</v>
      </c>
      <c r="D94" s="64" t="s">
        <v>512</v>
      </c>
      <c r="E94" s="64">
        <v>27500</v>
      </c>
      <c r="F94" s="64">
        <v>29</v>
      </c>
      <c r="K94" s="64">
        <v>360200442</v>
      </c>
      <c r="L94" s="64" t="s">
        <v>218</v>
      </c>
      <c r="M94" s="64">
        <f t="shared" si="28"/>
        <v>22</v>
      </c>
      <c r="N94" s="64">
        <f t="shared" si="38"/>
        <v>0</v>
      </c>
      <c r="O94" s="64">
        <f t="shared" si="38"/>
        <v>0</v>
      </c>
      <c r="P94" s="64">
        <f t="shared" si="38"/>
        <v>0</v>
      </c>
      <c r="Q94" s="64">
        <f t="shared" si="38"/>
        <v>0</v>
      </c>
      <c r="R94" s="64">
        <f t="shared" si="38"/>
        <v>0</v>
      </c>
      <c r="S94" s="64">
        <f t="shared" si="38"/>
        <v>0</v>
      </c>
      <c r="T94" s="64">
        <f t="shared" si="38"/>
        <v>0</v>
      </c>
      <c r="U94" s="64">
        <f t="shared" si="38"/>
        <v>0</v>
      </c>
      <c r="V94" s="64">
        <f t="shared" si="38"/>
        <v>0</v>
      </c>
      <c r="W94" s="64">
        <f t="shared" si="38"/>
        <v>0</v>
      </c>
      <c r="Z94" s="64">
        <f t="shared" si="29"/>
        <v>0</v>
      </c>
      <c r="AA94" s="64">
        <f t="shared" si="39"/>
        <v>0</v>
      </c>
      <c r="AB94" s="64">
        <f t="shared" si="39"/>
        <v>0</v>
      </c>
      <c r="AC94" s="64">
        <f t="shared" si="39"/>
        <v>0</v>
      </c>
      <c r="AD94" s="64">
        <f t="shared" si="39"/>
        <v>0</v>
      </c>
      <c r="AE94" s="64">
        <f t="shared" si="39"/>
        <v>0</v>
      </c>
      <c r="AF94" s="64">
        <f t="shared" si="39"/>
        <v>0</v>
      </c>
      <c r="AG94" s="64">
        <f t="shared" si="39"/>
        <v>0</v>
      </c>
      <c r="AH94" s="64">
        <f t="shared" si="39"/>
        <v>0</v>
      </c>
      <c r="AI94" s="64">
        <f t="shared" si="39"/>
        <v>0</v>
      </c>
      <c r="AJ94" s="64">
        <f t="shared" si="39"/>
        <v>0</v>
      </c>
      <c r="AM94" s="64">
        <f t="shared" si="30"/>
        <v>0</v>
      </c>
      <c r="AN94" s="64">
        <f t="shared" si="40"/>
        <v>0</v>
      </c>
      <c r="AO94" s="64">
        <f t="shared" si="40"/>
        <v>0</v>
      </c>
      <c r="AP94" s="64">
        <f t="shared" si="40"/>
        <v>0</v>
      </c>
      <c r="AQ94" s="64">
        <f t="shared" si="40"/>
        <v>0</v>
      </c>
      <c r="AR94" s="64">
        <f t="shared" si="40"/>
        <v>0</v>
      </c>
      <c r="AS94" s="64">
        <f t="shared" si="40"/>
        <v>0</v>
      </c>
      <c r="AT94" s="64">
        <f t="shared" si="40"/>
        <v>0</v>
      </c>
      <c r="AU94" s="64">
        <f t="shared" si="40"/>
        <v>0</v>
      </c>
      <c r="AV94" s="64">
        <f t="shared" si="40"/>
        <v>0</v>
      </c>
      <c r="AW94" s="64">
        <f t="shared" si="40"/>
        <v>0</v>
      </c>
      <c r="AZ94" s="64">
        <f t="shared" si="31"/>
        <v>0</v>
      </c>
      <c r="BA94" s="64">
        <f t="shared" si="41"/>
        <v>0</v>
      </c>
      <c r="BB94" s="64">
        <f t="shared" si="41"/>
        <v>0</v>
      </c>
      <c r="BC94" s="64">
        <f t="shared" si="41"/>
        <v>0</v>
      </c>
      <c r="BD94" s="64">
        <f t="shared" si="41"/>
        <v>0</v>
      </c>
      <c r="BE94" s="64">
        <f t="shared" si="41"/>
        <v>0</v>
      </c>
      <c r="BF94" s="64">
        <f t="shared" si="41"/>
        <v>0</v>
      </c>
      <c r="BG94" s="64">
        <f t="shared" si="41"/>
        <v>0</v>
      </c>
      <c r="BH94" s="64">
        <f t="shared" si="41"/>
        <v>0</v>
      </c>
      <c r="BI94" s="64">
        <f t="shared" si="41"/>
        <v>0</v>
      </c>
      <c r="BJ94" s="64">
        <f t="shared" si="41"/>
        <v>0</v>
      </c>
      <c r="BM94" s="64">
        <f t="shared" si="35"/>
        <v>0</v>
      </c>
      <c r="BN94" s="64">
        <f t="shared" si="35"/>
        <v>0</v>
      </c>
      <c r="BO94" s="64">
        <f t="shared" si="35"/>
        <v>0</v>
      </c>
      <c r="BP94" s="64">
        <f t="shared" si="35"/>
        <v>0</v>
      </c>
      <c r="BQ94" s="64">
        <f t="shared" si="35"/>
        <v>0</v>
      </c>
      <c r="BR94" s="64">
        <f t="shared" si="35"/>
        <v>0</v>
      </c>
      <c r="BS94" s="64">
        <f t="shared" si="35"/>
        <v>0</v>
      </c>
      <c r="BT94" s="64">
        <f t="shared" si="35"/>
        <v>0</v>
      </c>
      <c r="BU94" s="64">
        <f t="shared" si="35"/>
        <v>0</v>
      </c>
      <c r="BV94" s="64">
        <f t="shared" si="35"/>
        <v>0</v>
      </c>
      <c r="BW94" s="64">
        <f t="shared" si="35"/>
        <v>0</v>
      </c>
      <c r="BZ94" s="64">
        <f t="shared" si="36"/>
        <v>0</v>
      </c>
      <c r="CA94" s="64">
        <f t="shared" si="36"/>
        <v>0</v>
      </c>
      <c r="CB94" s="64">
        <f t="shared" si="36"/>
        <v>0</v>
      </c>
      <c r="CC94" s="64">
        <f t="shared" si="36"/>
        <v>0</v>
      </c>
      <c r="CD94" s="64">
        <f t="shared" si="36"/>
        <v>0</v>
      </c>
      <c r="CE94" s="64">
        <f t="shared" si="36"/>
        <v>0</v>
      </c>
      <c r="CF94" s="64">
        <f t="shared" si="36"/>
        <v>0</v>
      </c>
      <c r="CG94" s="64">
        <f t="shared" si="36"/>
        <v>0</v>
      </c>
      <c r="CH94" s="64">
        <f t="shared" si="36"/>
        <v>0</v>
      </c>
      <c r="CI94" s="64">
        <f t="shared" si="36"/>
        <v>0</v>
      </c>
      <c r="CJ94" s="64">
        <f t="shared" si="36"/>
        <v>0</v>
      </c>
      <c r="CM94" s="64">
        <f t="shared" si="37"/>
        <v>0</v>
      </c>
      <c r="CN94" s="64">
        <f t="shared" si="37"/>
        <v>0</v>
      </c>
      <c r="CO94" s="64">
        <f t="shared" si="37"/>
        <v>0</v>
      </c>
      <c r="CP94" s="64">
        <f t="shared" si="37"/>
        <v>0</v>
      </c>
      <c r="CQ94" s="64">
        <f t="shared" si="37"/>
        <v>0</v>
      </c>
      <c r="CR94" s="64">
        <f t="shared" si="37"/>
        <v>0</v>
      </c>
      <c r="CS94" s="64">
        <f t="shared" si="37"/>
        <v>0</v>
      </c>
      <c r="CT94" s="64">
        <f t="shared" si="37"/>
        <v>0</v>
      </c>
      <c r="CU94" s="64">
        <f t="shared" si="37"/>
        <v>0</v>
      </c>
      <c r="CV94" s="64">
        <f t="shared" si="37"/>
        <v>0</v>
      </c>
      <c r="CW94" s="64">
        <f t="shared" si="37"/>
        <v>0</v>
      </c>
    </row>
    <row r="95" spans="1:101">
      <c r="A95" s="64">
        <v>2005</v>
      </c>
      <c r="B95" s="64">
        <v>520502062</v>
      </c>
      <c r="C95" s="64">
        <v>1</v>
      </c>
      <c r="D95" s="64" t="s">
        <v>512</v>
      </c>
      <c r="E95" s="64">
        <v>27500</v>
      </c>
      <c r="F95" s="64">
        <v>43</v>
      </c>
      <c r="K95" s="64">
        <v>360205462</v>
      </c>
      <c r="L95" s="64" t="s">
        <v>241</v>
      </c>
      <c r="M95" s="64">
        <f t="shared" si="28"/>
        <v>0</v>
      </c>
      <c r="N95" s="64">
        <f t="shared" si="38"/>
        <v>0</v>
      </c>
      <c r="O95" s="64">
        <f t="shared" si="38"/>
        <v>0</v>
      </c>
      <c r="P95" s="64">
        <f t="shared" si="38"/>
        <v>0</v>
      </c>
      <c r="Q95" s="64">
        <f t="shared" si="38"/>
        <v>0</v>
      </c>
      <c r="R95" s="64">
        <f t="shared" si="38"/>
        <v>0</v>
      </c>
      <c r="S95" s="64">
        <f t="shared" si="38"/>
        <v>0</v>
      </c>
      <c r="T95" s="64">
        <f t="shared" si="38"/>
        <v>0</v>
      </c>
      <c r="U95" s="64">
        <f t="shared" si="38"/>
        <v>0</v>
      </c>
      <c r="V95" s="64">
        <f t="shared" si="38"/>
        <v>0</v>
      </c>
      <c r="W95" s="64">
        <f t="shared" si="38"/>
        <v>0</v>
      </c>
      <c r="Z95" s="64">
        <f t="shared" si="29"/>
        <v>0</v>
      </c>
      <c r="AA95" s="64">
        <f t="shared" si="39"/>
        <v>0</v>
      </c>
      <c r="AB95" s="64">
        <f t="shared" si="39"/>
        <v>0</v>
      </c>
      <c r="AC95" s="64">
        <f t="shared" si="39"/>
        <v>0</v>
      </c>
      <c r="AD95" s="64">
        <f t="shared" si="39"/>
        <v>0</v>
      </c>
      <c r="AE95" s="64">
        <f t="shared" si="39"/>
        <v>0</v>
      </c>
      <c r="AF95" s="64">
        <f t="shared" si="39"/>
        <v>0</v>
      </c>
      <c r="AG95" s="64">
        <f t="shared" si="39"/>
        <v>0</v>
      </c>
      <c r="AH95" s="64">
        <f t="shared" si="39"/>
        <v>0</v>
      </c>
      <c r="AI95" s="64">
        <f t="shared" si="39"/>
        <v>0</v>
      </c>
      <c r="AJ95" s="64">
        <f t="shared" si="39"/>
        <v>0</v>
      </c>
      <c r="AM95" s="64">
        <f t="shared" si="30"/>
        <v>0</v>
      </c>
      <c r="AN95" s="64">
        <f t="shared" si="40"/>
        <v>0</v>
      </c>
      <c r="AO95" s="64">
        <f t="shared" si="40"/>
        <v>0</v>
      </c>
      <c r="AP95" s="64">
        <f t="shared" si="40"/>
        <v>0</v>
      </c>
      <c r="AQ95" s="64">
        <f t="shared" si="40"/>
        <v>0</v>
      </c>
      <c r="AR95" s="64">
        <f t="shared" si="40"/>
        <v>0</v>
      </c>
      <c r="AS95" s="64">
        <f t="shared" si="40"/>
        <v>0</v>
      </c>
      <c r="AT95" s="64">
        <f t="shared" si="40"/>
        <v>0</v>
      </c>
      <c r="AU95" s="64">
        <f t="shared" si="40"/>
        <v>0</v>
      </c>
      <c r="AV95" s="64">
        <f t="shared" si="40"/>
        <v>0</v>
      </c>
      <c r="AW95" s="64">
        <f t="shared" si="40"/>
        <v>0</v>
      </c>
      <c r="AZ95" s="64">
        <f t="shared" si="31"/>
        <v>0</v>
      </c>
      <c r="BA95" s="64">
        <f t="shared" si="41"/>
        <v>0</v>
      </c>
      <c r="BB95" s="64">
        <f t="shared" si="41"/>
        <v>0</v>
      </c>
      <c r="BC95" s="64">
        <f t="shared" si="41"/>
        <v>0</v>
      </c>
      <c r="BD95" s="64">
        <f t="shared" si="41"/>
        <v>0</v>
      </c>
      <c r="BE95" s="64">
        <f t="shared" si="41"/>
        <v>0</v>
      </c>
      <c r="BF95" s="64">
        <f t="shared" si="41"/>
        <v>0</v>
      </c>
      <c r="BG95" s="64">
        <f t="shared" si="41"/>
        <v>0</v>
      </c>
      <c r="BH95" s="64">
        <f t="shared" si="41"/>
        <v>0</v>
      </c>
      <c r="BI95" s="64">
        <f t="shared" si="41"/>
        <v>0</v>
      </c>
      <c r="BJ95" s="64">
        <f t="shared" si="41"/>
        <v>0</v>
      </c>
      <c r="BM95" s="64">
        <f t="shared" si="35"/>
        <v>0</v>
      </c>
      <c r="BN95" s="64">
        <f t="shared" si="35"/>
        <v>0</v>
      </c>
      <c r="BO95" s="64">
        <f t="shared" si="35"/>
        <v>0</v>
      </c>
      <c r="BP95" s="64">
        <f t="shared" si="35"/>
        <v>0</v>
      </c>
      <c r="BQ95" s="64">
        <f t="shared" si="35"/>
        <v>0</v>
      </c>
      <c r="BR95" s="64">
        <f t="shared" si="35"/>
        <v>0</v>
      </c>
      <c r="BS95" s="64">
        <f t="shared" si="35"/>
        <v>0</v>
      </c>
      <c r="BT95" s="64">
        <f t="shared" si="35"/>
        <v>0</v>
      </c>
      <c r="BU95" s="64">
        <f t="shared" si="35"/>
        <v>0</v>
      </c>
      <c r="BV95" s="64">
        <f t="shared" si="35"/>
        <v>0</v>
      </c>
      <c r="BW95" s="64">
        <f t="shared" si="35"/>
        <v>0</v>
      </c>
      <c r="BZ95" s="64">
        <f t="shared" si="36"/>
        <v>0</v>
      </c>
      <c r="CA95" s="64">
        <f t="shared" si="36"/>
        <v>0</v>
      </c>
      <c r="CB95" s="64">
        <f t="shared" si="36"/>
        <v>0</v>
      </c>
      <c r="CC95" s="64">
        <f t="shared" si="36"/>
        <v>0</v>
      </c>
      <c r="CD95" s="64">
        <f t="shared" si="36"/>
        <v>0</v>
      </c>
      <c r="CE95" s="64">
        <f t="shared" si="36"/>
        <v>0</v>
      </c>
      <c r="CF95" s="64">
        <f t="shared" si="36"/>
        <v>0</v>
      </c>
      <c r="CG95" s="64">
        <f t="shared" si="36"/>
        <v>0</v>
      </c>
      <c r="CH95" s="64">
        <f t="shared" si="36"/>
        <v>0</v>
      </c>
      <c r="CI95" s="64">
        <f t="shared" si="36"/>
        <v>0</v>
      </c>
      <c r="CJ95" s="64">
        <f t="shared" si="36"/>
        <v>0</v>
      </c>
      <c r="CM95" s="64">
        <f t="shared" si="37"/>
        <v>0</v>
      </c>
      <c r="CN95" s="64">
        <f t="shared" si="37"/>
        <v>0</v>
      </c>
      <c r="CO95" s="64">
        <f t="shared" si="37"/>
        <v>0</v>
      </c>
      <c r="CP95" s="64">
        <f t="shared" si="37"/>
        <v>0</v>
      </c>
      <c r="CQ95" s="64">
        <f t="shared" si="37"/>
        <v>0</v>
      </c>
      <c r="CR95" s="64">
        <f t="shared" si="37"/>
        <v>0</v>
      </c>
      <c r="CS95" s="64">
        <f t="shared" si="37"/>
        <v>0</v>
      </c>
      <c r="CT95" s="64">
        <f t="shared" si="37"/>
        <v>0</v>
      </c>
      <c r="CU95" s="64">
        <f t="shared" si="37"/>
        <v>0</v>
      </c>
      <c r="CV95" s="64">
        <f t="shared" si="37"/>
        <v>0</v>
      </c>
      <c r="CW95" s="64">
        <f t="shared" si="37"/>
        <v>0</v>
      </c>
    </row>
    <row r="96" spans="1:101">
      <c r="A96" s="64">
        <v>2005</v>
      </c>
      <c r="B96" s="64">
        <v>520502092</v>
      </c>
      <c r="C96" s="64">
        <v>1</v>
      </c>
      <c r="D96" s="64" t="s">
        <v>509</v>
      </c>
      <c r="E96" s="64">
        <v>35900</v>
      </c>
      <c r="F96" s="64">
        <v>34</v>
      </c>
      <c r="K96" s="64">
        <v>360205482</v>
      </c>
      <c r="L96" s="64" t="s">
        <v>218</v>
      </c>
      <c r="M96" s="64">
        <f t="shared" si="28"/>
        <v>0</v>
      </c>
      <c r="N96" s="64">
        <f t="shared" si="38"/>
        <v>0</v>
      </c>
      <c r="O96" s="64">
        <f t="shared" si="38"/>
        <v>0</v>
      </c>
      <c r="P96" s="64">
        <f t="shared" si="38"/>
        <v>0</v>
      </c>
      <c r="Q96" s="64">
        <f t="shared" si="38"/>
        <v>0</v>
      </c>
      <c r="R96" s="64">
        <f t="shared" si="38"/>
        <v>0</v>
      </c>
      <c r="S96" s="64">
        <f t="shared" si="38"/>
        <v>0</v>
      </c>
      <c r="T96" s="64">
        <f t="shared" si="38"/>
        <v>0</v>
      </c>
      <c r="U96" s="64">
        <f t="shared" si="38"/>
        <v>0</v>
      </c>
      <c r="V96" s="64">
        <f t="shared" si="38"/>
        <v>0</v>
      </c>
      <c r="W96" s="64">
        <f t="shared" si="38"/>
        <v>0</v>
      </c>
      <c r="Z96" s="64">
        <f t="shared" si="29"/>
        <v>0</v>
      </c>
      <c r="AA96" s="64">
        <f t="shared" si="39"/>
        <v>0</v>
      </c>
      <c r="AB96" s="64">
        <f t="shared" si="39"/>
        <v>0</v>
      </c>
      <c r="AC96" s="64">
        <f t="shared" si="39"/>
        <v>0</v>
      </c>
      <c r="AD96" s="64">
        <f t="shared" si="39"/>
        <v>0</v>
      </c>
      <c r="AE96" s="64">
        <f t="shared" si="39"/>
        <v>0</v>
      </c>
      <c r="AF96" s="64">
        <f t="shared" si="39"/>
        <v>0</v>
      </c>
      <c r="AG96" s="64">
        <f t="shared" si="39"/>
        <v>0</v>
      </c>
      <c r="AH96" s="64">
        <f t="shared" si="39"/>
        <v>0</v>
      </c>
      <c r="AI96" s="64">
        <f t="shared" si="39"/>
        <v>0</v>
      </c>
      <c r="AJ96" s="64">
        <f t="shared" si="39"/>
        <v>0</v>
      </c>
      <c r="AM96" s="64">
        <f t="shared" si="30"/>
        <v>0</v>
      </c>
      <c r="AN96" s="64">
        <f t="shared" si="40"/>
        <v>0</v>
      </c>
      <c r="AO96" s="64">
        <f t="shared" si="40"/>
        <v>0</v>
      </c>
      <c r="AP96" s="64">
        <f t="shared" si="40"/>
        <v>0</v>
      </c>
      <c r="AQ96" s="64">
        <f t="shared" si="40"/>
        <v>0</v>
      </c>
      <c r="AR96" s="64">
        <f t="shared" si="40"/>
        <v>0</v>
      </c>
      <c r="AS96" s="64">
        <f t="shared" si="40"/>
        <v>0</v>
      </c>
      <c r="AT96" s="64">
        <f t="shared" si="40"/>
        <v>0</v>
      </c>
      <c r="AU96" s="64">
        <f t="shared" si="40"/>
        <v>0</v>
      </c>
      <c r="AV96" s="64">
        <f t="shared" si="40"/>
        <v>0</v>
      </c>
      <c r="AW96" s="64">
        <f t="shared" si="40"/>
        <v>0</v>
      </c>
      <c r="AZ96" s="64">
        <f t="shared" si="31"/>
        <v>0</v>
      </c>
      <c r="BA96" s="64">
        <f t="shared" si="41"/>
        <v>0</v>
      </c>
      <c r="BB96" s="64">
        <f t="shared" si="41"/>
        <v>0</v>
      </c>
      <c r="BC96" s="64">
        <f t="shared" si="41"/>
        <v>0</v>
      </c>
      <c r="BD96" s="64">
        <f t="shared" si="41"/>
        <v>0</v>
      </c>
      <c r="BE96" s="64">
        <f t="shared" si="41"/>
        <v>0</v>
      </c>
      <c r="BF96" s="64">
        <f t="shared" si="41"/>
        <v>0</v>
      </c>
      <c r="BG96" s="64">
        <f t="shared" si="41"/>
        <v>0</v>
      </c>
      <c r="BH96" s="64">
        <f t="shared" si="41"/>
        <v>0</v>
      </c>
      <c r="BI96" s="64">
        <f t="shared" si="41"/>
        <v>0</v>
      </c>
      <c r="BJ96" s="64">
        <f t="shared" si="41"/>
        <v>0</v>
      </c>
      <c r="BM96" s="64">
        <f t="shared" si="35"/>
        <v>0</v>
      </c>
      <c r="BN96" s="64">
        <f t="shared" si="35"/>
        <v>0</v>
      </c>
      <c r="BO96" s="64">
        <f t="shared" si="35"/>
        <v>0</v>
      </c>
      <c r="BP96" s="64">
        <f t="shared" si="35"/>
        <v>0</v>
      </c>
      <c r="BQ96" s="64">
        <f t="shared" si="35"/>
        <v>0</v>
      </c>
      <c r="BR96" s="64">
        <f t="shared" si="35"/>
        <v>0</v>
      </c>
      <c r="BS96" s="64">
        <f t="shared" si="35"/>
        <v>0</v>
      </c>
      <c r="BT96" s="64">
        <f t="shared" si="35"/>
        <v>0</v>
      </c>
      <c r="BU96" s="64">
        <f t="shared" si="35"/>
        <v>0</v>
      </c>
      <c r="BV96" s="64">
        <f t="shared" si="35"/>
        <v>0</v>
      </c>
      <c r="BW96" s="64">
        <f t="shared" si="35"/>
        <v>0</v>
      </c>
      <c r="BZ96" s="64">
        <f t="shared" si="36"/>
        <v>0</v>
      </c>
      <c r="CA96" s="64">
        <f t="shared" si="36"/>
        <v>0</v>
      </c>
      <c r="CB96" s="64">
        <f t="shared" si="36"/>
        <v>0</v>
      </c>
      <c r="CC96" s="64">
        <f t="shared" si="36"/>
        <v>0</v>
      </c>
      <c r="CD96" s="64">
        <f t="shared" si="36"/>
        <v>0</v>
      </c>
      <c r="CE96" s="64">
        <f t="shared" si="36"/>
        <v>0</v>
      </c>
      <c r="CF96" s="64">
        <f t="shared" si="36"/>
        <v>0</v>
      </c>
      <c r="CG96" s="64">
        <f t="shared" si="36"/>
        <v>0</v>
      </c>
      <c r="CH96" s="64">
        <f t="shared" si="36"/>
        <v>0</v>
      </c>
      <c r="CI96" s="64">
        <f t="shared" si="36"/>
        <v>0</v>
      </c>
      <c r="CJ96" s="64">
        <f t="shared" si="36"/>
        <v>0</v>
      </c>
      <c r="CM96" s="64">
        <f t="shared" si="37"/>
        <v>0</v>
      </c>
      <c r="CN96" s="64">
        <f t="shared" si="37"/>
        <v>0</v>
      </c>
      <c r="CO96" s="64">
        <f t="shared" si="37"/>
        <v>0</v>
      </c>
      <c r="CP96" s="64">
        <f t="shared" si="37"/>
        <v>0</v>
      </c>
      <c r="CQ96" s="64">
        <f t="shared" si="37"/>
        <v>0</v>
      </c>
      <c r="CR96" s="64">
        <f t="shared" si="37"/>
        <v>0</v>
      </c>
      <c r="CS96" s="64">
        <f t="shared" si="37"/>
        <v>0</v>
      </c>
      <c r="CT96" s="64">
        <f t="shared" si="37"/>
        <v>0</v>
      </c>
      <c r="CU96" s="64">
        <f t="shared" si="37"/>
        <v>0</v>
      </c>
      <c r="CV96" s="64">
        <f t="shared" si="37"/>
        <v>0</v>
      </c>
      <c r="CW96" s="64">
        <f t="shared" si="37"/>
        <v>0</v>
      </c>
    </row>
    <row r="97" spans="1:101">
      <c r="A97" s="64">
        <v>2010</v>
      </c>
      <c r="B97" s="64">
        <v>520502092</v>
      </c>
      <c r="C97" s="64">
        <v>1</v>
      </c>
      <c r="D97" s="64" t="s">
        <v>509</v>
      </c>
      <c r="E97" s="64">
        <v>34300</v>
      </c>
      <c r="F97" s="64">
        <v>20.399999999999999</v>
      </c>
      <c r="K97" s="64">
        <v>360205522</v>
      </c>
      <c r="L97" s="64" t="s">
        <v>229</v>
      </c>
      <c r="M97" s="64">
        <f t="shared" si="28"/>
        <v>0</v>
      </c>
      <c r="N97" s="64">
        <f t="shared" si="38"/>
        <v>0</v>
      </c>
      <c r="O97" s="64">
        <f t="shared" si="38"/>
        <v>0</v>
      </c>
      <c r="P97" s="64">
        <f t="shared" si="38"/>
        <v>0</v>
      </c>
      <c r="Q97" s="64">
        <f t="shared" si="38"/>
        <v>0</v>
      </c>
      <c r="R97" s="64">
        <f t="shared" si="38"/>
        <v>0</v>
      </c>
      <c r="S97" s="64">
        <f t="shared" si="38"/>
        <v>0</v>
      </c>
      <c r="T97" s="64">
        <f t="shared" si="38"/>
        <v>0</v>
      </c>
      <c r="U97" s="64">
        <f t="shared" si="38"/>
        <v>0</v>
      </c>
      <c r="V97" s="64">
        <f t="shared" si="38"/>
        <v>0</v>
      </c>
      <c r="W97" s="64">
        <f t="shared" si="38"/>
        <v>0</v>
      </c>
      <c r="Z97" s="64">
        <f t="shared" si="29"/>
        <v>0</v>
      </c>
      <c r="AA97" s="64">
        <f t="shared" si="39"/>
        <v>0</v>
      </c>
      <c r="AB97" s="64">
        <f t="shared" si="39"/>
        <v>0</v>
      </c>
      <c r="AC97" s="64">
        <f t="shared" si="39"/>
        <v>0</v>
      </c>
      <c r="AD97" s="64">
        <f t="shared" si="39"/>
        <v>0</v>
      </c>
      <c r="AE97" s="64">
        <f t="shared" si="39"/>
        <v>0</v>
      </c>
      <c r="AF97" s="64">
        <f t="shared" si="39"/>
        <v>0</v>
      </c>
      <c r="AG97" s="64">
        <f t="shared" si="39"/>
        <v>0</v>
      </c>
      <c r="AH97" s="64">
        <f t="shared" si="39"/>
        <v>0</v>
      </c>
      <c r="AI97" s="64">
        <f t="shared" si="39"/>
        <v>0</v>
      </c>
      <c r="AJ97" s="64">
        <f t="shared" si="39"/>
        <v>0</v>
      </c>
      <c r="AM97" s="64">
        <f t="shared" si="30"/>
        <v>0</v>
      </c>
      <c r="AN97" s="64">
        <f t="shared" si="40"/>
        <v>0</v>
      </c>
      <c r="AO97" s="64">
        <f t="shared" si="40"/>
        <v>0</v>
      </c>
      <c r="AP97" s="64">
        <f t="shared" si="40"/>
        <v>0</v>
      </c>
      <c r="AQ97" s="64">
        <f t="shared" si="40"/>
        <v>0</v>
      </c>
      <c r="AR97" s="64">
        <f t="shared" si="40"/>
        <v>0</v>
      </c>
      <c r="AS97" s="64">
        <f t="shared" si="40"/>
        <v>0</v>
      </c>
      <c r="AT97" s="64">
        <f t="shared" si="40"/>
        <v>0</v>
      </c>
      <c r="AU97" s="64">
        <f t="shared" si="40"/>
        <v>0</v>
      </c>
      <c r="AV97" s="64">
        <f t="shared" si="40"/>
        <v>0</v>
      </c>
      <c r="AW97" s="64">
        <f t="shared" si="40"/>
        <v>0</v>
      </c>
      <c r="AZ97" s="64">
        <f t="shared" si="31"/>
        <v>0</v>
      </c>
      <c r="BA97" s="64">
        <f t="shared" si="41"/>
        <v>0</v>
      </c>
      <c r="BB97" s="64">
        <f t="shared" si="41"/>
        <v>0</v>
      </c>
      <c r="BC97" s="64">
        <f t="shared" si="41"/>
        <v>0</v>
      </c>
      <c r="BD97" s="64">
        <f t="shared" si="41"/>
        <v>0</v>
      </c>
      <c r="BE97" s="64">
        <f t="shared" si="41"/>
        <v>0</v>
      </c>
      <c r="BF97" s="64">
        <f t="shared" si="41"/>
        <v>0</v>
      </c>
      <c r="BG97" s="64">
        <f t="shared" si="41"/>
        <v>0</v>
      </c>
      <c r="BH97" s="64">
        <f t="shared" si="41"/>
        <v>0</v>
      </c>
      <c r="BI97" s="64">
        <f t="shared" si="41"/>
        <v>0</v>
      </c>
      <c r="BJ97" s="64">
        <f t="shared" si="41"/>
        <v>0</v>
      </c>
      <c r="BM97" s="64">
        <f t="shared" si="35"/>
        <v>0</v>
      </c>
      <c r="BN97" s="64">
        <f t="shared" si="35"/>
        <v>0</v>
      </c>
      <c r="BO97" s="64">
        <f t="shared" si="35"/>
        <v>0</v>
      </c>
      <c r="BP97" s="64">
        <f t="shared" si="35"/>
        <v>0</v>
      </c>
      <c r="BQ97" s="64">
        <f t="shared" si="35"/>
        <v>0</v>
      </c>
      <c r="BR97" s="64">
        <f t="shared" si="35"/>
        <v>0</v>
      </c>
      <c r="BS97" s="64">
        <f t="shared" si="35"/>
        <v>0</v>
      </c>
      <c r="BT97" s="64">
        <f t="shared" si="35"/>
        <v>0</v>
      </c>
      <c r="BU97" s="64">
        <f t="shared" si="35"/>
        <v>0</v>
      </c>
      <c r="BV97" s="64">
        <f t="shared" si="35"/>
        <v>0</v>
      </c>
      <c r="BW97" s="64">
        <f t="shared" si="35"/>
        <v>0</v>
      </c>
      <c r="BZ97" s="64">
        <f t="shared" si="36"/>
        <v>0</v>
      </c>
      <c r="CA97" s="64">
        <f t="shared" si="36"/>
        <v>0</v>
      </c>
      <c r="CB97" s="64">
        <f t="shared" si="36"/>
        <v>0</v>
      </c>
      <c r="CC97" s="64">
        <f t="shared" si="36"/>
        <v>0</v>
      </c>
      <c r="CD97" s="64">
        <f t="shared" si="36"/>
        <v>0</v>
      </c>
      <c r="CE97" s="64">
        <f t="shared" si="36"/>
        <v>0</v>
      </c>
      <c r="CF97" s="64">
        <f t="shared" si="36"/>
        <v>0</v>
      </c>
      <c r="CG97" s="64">
        <f t="shared" si="36"/>
        <v>0</v>
      </c>
      <c r="CH97" s="64">
        <f t="shared" si="36"/>
        <v>0</v>
      </c>
      <c r="CI97" s="64">
        <f t="shared" si="36"/>
        <v>0</v>
      </c>
      <c r="CJ97" s="64">
        <f t="shared" si="36"/>
        <v>0</v>
      </c>
      <c r="CM97" s="64">
        <f t="shared" si="37"/>
        <v>0</v>
      </c>
      <c r="CN97" s="64">
        <f t="shared" si="37"/>
        <v>0</v>
      </c>
      <c r="CO97" s="64">
        <f t="shared" si="37"/>
        <v>0</v>
      </c>
      <c r="CP97" s="64">
        <f t="shared" si="37"/>
        <v>0</v>
      </c>
      <c r="CQ97" s="64">
        <f t="shared" si="37"/>
        <v>0</v>
      </c>
      <c r="CR97" s="64">
        <f t="shared" si="37"/>
        <v>0</v>
      </c>
      <c r="CS97" s="64">
        <f t="shared" si="37"/>
        <v>0</v>
      </c>
      <c r="CT97" s="64">
        <f t="shared" si="37"/>
        <v>0</v>
      </c>
      <c r="CU97" s="64">
        <f t="shared" si="37"/>
        <v>0</v>
      </c>
      <c r="CV97" s="64">
        <f t="shared" si="37"/>
        <v>0</v>
      </c>
      <c r="CW97" s="64">
        <f t="shared" si="37"/>
        <v>0</v>
      </c>
    </row>
    <row r="98" spans="1:101">
      <c r="A98" s="64">
        <v>2005</v>
      </c>
      <c r="B98" s="64">
        <v>520502122</v>
      </c>
      <c r="C98" s="64">
        <v>5</v>
      </c>
      <c r="D98" s="64" t="s">
        <v>504</v>
      </c>
      <c r="E98" s="64">
        <v>16600</v>
      </c>
      <c r="F98" s="64">
        <v>39.85</v>
      </c>
      <c r="K98" s="64">
        <v>360205532</v>
      </c>
      <c r="L98" s="64" t="s">
        <v>218</v>
      </c>
      <c r="M98" s="64">
        <f t="shared" si="28"/>
        <v>0</v>
      </c>
      <c r="N98" s="64">
        <f t="shared" si="38"/>
        <v>0</v>
      </c>
      <c r="O98" s="64">
        <f t="shared" si="38"/>
        <v>0</v>
      </c>
      <c r="P98" s="64">
        <f t="shared" si="38"/>
        <v>0</v>
      </c>
      <c r="Q98" s="64">
        <f t="shared" si="38"/>
        <v>0</v>
      </c>
      <c r="R98" s="64">
        <f t="shared" si="38"/>
        <v>0</v>
      </c>
      <c r="S98" s="64">
        <f t="shared" si="38"/>
        <v>0</v>
      </c>
      <c r="T98" s="64">
        <f t="shared" si="38"/>
        <v>0</v>
      </c>
      <c r="U98" s="64">
        <f t="shared" si="38"/>
        <v>0</v>
      </c>
      <c r="V98" s="64">
        <f t="shared" si="38"/>
        <v>0</v>
      </c>
      <c r="W98" s="64">
        <f t="shared" si="38"/>
        <v>0</v>
      </c>
      <c r="Z98" s="64">
        <f t="shared" si="29"/>
        <v>0</v>
      </c>
      <c r="AA98" s="64">
        <f t="shared" si="39"/>
        <v>0</v>
      </c>
      <c r="AB98" s="64">
        <f t="shared" si="39"/>
        <v>0</v>
      </c>
      <c r="AC98" s="64">
        <f t="shared" si="39"/>
        <v>0</v>
      </c>
      <c r="AD98" s="64">
        <f t="shared" si="39"/>
        <v>0</v>
      </c>
      <c r="AE98" s="64">
        <f t="shared" si="39"/>
        <v>0</v>
      </c>
      <c r="AF98" s="64">
        <f t="shared" si="39"/>
        <v>0</v>
      </c>
      <c r="AG98" s="64">
        <f t="shared" si="39"/>
        <v>0</v>
      </c>
      <c r="AH98" s="64">
        <f t="shared" si="39"/>
        <v>0</v>
      </c>
      <c r="AI98" s="64">
        <f t="shared" si="39"/>
        <v>0</v>
      </c>
      <c r="AJ98" s="64">
        <f t="shared" si="39"/>
        <v>0</v>
      </c>
      <c r="AM98" s="64">
        <f t="shared" si="30"/>
        <v>0</v>
      </c>
      <c r="AN98" s="64">
        <f t="shared" si="40"/>
        <v>0</v>
      </c>
      <c r="AO98" s="64">
        <f t="shared" si="40"/>
        <v>0</v>
      </c>
      <c r="AP98" s="64">
        <f t="shared" si="40"/>
        <v>0</v>
      </c>
      <c r="AQ98" s="64">
        <f t="shared" si="40"/>
        <v>0</v>
      </c>
      <c r="AR98" s="64">
        <f t="shared" si="40"/>
        <v>0</v>
      </c>
      <c r="AS98" s="64">
        <f t="shared" si="40"/>
        <v>0</v>
      </c>
      <c r="AT98" s="64">
        <f t="shared" si="40"/>
        <v>0</v>
      </c>
      <c r="AU98" s="64">
        <f t="shared" si="40"/>
        <v>0</v>
      </c>
      <c r="AV98" s="64">
        <f t="shared" si="40"/>
        <v>0</v>
      </c>
      <c r="AW98" s="64">
        <f t="shared" si="40"/>
        <v>0</v>
      </c>
      <c r="AZ98" s="64">
        <f t="shared" si="31"/>
        <v>0</v>
      </c>
      <c r="BA98" s="64">
        <f t="shared" si="41"/>
        <v>0</v>
      </c>
      <c r="BB98" s="64">
        <f t="shared" si="41"/>
        <v>0</v>
      </c>
      <c r="BC98" s="64">
        <f t="shared" si="41"/>
        <v>0</v>
      </c>
      <c r="BD98" s="64">
        <f t="shared" si="41"/>
        <v>0</v>
      </c>
      <c r="BE98" s="64">
        <f t="shared" si="41"/>
        <v>0</v>
      </c>
      <c r="BF98" s="64">
        <f t="shared" si="41"/>
        <v>0</v>
      </c>
      <c r="BG98" s="64">
        <f t="shared" si="41"/>
        <v>0</v>
      </c>
      <c r="BH98" s="64">
        <f t="shared" si="41"/>
        <v>0</v>
      </c>
      <c r="BI98" s="64">
        <f t="shared" si="41"/>
        <v>0</v>
      </c>
      <c r="BJ98" s="64">
        <f t="shared" si="41"/>
        <v>0</v>
      </c>
      <c r="BM98" s="64">
        <f t="shared" ref="BM98:BW113" si="42">SUMIFS($F$2:$F$172,$A$2:$A$172,$BL$1,$B$2:$B$172,$K98,$D$2:$D$172,BM$1)</f>
        <v>0</v>
      </c>
      <c r="BN98" s="64">
        <f t="shared" si="42"/>
        <v>0</v>
      </c>
      <c r="BO98" s="64">
        <f t="shared" si="42"/>
        <v>0</v>
      </c>
      <c r="BP98" s="64">
        <f t="shared" si="42"/>
        <v>0</v>
      </c>
      <c r="BQ98" s="64">
        <f t="shared" si="42"/>
        <v>0</v>
      </c>
      <c r="BR98" s="64">
        <f t="shared" si="42"/>
        <v>0</v>
      </c>
      <c r="BS98" s="64">
        <f t="shared" si="42"/>
        <v>0</v>
      </c>
      <c r="BT98" s="64">
        <f t="shared" si="42"/>
        <v>0</v>
      </c>
      <c r="BU98" s="64">
        <f t="shared" si="42"/>
        <v>0</v>
      </c>
      <c r="BV98" s="64">
        <f t="shared" si="42"/>
        <v>0</v>
      </c>
      <c r="BW98" s="64">
        <f t="shared" si="42"/>
        <v>0</v>
      </c>
      <c r="BZ98" s="64">
        <f t="shared" ref="BZ98:CJ113" si="43">SUMIFS($F$2:$F$172,$A$2:$A$172,$BY$1,$B$2:$B$172,$K98,$D$2:$D$172,BZ$1)</f>
        <v>0</v>
      </c>
      <c r="CA98" s="64">
        <f t="shared" si="43"/>
        <v>0</v>
      </c>
      <c r="CB98" s="64">
        <f t="shared" si="43"/>
        <v>0</v>
      </c>
      <c r="CC98" s="64">
        <f t="shared" si="43"/>
        <v>0</v>
      </c>
      <c r="CD98" s="64">
        <f t="shared" si="43"/>
        <v>0</v>
      </c>
      <c r="CE98" s="64">
        <f t="shared" si="43"/>
        <v>0</v>
      </c>
      <c r="CF98" s="64">
        <f t="shared" si="43"/>
        <v>0</v>
      </c>
      <c r="CG98" s="64">
        <f t="shared" si="43"/>
        <v>0</v>
      </c>
      <c r="CH98" s="64">
        <f t="shared" si="43"/>
        <v>0</v>
      </c>
      <c r="CI98" s="64">
        <f t="shared" si="43"/>
        <v>0</v>
      </c>
      <c r="CJ98" s="64">
        <f t="shared" si="43"/>
        <v>0</v>
      </c>
      <c r="CM98" s="64">
        <f t="shared" ref="CM98:CW113" si="44">SUMIFS($F$2:$F$172,$A$2:$A$172,$CL$1,$B$2:$B$172,$K98,$D$2:$D$172,CM$1)</f>
        <v>0</v>
      </c>
      <c r="CN98" s="64">
        <f t="shared" si="44"/>
        <v>0</v>
      </c>
      <c r="CO98" s="64">
        <f t="shared" si="44"/>
        <v>0</v>
      </c>
      <c r="CP98" s="64">
        <f t="shared" si="44"/>
        <v>0</v>
      </c>
      <c r="CQ98" s="64">
        <f t="shared" si="44"/>
        <v>0</v>
      </c>
      <c r="CR98" s="64">
        <f t="shared" si="44"/>
        <v>0</v>
      </c>
      <c r="CS98" s="64">
        <f t="shared" si="44"/>
        <v>0</v>
      </c>
      <c r="CT98" s="64">
        <f t="shared" si="44"/>
        <v>0</v>
      </c>
      <c r="CU98" s="64">
        <f t="shared" si="44"/>
        <v>0</v>
      </c>
      <c r="CV98" s="64">
        <f t="shared" si="44"/>
        <v>0</v>
      </c>
      <c r="CW98" s="64">
        <f t="shared" si="44"/>
        <v>0</v>
      </c>
    </row>
    <row r="99" spans="1:101">
      <c r="A99" s="64">
        <v>2019</v>
      </c>
      <c r="B99" s="64">
        <v>520502162</v>
      </c>
      <c r="C99" s="64">
        <v>1</v>
      </c>
      <c r="D99" s="64" t="s">
        <v>521</v>
      </c>
      <c r="E99" s="64">
        <v>16700</v>
      </c>
      <c r="F99" s="64">
        <v>55.6</v>
      </c>
      <c r="G99" s="64" t="s">
        <v>517</v>
      </c>
      <c r="K99" s="64">
        <v>360208062</v>
      </c>
      <c r="L99" s="64" t="s">
        <v>229</v>
      </c>
      <c r="M99" s="64">
        <f t="shared" si="28"/>
        <v>0</v>
      </c>
      <c r="N99" s="64">
        <f t="shared" si="38"/>
        <v>0</v>
      </c>
      <c r="O99" s="64">
        <f t="shared" si="38"/>
        <v>0</v>
      </c>
      <c r="P99" s="64">
        <f t="shared" si="38"/>
        <v>0</v>
      </c>
      <c r="Q99" s="64">
        <f t="shared" si="38"/>
        <v>0</v>
      </c>
      <c r="R99" s="64">
        <f t="shared" si="38"/>
        <v>0</v>
      </c>
      <c r="S99" s="64">
        <f t="shared" si="38"/>
        <v>0</v>
      </c>
      <c r="T99" s="64">
        <f t="shared" si="38"/>
        <v>0</v>
      </c>
      <c r="U99" s="64">
        <f t="shared" si="38"/>
        <v>0</v>
      </c>
      <c r="V99" s="64">
        <f t="shared" si="38"/>
        <v>0</v>
      </c>
      <c r="W99" s="64">
        <f t="shared" si="38"/>
        <v>0</v>
      </c>
      <c r="Z99" s="64">
        <f t="shared" si="29"/>
        <v>0</v>
      </c>
      <c r="AA99" s="64">
        <f t="shared" si="39"/>
        <v>0</v>
      </c>
      <c r="AB99" s="64">
        <f t="shared" si="39"/>
        <v>0</v>
      </c>
      <c r="AC99" s="64">
        <f t="shared" si="39"/>
        <v>0</v>
      </c>
      <c r="AD99" s="64">
        <f t="shared" si="39"/>
        <v>0</v>
      </c>
      <c r="AE99" s="64">
        <f t="shared" si="39"/>
        <v>0</v>
      </c>
      <c r="AF99" s="64">
        <f t="shared" si="39"/>
        <v>0</v>
      </c>
      <c r="AG99" s="64">
        <f t="shared" si="39"/>
        <v>0</v>
      </c>
      <c r="AH99" s="64">
        <f t="shared" si="39"/>
        <v>0</v>
      </c>
      <c r="AI99" s="64">
        <f t="shared" si="39"/>
        <v>0</v>
      </c>
      <c r="AJ99" s="64">
        <f t="shared" si="39"/>
        <v>0</v>
      </c>
      <c r="AM99" s="64">
        <f t="shared" si="30"/>
        <v>0</v>
      </c>
      <c r="AN99" s="64">
        <f t="shared" si="40"/>
        <v>0</v>
      </c>
      <c r="AO99" s="64">
        <f t="shared" si="40"/>
        <v>0</v>
      </c>
      <c r="AP99" s="64">
        <f t="shared" si="40"/>
        <v>0</v>
      </c>
      <c r="AQ99" s="64">
        <f t="shared" si="40"/>
        <v>0</v>
      </c>
      <c r="AR99" s="64">
        <f t="shared" si="40"/>
        <v>0</v>
      </c>
      <c r="AS99" s="64">
        <f t="shared" si="40"/>
        <v>0</v>
      </c>
      <c r="AT99" s="64">
        <f t="shared" si="40"/>
        <v>0</v>
      </c>
      <c r="AU99" s="64">
        <f t="shared" si="40"/>
        <v>0</v>
      </c>
      <c r="AV99" s="64">
        <f t="shared" si="40"/>
        <v>0</v>
      </c>
      <c r="AW99" s="64">
        <f t="shared" si="40"/>
        <v>0</v>
      </c>
      <c r="AZ99" s="64">
        <f t="shared" si="31"/>
        <v>0</v>
      </c>
      <c r="BA99" s="64">
        <f t="shared" si="41"/>
        <v>0</v>
      </c>
      <c r="BB99" s="64">
        <f t="shared" si="41"/>
        <v>0</v>
      </c>
      <c r="BC99" s="64">
        <f t="shared" si="41"/>
        <v>0</v>
      </c>
      <c r="BD99" s="64">
        <f t="shared" si="41"/>
        <v>0</v>
      </c>
      <c r="BE99" s="64">
        <f t="shared" si="41"/>
        <v>0</v>
      </c>
      <c r="BF99" s="64">
        <f t="shared" si="41"/>
        <v>0</v>
      </c>
      <c r="BG99" s="64">
        <f t="shared" si="41"/>
        <v>0</v>
      </c>
      <c r="BH99" s="64">
        <f t="shared" si="41"/>
        <v>0</v>
      </c>
      <c r="BI99" s="64">
        <f t="shared" si="41"/>
        <v>0</v>
      </c>
      <c r="BJ99" s="64">
        <f t="shared" si="41"/>
        <v>0</v>
      </c>
      <c r="BM99" s="64">
        <f t="shared" si="42"/>
        <v>0</v>
      </c>
      <c r="BN99" s="64">
        <f t="shared" si="42"/>
        <v>0</v>
      </c>
      <c r="BO99" s="64">
        <f t="shared" si="42"/>
        <v>0</v>
      </c>
      <c r="BP99" s="64">
        <f t="shared" si="42"/>
        <v>0</v>
      </c>
      <c r="BQ99" s="64">
        <f t="shared" si="42"/>
        <v>0</v>
      </c>
      <c r="BR99" s="64">
        <f t="shared" si="42"/>
        <v>0</v>
      </c>
      <c r="BS99" s="64">
        <f t="shared" si="42"/>
        <v>0</v>
      </c>
      <c r="BT99" s="64">
        <f t="shared" si="42"/>
        <v>0</v>
      </c>
      <c r="BU99" s="64">
        <f t="shared" si="42"/>
        <v>0</v>
      </c>
      <c r="BV99" s="64">
        <f t="shared" si="42"/>
        <v>0</v>
      </c>
      <c r="BW99" s="64">
        <f t="shared" si="42"/>
        <v>0</v>
      </c>
      <c r="BZ99" s="64">
        <f t="shared" si="43"/>
        <v>0</v>
      </c>
      <c r="CA99" s="64">
        <f t="shared" si="43"/>
        <v>0</v>
      </c>
      <c r="CB99" s="64">
        <f t="shared" si="43"/>
        <v>0</v>
      </c>
      <c r="CC99" s="64">
        <f t="shared" si="43"/>
        <v>0</v>
      </c>
      <c r="CD99" s="64">
        <f t="shared" si="43"/>
        <v>0</v>
      </c>
      <c r="CE99" s="64">
        <f t="shared" si="43"/>
        <v>0</v>
      </c>
      <c r="CF99" s="64">
        <f t="shared" si="43"/>
        <v>0</v>
      </c>
      <c r="CG99" s="64">
        <f t="shared" si="43"/>
        <v>0</v>
      </c>
      <c r="CH99" s="64">
        <f t="shared" si="43"/>
        <v>0</v>
      </c>
      <c r="CI99" s="64">
        <f t="shared" si="43"/>
        <v>0</v>
      </c>
      <c r="CJ99" s="64">
        <f t="shared" si="43"/>
        <v>0</v>
      </c>
      <c r="CM99" s="64">
        <f t="shared" si="44"/>
        <v>0</v>
      </c>
      <c r="CN99" s="64">
        <f t="shared" si="44"/>
        <v>0</v>
      </c>
      <c r="CO99" s="64">
        <f t="shared" si="44"/>
        <v>0</v>
      </c>
      <c r="CP99" s="64">
        <f t="shared" si="44"/>
        <v>0</v>
      </c>
      <c r="CQ99" s="64">
        <f t="shared" si="44"/>
        <v>0</v>
      </c>
      <c r="CR99" s="64">
        <f t="shared" si="44"/>
        <v>0</v>
      </c>
      <c r="CS99" s="64">
        <f t="shared" si="44"/>
        <v>0</v>
      </c>
      <c r="CT99" s="64">
        <f t="shared" si="44"/>
        <v>0</v>
      </c>
      <c r="CU99" s="64">
        <f t="shared" si="44"/>
        <v>0</v>
      </c>
      <c r="CV99" s="64">
        <f t="shared" si="44"/>
        <v>0</v>
      </c>
      <c r="CW99" s="64">
        <f t="shared" si="44"/>
        <v>0</v>
      </c>
    </row>
    <row r="100" spans="1:101">
      <c r="A100" s="64">
        <v>2005</v>
      </c>
      <c r="B100" s="64">
        <v>520502162</v>
      </c>
      <c r="C100" s="64">
        <v>1</v>
      </c>
      <c r="D100" s="64" t="s">
        <v>521</v>
      </c>
      <c r="E100" s="64">
        <v>15500</v>
      </c>
      <c r="F100" s="64">
        <v>79.599999999999994</v>
      </c>
      <c r="K100" s="64">
        <v>360208072</v>
      </c>
      <c r="L100" s="64" t="s">
        <v>228</v>
      </c>
      <c r="M100" s="64">
        <f t="shared" si="28"/>
        <v>0</v>
      </c>
      <c r="N100" s="64">
        <f t="shared" si="38"/>
        <v>0</v>
      </c>
      <c r="O100" s="64">
        <f t="shared" si="38"/>
        <v>0</v>
      </c>
      <c r="P100" s="64">
        <f t="shared" si="38"/>
        <v>0</v>
      </c>
      <c r="Q100" s="64">
        <f t="shared" si="38"/>
        <v>0</v>
      </c>
      <c r="R100" s="64">
        <f t="shared" si="38"/>
        <v>0</v>
      </c>
      <c r="S100" s="64">
        <f t="shared" si="38"/>
        <v>0</v>
      </c>
      <c r="T100" s="64">
        <f t="shared" si="38"/>
        <v>0</v>
      </c>
      <c r="U100" s="64">
        <f t="shared" si="38"/>
        <v>0</v>
      </c>
      <c r="V100" s="64">
        <f t="shared" si="38"/>
        <v>0</v>
      </c>
      <c r="W100" s="64">
        <f t="shared" si="38"/>
        <v>0</v>
      </c>
      <c r="Z100" s="64">
        <f t="shared" si="29"/>
        <v>0</v>
      </c>
      <c r="AA100" s="64">
        <f t="shared" si="39"/>
        <v>0</v>
      </c>
      <c r="AB100" s="64">
        <f t="shared" si="39"/>
        <v>0</v>
      </c>
      <c r="AC100" s="64">
        <f t="shared" si="39"/>
        <v>0</v>
      </c>
      <c r="AD100" s="64">
        <f t="shared" si="39"/>
        <v>0</v>
      </c>
      <c r="AE100" s="64">
        <f t="shared" si="39"/>
        <v>0</v>
      </c>
      <c r="AF100" s="64">
        <f t="shared" si="39"/>
        <v>0</v>
      </c>
      <c r="AG100" s="64">
        <f t="shared" si="39"/>
        <v>0</v>
      </c>
      <c r="AH100" s="64">
        <f t="shared" si="39"/>
        <v>0</v>
      </c>
      <c r="AI100" s="64">
        <f t="shared" si="39"/>
        <v>0</v>
      </c>
      <c r="AJ100" s="64">
        <f t="shared" si="39"/>
        <v>0</v>
      </c>
      <c r="AM100" s="64">
        <f t="shared" si="30"/>
        <v>0</v>
      </c>
      <c r="AN100" s="64">
        <f t="shared" si="40"/>
        <v>0</v>
      </c>
      <c r="AO100" s="64">
        <f t="shared" si="40"/>
        <v>0</v>
      </c>
      <c r="AP100" s="64">
        <f t="shared" si="40"/>
        <v>0</v>
      </c>
      <c r="AQ100" s="64">
        <f t="shared" si="40"/>
        <v>0</v>
      </c>
      <c r="AR100" s="64">
        <f t="shared" si="40"/>
        <v>0</v>
      </c>
      <c r="AS100" s="64">
        <f t="shared" si="40"/>
        <v>0</v>
      </c>
      <c r="AT100" s="64">
        <f t="shared" si="40"/>
        <v>0</v>
      </c>
      <c r="AU100" s="64">
        <f t="shared" si="40"/>
        <v>0</v>
      </c>
      <c r="AV100" s="64">
        <f t="shared" si="40"/>
        <v>0</v>
      </c>
      <c r="AW100" s="64">
        <f t="shared" si="40"/>
        <v>0</v>
      </c>
      <c r="AZ100" s="64">
        <f t="shared" si="31"/>
        <v>0</v>
      </c>
      <c r="BA100" s="64">
        <f t="shared" si="41"/>
        <v>0</v>
      </c>
      <c r="BB100" s="64">
        <f t="shared" si="41"/>
        <v>0</v>
      </c>
      <c r="BC100" s="64">
        <f t="shared" si="41"/>
        <v>0</v>
      </c>
      <c r="BD100" s="64">
        <f t="shared" si="41"/>
        <v>0</v>
      </c>
      <c r="BE100" s="64">
        <f t="shared" si="41"/>
        <v>0</v>
      </c>
      <c r="BF100" s="64">
        <f t="shared" si="41"/>
        <v>0</v>
      </c>
      <c r="BG100" s="64">
        <f t="shared" si="41"/>
        <v>0</v>
      </c>
      <c r="BH100" s="64">
        <f t="shared" si="41"/>
        <v>0</v>
      </c>
      <c r="BI100" s="64">
        <f t="shared" si="41"/>
        <v>0</v>
      </c>
      <c r="BJ100" s="64">
        <f t="shared" si="41"/>
        <v>0</v>
      </c>
      <c r="BM100" s="64">
        <f t="shared" si="42"/>
        <v>0</v>
      </c>
      <c r="BN100" s="64">
        <f t="shared" si="42"/>
        <v>0</v>
      </c>
      <c r="BO100" s="64">
        <f t="shared" si="42"/>
        <v>0</v>
      </c>
      <c r="BP100" s="64">
        <f t="shared" si="42"/>
        <v>0</v>
      </c>
      <c r="BQ100" s="64">
        <f t="shared" si="42"/>
        <v>0</v>
      </c>
      <c r="BR100" s="64">
        <f t="shared" si="42"/>
        <v>0</v>
      </c>
      <c r="BS100" s="64">
        <f t="shared" si="42"/>
        <v>0</v>
      </c>
      <c r="BT100" s="64">
        <f t="shared" si="42"/>
        <v>0</v>
      </c>
      <c r="BU100" s="64">
        <f t="shared" si="42"/>
        <v>0</v>
      </c>
      <c r="BV100" s="64">
        <f t="shared" si="42"/>
        <v>0</v>
      </c>
      <c r="BW100" s="64">
        <f t="shared" si="42"/>
        <v>0</v>
      </c>
      <c r="BZ100" s="64">
        <f t="shared" si="43"/>
        <v>0</v>
      </c>
      <c r="CA100" s="64">
        <f t="shared" si="43"/>
        <v>0</v>
      </c>
      <c r="CB100" s="64">
        <f t="shared" si="43"/>
        <v>0</v>
      </c>
      <c r="CC100" s="64">
        <f t="shared" si="43"/>
        <v>0</v>
      </c>
      <c r="CD100" s="64">
        <f t="shared" si="43"/>
        <v>0</v>
      </c>
      <c r="CE100" s="64">
        <f t="shared" si="43"/>
        <v>0</v>
      </c>
      <c r="CF100" s="64">
        <f t="shared" si="43"/>
        <v>0</v>
      </c>
      <c r="CG100" s="64">
        <f t="shared" si="43"/>
        <v>0</v>
      </c>
      <c r="CH100" s="64">
        <f t="shared" si="43"/>
        <v>0</v>
      </c>
      <c r="CI100" s="64">
        <f t="shared" si="43"/>
        <v>0</v>
      </c>
      <c r="CJ100" s="64">
        <f t="shared" si="43"/>
        <v>0</v>
      </c>
      <c r="CM100" s="64">
        <f t="shared" si="44"/>
        <v>0</v>
      </c>
      <c r="CN100" s="64">
        <f t="shared" si="44"/>
        <v>0</v>
      </c>
      <c r="CO100" s="64">
        <f t="shared" si="44"/>
        <v>0</v>
      </c>
      <c r="CP100" s="64">
        <f t="shared" si="44"/>
        <v>0</v>
      </c>
      <c r="CQ100" s="64">
        <f t="shared" si="44"/>
        <v>0</v>
      </c>
      <c r="CR100" s="64">
        <f t="shared" si="44"/>
        <v>0</v>
      </c>
      <c r="CS100" s="64">
        <f t="shared" si="44"/>
        <v>0</v>
      </c>
      <c r="CT100" s="64">
        <f t="shared" si="44"/>
        <v>0</v>
      </c>
      <c r="CU100" s="64">
        <f t="shared" si="44"/>
        <v>0</v>
      </c>
      <c r="CV100" s="64">
        <f t="shared" si="44"/>
        <v>0</v>
      </c>
      <c r="CW100" s="64">
        <f t="shared" si="44"/>
        <v>0</v>
      </c>
    </row>
    <row r="101" spans="1:101">
      <c r="A101" s="64">
        <v>2018</v>
      </c>
      <c r="B101" s="64">
        <v>520502162</v>
      </c>
      <c r="C101" s="64">
        <v>1</v>
      </c>
      <c r="D101" s="64" t="s">
        <v>521</v>
      </c>
      <c r="E101" s="64">
        <v>16700</v>
      </c>
      <c r="F101" s="64">
        <v>62.1</v>
      </c>
      <c r="G101" s="64" t="s">
        <v>517</v>
      </c>
      <c r="K101" s="64">
        <v>360205572</v>
      </c>
      <c r="L101" s="64" t="s">
        <v>238</v>
      </c>
      <c r="M101" s="64">
        <f t="shared" si="28"/>
        <v>0</v>
      </c>
      <c r="N101" s="64">
        <f t="shared" si="38"/>
        <v>0</v>
      </c>
      <c r="O101" s="64">
        <f t="shared" si="38"/>
        <v>0</v>
      </c>
      <c r="P101" s="64">
        <f t="shared" si="38"/>
        <v>0</v>
      </c>
      <c r="Q101" s="64">
        <f t="shared" si="38"/>
        <v>0</v>
      </c>
      <c r="R101" s="64">
        <f t="shared" si="38"/>
        <v>0</v>
      </c>
      <c r="S101" s="64">
        <f t="shared" si="38"/>
        <v>0</v>
      </c>
      <c r="T101" s="64">
        <f t="shared" si="38"/>
        <v>0</v>
      </c>
      <c r="U101" s="64">
        <f t="shared" si="38"/>
        <v>0</v>
      </c>
      <c r="V101" s="64">
        <f t="shared" si="38"/>
        <v>0</v>
      </c>
      <c r="W101" s="64">
        <f t="shared" si="38"/>
        <v>0</v>
      </c>
      <c r="Z101" s="64">
        <f t="shared" si="29"/>
        <v>0</v>
      </c>
      <c r="AA101" s="64">
        <f t="shared" si="39"/>
        <v>0</v>
      </c>
      <c r="AB101" s="64">
        <f t="shared" si="39"/>
        <v>0</v>
      </c>
      <c r="AC101" s="64">
        <f t="shared" si="39"/>
        <v>0</v>
      </c>
      <c r="AD101" s="64">
        <f t="shared" si="39"/>
        <v>0</v>
      </c>
      <c r="AE101" s="64">
        <f t="shared" si="39"/>
        <v>0</v>
      </c>
      <c r="AF101" s="64">
        <f t="shared" si="39"/>
        <v>0</v>
      </c>
      <c r="AG101" s="64">
        <f t="shared" si="39"/>
        <v>0</v>
      </c>
      <c r="AH101" s="64">
        <f t="shared" si="39"/>
        <v>0</v>
      </c>
      <c r="AI101" s="64">
        <f t="shared" si="39"/>
        <v>0</v>
      </c>
      <c r="AJ101" s="64">
        <f t="shared" si="39"/>
        <v>0</v>
      </c>
      <c r="AM101" s="64">
        <f t="shared" si="30"/>
        <v>0</v>
      </c>
      <c r="AN101" s="64">
        <f t="shared" si="40"/>
        <v>0</v>
      </c>
      <c r="AO101" s="64">
        <f t="shared" si="40"/>
        <v>0</v>
      </c>
      <c r="AP101" s="64">
        <f t="shared" si="40"/>
        <v>0</v>
      </c>
      <c r="AQ101" s="64">
        <f t="shared" si="40"/>
        <v>0</v>
      </c>
      <c r="AR101" s="64">
        <f t="shared" si="40"/>
        <v>0</v>
      </c>
      <c r="AS101" s="64">
        <f t="shared" si="40"/>
        <v>0</v>
      </c>
      <c r="AT101" s="64">
        <f t="shared" si="40"/>
        <v>0</v>
      </c>
      <c r="AU101" s="64">
        <f t="shared" si="40"/>
        <v>0</v>
      </c>
      <c r="AV101" s="64">
        <f t="shared" si="40"/>
        <v>0</v>
      </c>
      <c r="AW101" s="64">
        <f t="shared" si="40"/>
        <v>0</v>
      </c>
      <c r="AZ101" s="64">
        <f t="shared" si="31"/>
        <v>0</v>
      </c>
      <c r="BA101" s="64">
        <f t="shared" si="41"/>
        <v>0</v>
      </c>
      <c r="BB101" s="64">
        <f t="shared" si="41"/>
        <v>0</v>
      </c>
      <c r="BC101" s="64">
        <f t="shared" si="41"/>
        <v>0</v>
      </c>
      <c r="BD101" s="64">
        <f t="shared" si="41"/>
        <v>0</v>
      </c>
      <c r="BE101" s="64">
        <f t="shared" si="41"/>
        <v>0</v>
      </c>
      <c r="BF101" s="64">
        <f t="shared" si="41"/>
        <v>0</v>
      </c>
      <c r="BG101" s="64">
        <f t="shared" si="41"/>
        <v>0</v>
      </c>
      <c r="BH101" s="64">
        <f t="shared" si="41"/>
        <v>0</v>
      </c>
      <c r="BI101" s="64">
        <f t="shared" si="41"/>
        <v>0</v>
      </c>
      <c r="BJ101" s="64">
        <f t="shared" si="41"/>
        <v>0</v>
      </c>
      <c r="BM101" s="64">
        <f t="shared" si="42"/>
        <v>0</v>
      </c>
      <c r="BN101" s="64">
        <f t="shared" si="42"/>
        <v>0</v>
      </c>
      <c r="BO101" s="64">
        <f t="shared" si="42"/>
        <v>0</v>
      </c>
      <c r="BP101" s="64">
        <f t="shared" si="42"/>
        <v>0</v>
      </c>
      <c r="BQ101" s="64">
        <f t="shared" si="42"/>
        <v>0</v>
      </c>
      <c r="BR101" s="64">
        <f t="shared" si="42"/>
        <v>0</v>
      </c>
      <c r="BS101" s="64">
        <f t="shared" si="42"/>
        <v>0</v>
      </c>
      <c r="BT101" s="64">
        <f t="shared" si="42"/>
        <v>0</v>
      </c>
      <c r="BU101" s="64">
        <f t="shared" si="42"/>
        <v>0</v>
      </c>
      <c r="BV101" s="64">
        <f t="shared" si="42"/>
        <v>0</v>
      </c>
      <c r="BW101" s="64">
        <f t="shared" si="42"/>
        <v>0</v>
      </c>
      <c r="BZ101" s="64">
        <f t="shared" si="43"/>
        <v>0</v>
      </c>
      <c r="CA101" s="64">
        <f t="shared" si="43"/>
        <v>0</v>
      </c>
      <c r="CB101" s="64">
        <f t="shared" si="43"/>
        <v>0</v>
      </c>
      <c r="CC101" s="64">
        <f t="shared" si="43"/>
        <v>0</v>
      </c>
      <c r="CD101" s="64">
        <f t="shared" si="43"/>
        <v>0</v>
      </c>
      <c r="CE101" s="64">
        <f t="shared" si="43"/>
        <v>0</v>
      </c>
      <c r="CF101" s="64">
        <f t="shared" si="43"/>
        <v>0</v>
      </c>
      <c r="CG101" s="64">
        <f t="shared" si="43"/>
        <v>0</v>
      </c>
      <c r="CH101" s="64">
        <f t="shared" si="43"/>
        <v>0</v>
      </c>
      <c r="CI101" s="64">
        <f t="shared" si="43"/>
        <v>0</v>
      </c>
      <c r="CJ101" s="64">
        <f t="shared" si="43"/>
        <v>0</v>
      </c>
      <c r="CM101" s="64">
        <f t="shared" si="44"/>
        <v>0</v>
      </c>
      <c r="CN101" s="64">
        <f t="shared" si="44"/>
        <v>0</v>
      </c>
      <c r="CO101" s="64">
        <f t="shared" si="44"/>
        <v>0</v>
      </c>
      <c r="CP101" s="64">
        <f t="shared" si="44"/>
        <v>0</v>
      </c>
      <c r="CQ101" s="64">
        <f t="shared" si="44"/>
        <v>0</v>
      </c>
      <c r="CR101" s="64">
        <f t="shared" si="44"/>
        <v>0</v>
      </c>
      <c r="CS101" s="64">
        <f t="shared" si="44"/>
        <v>0</v>
      </c>
      <c r="CT101" s="64">
        <f t="shared" si="44"/>
        <v>0</v>
      </c>
      <c r="CU101" s="64">
        <f t="shared" si="44"/>
        <v>0</v>
      </c>
      <c r="CV101" s="64">
        <f t="shared" si="44"/>
        <v>0</v>
      </c>
      <c r="CW101" s="64">
        <f t="shared" si="44"/>
        <v>0</v>
      </c>
    </row>
    <row r="102" spans="1:101">
      <c r="A102" s="64">
        <v>2010</v>
      </c>
      <c r="B102" s="64">
        <v>520502162</v>
      </c>
      <c r="C102" s="64">
        <v>1</v>
      </c>
      <c r="D102" s="64" t="s">
        <v>521</v>
      </c>
      <c r="E102" s="64">
        <v>16700</v>
      </c>
      <c r="F102" s="64">
        <v>71.400000000000006</v>
      </c>
      <c r="K102" s="64">
        <v>360209312</v>
      </c>
      <c r="L102" s="64" t="s">
        <v>238</v>
      </c>
      <c r="M102" s="64">
        <f t="shared" si="28"/>
        <v>0</v>
      </c>
      <c r="N102" s="64">
        <f t="shared" si="38"/>
        <v>0</v>
      </c>
      <c r="O102" s="64">
        <f t="shared" si="38"/>
        <v>0</v>
      </c>
      <c r="P102" s="64">
        <f t="shared" si="38"/>
        <v>0</v>
      </c>
      <c r="Q102" s="64">
        <f t="shared" si="38"/>
        <v>0</v>
      </c>
      <c r="R102" s="64">
        <f t="shared" si="38"/>
        <v>0</v>
      </c>
      <c r="S102" s="64">
        <f t="shared" si="38"/>
        <v>0</v>
      </c>
      <c r="T102" s="64">
        <f t="shared" si="38"/>
        <v>0</v>
      </c>
      <c r="U102" s="64">
        <f t="shared" si="38"/>
        <v>0</v>
      </c>
      <c r="V102" s="64">
        <f t="shared" si="38"/>
        <v>0</v>
      </c>
      <c r="W102" s="64">
        <f t="shared" si="38"/>
        <v>0</v>
      </c>
      <c r="Z102" s="64">
        <f t="shared" si="29"/>
        <v>0</v>
      </c>
      <c r="AA102" s="64">
        <f t="shared" si="39"/>
        <v>0</v>
      </c>
      <c r="AB102" s="64">
        <f t="shared" si="39"/>
        <v>0</v>
      </c>
      <c r="AC102" s="64">
        <f t="shared" si="39"/>
        <v>0</v>
      </c>
      <c r="AD102" s="64">
        <f t="shared" si="39"/>
        <v>0</v>
      </c>
      <c r="AE102" s="64">
        <f t="shared" si="39"/>
        <v>0</v>
      </c>
      <c r="AF102" s="64">
        <f t="shared" si="39"/>
        <v>0</v>
      </c>
      <c r="AG102" s="64">
        <f t="shared" si="39"/>
        <v>0</v>
      </c>
      <c r="AH102" s="64">
        <f t="shared" si="39"/>
        <v>0</v>
      </c>
      <c r="AI102" s="64">
        <f t="shared" si="39"/>
        <v>0</v>
      </c>
      <c r="AJ102" s="64">
        <f t="shared" si="39"/>
        <v>0</v>
      </c>
      <c r="AM102" s="64">
        <f t="shared" si="30"/>
        <v>0</v>
      </c>
      <c r="AN102" s="64">
        <f t="shared" si="40"/>
        <v>0</v>
      </c>
      <c r="AO102" s="64">
        <f t="shared" si="40"/>
        <v>0</v>
      </c>
      <c r="AP102" s="64">
        <f t="shared" si="40"/>
        <v>0</v>
      </c>
      <c r="AQ102" s="64">
        <f t="shared" si="40"/>
        <v>0</v>
      </c>
      <c r="AR102" s="64">
        <f t="shared" si="40"/>
        <v>0</v>
      </c>
      <c r="AS102" s="64">
        <f t="shared" si="40"/>
        <v>0</v>
      </c>
      <c r="AT102" s="64">
        <f t="shared" si="40"/>
        <v>0</v>
      </c>
      <c r="AU102" s="64">
        <f t="shared" si="40"/>
        <v>0</v>
      </c>
      <c r="AV102" s="64">
        <f t="shared" si="40"/>
        <v>0</v>
      </c>
      <c r="AW102" s="64">
        <f t="shared" si="40"/>
        <v>0</v>
      </c>
      <c r="AZ102" s="64">
        <f t="shared" si="31"/>
        <v>0</v>
      </c>
      <c r="BA102" s="64">
        <f t="shared" si="41"/>
        <v>0</v>
      </c>
      <c r="BB102" s="64">
        <f t="shared" si="41"/>
        <v>0</v>
      </c>
      <c r="BC102" s="64">
        <f t="shared" si="41"/>
        <v>0</v>
      </c>
      <c r="BD102" s="64">
        <f t="shared" si="41"/>
        <v>0</v>
      </c>
      <c r="BE102" s="64">
        <f t="shared" si="41"/>
        <v>0</v>
      </c>
      <c r="BF102" s="64">
        <f t="shared" si="41"/>
        <v>0</v>
      </c>
      <c r="BG102" s="64">
        <f t="shared" si="41"/>
        <v>0</v>
      </c>
      <c r="BH102" s="64">
        <f t="shared" si="41"/>
        <v>0</v>
      </c>
      <c r="BI102" s="64">
        <f t="shared" si="41"/>
        <v>0</v>
      </c>
      <c r="BJ102" s="64">
        <f t="shared" si="41"/>
        <v>0</v>
      </c>
      <c r="BM102" s="64">
        <f t="shared" si="42"/>
        <v>0</v>
      </c>
      <c r="BN102" s="64">
        <f t="shared" si="42"/>
        <v>0</v>
      </c>
      <c r="BO102" s="64">
        <f t="shared" si="42"/>
        <v>0</v>
      </c>
      <c r="BP102" s="64">
        <f t="shared" si="42"/>
        <v>0</v>
      </c>
      <c r="BQ102" s="64">
        <f t="shared" si="42"/>
        <v>0</v>
      </c>
      <c r="BR102" s="64">
        <f t="shared" si="42"/>
        <v>0</v>
      </c>
      <c r="BS102" s="64">
        <f t="shared" si="42"/>
        <v>0</v>
      </c>
      <c r="BT102" s="64">
        <f t="shared" si="42"/>
        <v>0</v>
      </c>
      <c r="BU102" s="64">
        <f t="shared" si="42"/>
        <v>0</v>
      </c>
      <c r="BV102" s="64">
        <f t="shared" si="42"/>
        <v>0</v>
      </c>
      <c r="BW102" s="64">
        <f t="shared" si="42"/>
        <v>0</v>
      </c>
      <c r="BZ102" s="64">
        <f t="shared" si="43"/>
        <v>0</v>
      </c>
      <c r="CA102" s="64">
        <f t="shared" si="43"/>
        <v>0</v>
      </c>
      <c r="CB102" s="64">
        <f t="shared" si="43"/>
        <v>0</v>
      </c>
      <c r="CC102" s="64">
        <f t="shared" si="43"/>
        <v>0</v>
      </c>
      <c r="CD102" s="64">
        <f t="shared" si="43"/>
        <v>0</v>
      </c>
      <c r="CE102" s="64">
        <f t="shared" si="43"/>
        <v>0</v>
      </c>
      <c r="CF102" s="64">
        <f t="shared" si="43"/>
        <v>0</v>
      </c>
      <c r="CG102" s="64">
        <f t="shared" si="43"/>
        <v>0</v>
      </c>
      <c r="CH102" s="64">
        <f t="shared" si="43"/>
        <v>0</v>
      </c>
      <c r="CI102" s="64">
        <f t="shared" si="43"/>
        <v>0</v>
      </c>
      <c r="CJ102" s="64">
        <f t="shared" si="43"/>
        <v>0</v>
      </c>
      <c r="CM102" s="64">
        <f t="shared" si="44"/>
        <v>0</v>
      </c>
      <c r="CN102" s="64">
        <f t="shared" si="44"/>
        <v>0</v>
      </c>
      <c r="CO102" s="64">
        <f t="shared" si="44"/>
        <v>0</v>
      </c>
      <c r="CP102" s="64">
        <f t="shared" si="44"/>
        <v>0</v>
      </c>
      <c r="CQ102" s="64">
        <f t="shared" si="44"/>
        <v>0</v>
      </c>
      <c r="CR102" s="64">
        <f t="shared" si="44"/>
        <v>0</v>
      </c>
      <c r="CS102" s="64">
        <f t="shared" si="44"/>
        <v>0</v>
      </c>
      <c r="CT102" s="64">
        <f t="shared" si="44"/>
        <v>0</v>
      </c>
      <c r="CU102" s="64">
        <f t="shared" si="44"/>
        <v>0</v>
      </c>
      <c r="CV102" s="64">
        <f t="shared" si="44"/>
        <v>0</v>
      </c>
      <c r="CW102" s="64">
        <f t="shared" si="44"/>
        <v>0</v>
      </c>
    </row>
    <row r="103" spans="1:101">
      <c r="A103" s="64">
        <v>2015</v>
      </c>
      <c r="B103" s="64">
        <v>520502162</v>
      </c>
      <c r="C103" s="64">
        <v>1</v>
      </c>
      <c r="D103" s="64" t="s">
        <v>521</v>
      </c>
      <c r="E103" s="64">
        <v>16700</v>
      </c>
      <c r="F103" s="64">
        <v>81</v>
      </c>
      <c r="G103" s="64" t="s">
        <v>517</v>
      </c>
      <c r="K103" s="64">
        <v>360201632</v>
      </c>
      <c r="L103" s="64" t="s">
        <v>215</v>
      </c>
      <c r="M103" s="64">
        <f t="shared" si="28"/>
        <v>0</v>
      </c>
      <c r="N103" s="64">
        <f t="shared" si="38"/>
        <v>0</v>
      </c>
      <c r="O103" s="64">
        <f t="shared" si="38"/>
        <v>0</v>
      </c>
      <c r="P103" s="64">
        <f t="shared" si="38"/>
        <v>0</v>
      </c>
      <c r="Q103" s="64">
        <f t="shared" si="38"/>
        <v>0</v>
      </c>
      <c r="R103" s="64">
        <f t="shared" si="38"/>
        <v>0</v>
      </c>
      <c r="S103" s="64">
        <f t="shared" si="38"/>
        <v>0</v>
      </c>
      <c r="T103" s="64">
        <f t="shared" si="38"/>
        <v>0</v>
      </c>
      <c r="U103" s="64">
        <f t="shared" si="38"/>
        <v>0</v>
      </c>
      <c r="V103" s="64">
        <f t="shared" si="38"/>
        <v>0</v>
      </c>
      <c r="W103" s="64">
        <f t="shared" si="38"/>
        <v>0</v>
      </c>
      <c r="Z103" s="64">
        <f t="shared" si="29"/>
        <v>0</v>
      </c>
      <c r="AA103" s="64">
        <f t="shared" si="39"/>
        <v>0</v>
      </c>
      <c r="AB103" s="64">
        <f t="shared" si="39"/>
        <v>0</v>
      </c>
      <c r="AC103" s="64">
        <f t="shared" si="39"/>
        <v>0</v>
      </c>
      <c r="AD103" s="64">
        <f t="shared" si="39"/>
        <v>0</v>
      </c>
      <c r="AE103" s="64">
        <f t="shared" si="39"/>
        <v>0</v>
      </c>
      <c r="AF103" s="64">
        <f t="shared" si="39"/>
        <v>0</v>
      </c>
      <c r="AG103" s="64">
        <f t="shared" si="39"/>
        <v>0</v>
      </c>
      <c r="AH103" s="64">
        <f t="shared" si="39"/>
        <v>0</v>
      </c>
      <c r="AI103" s="64">
        <f t="shared" si="39"/>
        <v>0</v>
      </c>
      <c r="AJ103" s="64">
        <f t="shared" si="39"/>
        <v>0</v>
      </c>
      <c r="AM103" s="64">
        <f t="shared" si="30"/>
        <v>0</v>
      </c>
      <c r="AN103" s="64">
        <f t="shared" si="40"/>
        <v>0</v>
      </c>
      <c r="AO103" s="64">
        <f t="shared" si="40"/>
        <v>0</v>
      </c>
      <c r="AP103" s="64">
        <f t="shared" si="40"/>
        <v>0</v>
      </c>
      <c r="AQ103" s="64">
        <f t="shared" si="40"/>
        <v>0</v>
      </c>
      <c r="AR103" s="64">
        <f t="shared" si="40"/>
        <v>0</v>
      </c>
      <c r="AS103" s="64">
        <f t="shared" si="40"/>
        <v>0</v>
      </c>
      <c r="AT103" s="64">
        <f t="shared" si="40"/>
        <v>0</v>
      </c>
      <c r="AU103" s="64">
        <f t="shared" si="40"/>
        <v>0</v>
      </c>
      <c r="AV103" s="64">
        <f t="shared" si="40"/>
        <v>0</v>
      </c>
      <c r="AW103" s="64">
        <f t="shared" si="40"/>
        <v>0</v>
      </c>
      <c r="AZ103" s="64">
        <f t="shared" si="31"/>
        <v>0</v>
      </c>
      <c r="BA103" s="64">
        <f t="shared" si="41"/>
        <v>0</v>
      </c>
      <c r="BB103" s="64">
        <f t="shared" si="41"/>
        <v>0</v>
      </c>
      <c r="BC103" s="64">
        <f t="shared" si="41"/>
        <v>0</v>
      </c>
      <c r="BD103" s="64">
        <f t="shared" si="41"/>
        <v>0</v>
      </c>
      <c r="BE103" s="64">
        <f t="shared" si="41"/>
        <v>0</v>
      </c>
      <c r="BF103" s="64">
        <f t="shared" si="41"/>
        <v>0</v>
      </c>
      <c r="BG103" s="64">
        <f t="shared" si="41"/>
        <v>0</v>
      </c>
      <c r="BH103" s="64">
        <f t="shared" si="41"/>
        <v>0</v>
      </c>
      <c r="BI103" s="64">
        <f t="shared" si="41"/>
        <v>0</v>
      </c>
      <c r="BJ103" s="64">
        <f t="shared" si="41"/>
        <v>0</v>
      </c>
      <c r="BM103" s="64">
        <f t="shared" si="42"/>
        <v>0</v>
      </c>
      <c r="BN103" s="64">
        <f t="shared" si="42"/>
        <v>0</v>
      </c>
      <c r="BO103" s="64">
        <f t="shared" si="42"/>
        <v>0</v>
      </c>
      <c r="BP103" s="64">
        <f t="shared" si="42"/>
        <v>0</v>
      </c>
      <c r="BQ103" s="64">
        <f t="shared" si="42"/>
        <v>0</v>
      </c>
      <c r="BR103" s="64">
        <f t="shared" si="42"/>
        <v>0</v>
      </c>
      <c r="BS103" s="64">
        <f t="shared" si="42"/>
        <v>0</v>
      </c>
      <c r="BT103" s="64">
        <f t="shared" si="42"/>
        <v>0</v>
      </c>
      <c r="BU103" s="64">
        <f t="shared" si="42"/>
        <v>0</v>
      </c>
      <c r="BV103" s="64">
        <f t="shared" si="42"/>
        <v>0</v>
      </c>
      <c r="BW103" s="64">
        <f t="shared" si="42"/>
        <v>0</v>
      </c>
      <c r="BZ103" s="64">
        <f t="shared" si="43"/>
        <v>0</v>
      </c>
      <c r="CA103" s="64">
        <f t="shared" si="43"/>
        <v>0</v>
      </c>
      <c r="CB103" s="64">
        <f t="shared" si="43"/>
        <v>0</v>
      </c>
      <c r="CC103" s="64">
        <f t="shared" si="43"/>
        <v>0</v>
      </c>
      <c r="CD103" s="64">
        <f t="shared" si="43"/>
        <v>0</v>
      </c>
      <c r="CE103" s="64">
        <f t="shared" si="43"/>
        <v>0</v>
      </c>
      <c r="CF103" s="64">
        <f t="shared" si="43"/>
        <v>0</v>
      </c>
      <c r="CG103" s="64">
        <f t="shared" si="43"/>
        <v>0</v>
      </c>
      <c r="CH103" s="64">
        <f t="shared" si="43"/>
        <v>0</v>
      </c>
      <c r="CI103" s="64">
        <f t="shared" si="43"/>
        <v>0</v>
      </c>
      <c r="CJ103" s="64">
        <f t="shared" si="43"/>
        <v>0</v>
      </c>
      <c r="CM103" s="64">
        <f t="shared" si="44"/>
        <v>0</v>
      </c>
      <c r="CN103" s="64">
        <f t="shared" si="44"/>
        <v>0</v>
      </c>
      <c r="CO103" s="64">
        <f t="shared" si="44"/>
        <v>0</v>
      </c>
      <c r="CP103" s="64">
        <f t="shared" si="44"/>
        <v>0</v>
      </c>
      <c r="CQ103" s="64">
        <f t="shared" si="44"/>
        <v>0</v>
      </c>
      <c r="CR103" s="64">
        <f t="shared" si="44"/>
        <v>0</v>
      </c>
      <c r="CS103" s="64">
        <f t="shared" si="44"/>
        <v>0</v>
      </c>
      <c r="CT103" s="64">
        <f t="shared" si="44"/>
        <v>0</v>
      </c>
      <c r="CU103" s="64">
        <f t="shared" si="44"/>
        <v>0</v>
      </c>
      <c r="CV103" s="64">
        <f t="shared" si="44"/>
        <v>0</v>
      </c>
      <c r="CW103" s="64">
        <f t="shared" si="44"/>
        <v>0</v>
      </c>
    </row>
    <row r="104" spans="1:101">
      <c r="A104" s="64">
        <v>2020</v>
      </c>
      <c r="B104" s="64">
        <v>520502162</v>
      </c>
      <c r="C104" s="64">
        <v>1</v>
      </c>
      <c r="D104" s="64" t="s">
        <v>521</v>
      </c>
      <c r="E104" s="64">
        <v>16700</v>
      </c>
      <c r="F104" s="64">
        <v>49.4</v>
      </c>
      <c r="G104" s="64" t="s">
        <v>517</v>
      </c>
      <c r="K104" s="64">
        <v>360208142</v>
      </c>
      <c r="L104" s="64" t="s">
        <v>221</v>
      </c>
      <c r="M104" s="64">
        <f t="shared" si="28"/>
        <v>0</v>
      </c>
      <c r="N104" s="64">
        <f t="shared" si="38"/>
        <v>0</v>
      </c>
      <c r="O104" s="64">
        <f t="shared" si="38"/>
        <v>0</v>
      </c>
      <c r="P104" s="64">
        <f t="shared" si="38"/>
        <v>1058</v>
      </c>
      <c r="Q104" s="64">
        <f t="shared" si="38"/>
        <v>0</v>
      </c>
      <c r="R104" s="64">
        <f t="shared" si="38"/>
        <v>0</v>
      </c>
      <c r="S104" s="64">
        <f t="shared" si="38"/>
        <v>0</v>
      </c>
      <c r="T104" s="64">
        <f t="shared" si="38"/>
        <v>0</v>
      </c>
      <c r="U104" s="64">
        <f t="shared" si="38"/>
        <v>0</v>
      </c>
      <c r="V104" s="64">
        <f t="shared" si="38"/>
        <v>0</v>
      </c>
      <c r="W104" s="64">
        <f t="shared" si="38"/>
        <v>0</v>
      </c>
      <c r="Z104" s="64">
        <f t="shared" si="29"/>
        <v>0</v>
      </c>
      <c r="AA104" s="64">
        <f t="shared" si="39"/>
        <v>0</v>
      </c>
      <c r="AB104" s="64">
        <f t="shared" si="39"/>
        <v>0</v>
      </c>
      <c r="AC104" s="64">
        <f t="shared" si="39"/>
        <v>0</v>
      </c>
      <c r="AD104" s="64">
        <f t="shared" si="39"/>
        <v>0</v>
      </c>
      <c r="AE104" s="64">
        <f t="shared" si="39"/>
        <v>0</v>
      </c>
      <c r="AF104" s="64">
        <f t="shared" si="39"/>
        <v>0</v>
      </c>
      <c r="AG104" s="64">
        <f t="shared" si="39"/>
        <v>0</v>
      </c>
      <c r="AH104" s="64">
        <f t="shared" si="39"/>
        <v>0</v>
      </c>
      <c r="AI104" s="64">
        <f t="shared" si="39"/>
        <v>0</v>
      </c>
      <c r="AJ104" s="64">
        <f t="shared" si="39"/>
        <v>0</v>
      </c>
      <c r="AM104" s="64">
        <f t="shared" si="30"/>
        <v>0</v>
      </c>
      <c r="AN104" s="64">
        <f t="shared" si="40"/>
        <v>0</v>
      </c>
      <c r="AO104" s="64">
        <f t="shared" si="40"/>
        <v>0</v>
      </c>
      <c r="AP104" s="64">
        <f t="shared" si="40"/>
        <v>0</v>
      </c>
      <c r="AQ104" s="64">
        <f t="shared" si="40"/>
        <v>0</v>
      </c>
      <c r="AR104" s="64">
        <f t="shared" si="40"/>
        <v>0</v>
      </c>
      <c r="AS104" s="64">
        <f t="shared" si="40"/>
        <v>0</v>
      </c>
      <c r="AT104" s="64">
        <f t="shared" si="40"/>
        <v>0</v>
      </c>
      <c r="AU104" s="64">
        <f t="shared" si="40"/>
        <v>0</v>
      </c>
      <c r="AV104" s="64">
        <f t="shared" si="40"/>
        <v>0</v>
      </c>
      <c r="AW104" s="64">
        <f t="shared" si="40"/>
        <v>0</v>
      </c>
      <c r="AZ104" s="64">
        <f t="shared" si="31"/>
        <v>0</v>
      </c>
      <c r="BA104" s="64">
        <f t="shared" si="41"/>
        <v>0</v>
      </c>
      <c r="BB104" s="64">
        <f t="shared" si="41"/>
        <v>0</v>
      </c>
      <c r="BC104" s="64">
        <f t="shared" si="41"/>
        <v>0</v>
      </c>
      <c r="BD104" s="64">
        <f t="shared" si="41"/>
        <v>0</v>
      </c>
      <c r="BE104" s="64">
        <f t="shared" si="41"/>
        <v>0</v>
      </c>
      <c r="BF104" s="64">
        <f t="shared" si="41"/>
        <v>0</v>
      </c>
      <c r="BG104" s="64">
        <f t="shared" si="41"/>
        <v>0</v>
      </c>
      <c r="BH104" s="64">
        <f t="shared" si="41"/>
        <v>0</v>
      </c>
      <c r="BI104" s="64">
        <f t="shared" si="41"/>
        <v>0</v>
      </c>
      <c r="BJ104" s="64">
        <f t="shared" si="41"/>
        <v>0</v>
      </c>
      <c r="BM104" s="64">
        <f t="shared" si="42"/>
        <v>0</v>
      </c>
      <c r="BN104" s="64">
        <f t="shared" si="42"/>
        <v>0</v>
      </c>
      <c r="BO104" s="64">
        <f t="shared" si="42"/>
        <v>0</v>
      </c>
      <c r="BP104" s="64">
        <f t="shared" si="42"/>
        <v>0</v>
      </c>
      <c r="BQ104" s="64">
        <f t="shared" si="42"/>
        <v>0</v>
      </c>
      <c r="BR104" s="64">
        <f t="shared" si="42"/>
        <v>0</v>
      </c>
      <c r="BS104" s="64">
        <f t="shared" si="42"/>
        <v>0</v>
      </c>
      <c r="BT104" s="64">
        <f t="shared" si="42"/>
        <v>0</v>
      </c>
      <c r="BU104" s="64">
        <f t="shared" si="42"/>
        <v>0</v>
      </c>
      <c r="BV104" s="64">
        <f t="shared" si="42"/>
        <v>0</v>
      </c>
      <c r="BW104" s="64">
        <f t="shared" si="42"/>
        <v>0</v>
      </c>
      <c r="BZ104" s="64">
        <f t="shared" si="43"/>
        <v>0</v>
      </c>
      <c r="CA104" s="64">
        <f t="shared" si="43"/>
        <v>0</v>
      </c>
      <c r="CB104" s="64">
        <f t="shared" si="43"/>
        <v>0</v>
      </c>
      <c r="CC104" s="64">
        <f t="shared" si="43"/>
        <v>0</v>
      </c>
      <c r="CD104" s="64">
        <f t="shared" si="43"/>
        <v>0</v>
      </c>
      <c r="CE104" s="64">
        <f t="shared" si="43"/>
        <v>0</v>
      </c>
      <c r="CF104" s="64">
        <f t="shared" si="43"/>
        <v>0</v>
      </c>
      <c r="CG104" s="64">
        <f t="shared" si="43"/>
        <v>0</v>
      </c>
      <c r="CH104" s="64">
        <f t="shared" si="43"/>
        <v>0</v>
      </c>
      <c r="CI104" s="64">
        <f t="shared" si="43"/>
        <v>0</v>
      </c>
      <c r="CJ104" s="64">
        <f t="shared" si="43"/>
        <v>0</v>
      </c>
      <c r="CM104" s="64">
        <f t="shared" si="44"/>
        <v>0</v>
      </c>
      <c r="CN104" s="64">
        <f t="shared" si="44"/>
        <v>0</v>
      </c>
      <c r="CO104" s="64">
        <f t="shared" si="44"/>
        <v>0</v>
      </c>
      <c r="CP104" s="64">
        <f t="shared" si="44"/>
        <v>0</v>
      </c>
      <c r="CQ104" s="64">
        <f t="shared" si="44"/>
        <v>0</v>
      </c>
      <c r="CR104" s="64">
        <f t="shared" si="44"/>
        <v>0</v>
      </c>
      <c r="CS104" s="64">
        <f t="shared" si="44"/>
        <v>0</v>
      </c>
      <c r="CT104" s="64">
        <f t="shared" si="44"/>
        <v>0</v>
      </c>
      <c r="CU104" s="64">
        <f t="shared" si="44"/>
        <v>0</v>
      </c>
      <c r="CV104" s="64">
        <f t="shared" si="44"/>
        <v>0</v>
      </c>
      <c r="CW104" s="64">
        <f t="shared" si="44"/>
        <v>0</v>
      </c>
    </row>
    <row r="105" spans="1:101">
      <c r="A105" s="64">
        <v>2005</v>
      </c>
      <c r="B105" s="64">
        <v>520502352</v>
      </c>
      <c r="C105" s="64">
        <v>1</v>
      </c>
      <c r="D105" s="64" t="s">
        <v>512</v>
      </c>
      <c r="E105" s="64">
        <v>27500</v>
      </c>
      <c r="F105" s="64">
        <v>37.4</v>
      </c>
      <c r="K105" s="64">
        <v>360208152</v>
      </c>
      <c r="L105" s="64" t="s">
        <v>221</v>
      </c>
      <c r="M105" s="64">
        <f t="shared" si="28"/>
        <v>0</v>
      </c>
      <c r="N105" s="64">
        <f t="shared" si="38"/>
        <v>0</v>
      </c>
      <c r="O105" s="64">
        <f t="shared" si="38"/>
        <v>0</v>
      </c>
      <c r="P105" s="64">
        <f t="shared" si="38"/>
        <v>0</v>
      </c>
      <c r="Q105" s="64">
        <f t="shared" si="38"/>
        <v>0</v>
      </c>
      <c r="R105" s="64">
        <f t="shared" si="38"/>
        <v>0</v>
      </c>
      <c r="S105" s="64">
        <f t="shared" si="38"/>
        <v>0</v>
      </c>
      <c r="T105" s="64">
        <f t="shared" si="38"/>
        <v>0</v>
      </c>
      <c r="U105" s="64">
        <f t="shared" si="38"/>
        <v>0</v>
      </c>
      <c r="V105" s="64">
        <f t="shared" si="38"/>
        <v>0</v>
      </c>
      <c r="W105" s="64">
        <f t="shared" si="38"/>
        <v>0</v>
      </c>
      <c r="Z105" s="64">
        <f t="shared" si="29"/>
        <v>0</v>
      </c>
      <c r="AA105" s="64">
        <f t="shared" si="39"/>
        <v>0</v>
      </c>
      <c r="AB105" s="64">
        <f t="shared" si="39"/>
        <v>0</v>
      </c>
      <c r="AC105" s="64">
        <f t="shared" si="39"/>
        <v>0</v>
      </c>
      <c r="AD105" s="64">
        <f t="shared" si="39"/>
        <v>0</v>
      </c>
      <c r="AE105" s="64">
        <f t="shared" si="39"/>
        <v>0</v>
      </c>
      <c r="AF105" s="64">
        <f t="shared" si="39"/>
        <v>0</v>
      </c>
      <c r="AG105" s="64">
        <f t="shared" si="39"/>
        <v>0</v>
      </c>
      <c r="AH105" s="64">
        <f t="shared" si="39"/>
        <v>0</v>
      </c>
      <c r="AI105" s="64">
        <f t="shared" si="39"/>
        <v>0</v>
      </c>
      <c r="AJ105" s="64">
        <f t="shared" si="39"/>
        <v>0</v>
      </c>
      <c r="AM105" s="64">
        <f t="shared" si="30"/>
        <v>0</v>
      </c>
      <c r="AN105" s="64">
        <f t="shared" si="40"/>
        <v>0</v>
      </c>
      <c r="AO105" s="64">
        <f t="shared" si="40"/>
        <v>0</v>
      </c>
      <c r="AP105" s="64">
        <f t="shared" si="40"/>
        <v>0</v>
      </c>
      <c r="AQ105" s="64">
        <f t="shared" si="40"/>
        <v>0</v>
      </c>
      <c r="AR105" s="64">
        <f t="shared" si="40"/>
        <v>0</v>
      </c>
      <c r="AS105" s="64">
        <f t="shared" si="40"/>
        <v>0</v>
      </c>
      <c r="AT105" s="64">
        <f t="shared" si="40"/>
        <v>0</v>
      </c>
      <c r="AU105" s="64">
        <f t="shared" si="40"/>
        <v>0</v>
      </c>
      <c r="AV105" s="64">
        <f t="shared" si="40"/>
        <v>0</v>
      </c>
      <c r="AW105" s="64">
        <f t="shared" si="40"/>
        <v>0</v>
      </c>
      <c r="AZ105" s="64">
        <f t="shared" si="31"/>
        <v>0</v>
      </c>
      <c r="BA105" s="64">
        <f t="shared" si="41"/>
        <v>0</v>
      </c>
      <c r="BB105" s="64">
        <f t="shared" si="41"/>
        <v>0</v>
      </c>
      <c r="BC105" s="64">
        <f t="shared" si="41"/>
        <v>0</v>
      </c>
      <c r="BD105" s="64">
        <f t="shared" si="41"/>
        <v>0</v>
      </c>
      <c r="BE105" s="64">
        <f t="shared" si="41"/>
        <v>0</v>
      </c>
      <c r="BF105" s="64">
        <f t="shared" si="41"/>
        <v>0</v>
      </c>
      <c r="BG105" s="64">
        <f t="shared" si="41"/>
        <v>0</v>
      </c>
      <c r="BH105" s="64">
        <f t="shared" si="41"/>
        <v>0</v>
      </c>
      <c r="BI105" s="64">
        <f t="shared" si="41"/>
        <v>0</v>
      </c>
      <c r="BJ105" s="64">
        <f t="shared" si="41"/>
        <v>0</v>
      </c>
      <c r="BM105" s="64">
        <f t="shared" si="42"/>
        <v>0</v>
      </c>
      <c r="BN105" s="64">
        <f t="shared" si="42"/>
        <v>0</v>
      </c>
      <c r="BO105" s="64">
        <f t="shared" si="42"/>
        <v>0</v>
      </c>
      <c r="BP105" s="64">
        <f t="shared" si="42"/>
        <v>0</v>
      </c>
      <c r="BQ105" s="64">
        <f t="shared" si="42"/>
        <v>0</v>
      </c>
      <c r="BR105" s="64">
        <f t="shared" si="42"/>
        <v>0</v>
      </c>
      <c r="BS105" s="64">
        <f t="shared" si="42"/>
        <v>0</v>
      </c>
      <c r="BT105" s="64">
        <f t="shared" si="42"/>
        <v>0</v>
      </c>
      <c r="BU105" s="64">
        <f t="shared" si="42"/>
        <v>0</v>
      </c>
      <c r="BV105" s="64">
        <f t="shared" si="42"/>
        <v>0</v>
      </c>
      <c r="BW105" s="64">
        <f t="shared" si="42"/>
        <v>0</v>
      </c>
      <c r="BZ105" s="64">
        <f t="shared" si="43"/>
        <v>0</v>
      </c>
      <c r="CA105" s="64">
        <f t="shared" si="43"/>
        <v>0</v>
      </c>
      <c r="CB105" s="64">
        <f t="shared" si="43"/>
        <v>0</v>
      </c>
      <c r="CC105" s="64">
        <f t="shared" si="43"/>
        <v>0</v>
      </c>
      <c r="CD105" s="64">
        <f t="shared" si="43"/>
        <v>0</v>
      </c>
      <c r="CE105" s="64">
        <f t="shared" si="43"/>
        <v>0</v>
      </c>
      <c r="CF105" s="64">
        <f t="shared" si="43"/>
        <v>0</v>
      </c>
      <c r="CG105" s="64">
        <f t="shared" si="43"/>
        <v>0</v>
      </c>
      <c r="CH105" s="64">
        <f t="shared" si="43"/>
        <v>0</v>
      </c>
      <c r="CI105" s="64">
        <f t="shared" si="43"/>
        <v>0</v>
      </c>
      <c r="CJ105" s="64">
        <f t="shared" si="43"/>
        <v>0</v>
      </c>
      <c r="CM105" s="64">
        <f t="shared" si="44"/>
        <v>0</v>
      </c>
      <c r="CN105" s="64">
        <f t="shared" si="44"/>
        <v>0</v>
      </c>
      <c r="CO105" s="64">
        <f t="shared" si="44"/>
        <v>0</v>
      </c>
      <c r="CP105" s="64">
        <f t="shared" si="44"/>
        <v>0</v>
      </c>
      <c r="CQ105" s="64">
        <f t="shared" si="44"/>
        <v>0</v>
      </c>
      <c r="CR105" s="64">
        <f t="shared" si="44"/>
        <v>0</v>
      </c>
      <c r="CS105" s="64">
        <f t="shared" si="44"/>
        <v>0</v>
      </c>
      <c r="CT105" s="64">
        <f t="shared" si="44"/>
        <v>0</v>
      </c>
      <c r="CU105" s="64">
        <f t="shared" si="44"/>
        <v>0</v>
      </c>
      <c r="CV105" s="64">
        <f t="shared" si="44"/>
        <v>0</v>
      </c>
      <c r="CW105" s="64">
        <f t="shared" si="44"/>
        <v>0</v>
      </c>
    </row>
    <row r="106" spans="1:101">
      <c r="A106" s="64">
        <v>2015</v>
      </c>
      <c r="B106" s="64">
        <v>520570342</v>
      </c>
      <c r="C106" s="64">
        <v>1</v>
      </c>
      <c r="D106" s="64" t="s">
        <v>509</v>
      </c>
      <c r="E106" s="64">
        <v>34050</v>
      </c>
      <c r="F106" s="64">
        <v>21</v>
      </c>
      <c r="G106" s="64" t="s">
        <v>517</v>
      </c>
      <c r="K106" s="64">
        <v>360202102</v>
      </c>
      <c r="L106" s="64" t="s">
        <v>200</v>
      </c>
      <c r="M106" s="64">
        <f t="shared" si="28"/>
        <v>0</v>
      </c>
      <c r="N106" s="64">
        <f t="shared" si="38"/>
        <v>0</v>
      </c>
      <c r="O106" s="64">
        <f t="shared" si="38"/>
        <v>0</v>
      </c>
      <c r="P106" s="64">
        <f t="shared" si="38"/>
        <v>0</v>
      </c>
      <c r="Q106" s="64">
        <f t="shared" si="38"/>
        <v>0</v>
      </c>
      <c r="R106" s="64">
        <f t="shared" si="38"/>
        <v>0</v>
      </c>
      <c r="S106" s="64">
        <f t="shared" si="38"/>
        <v>0</v>
      </c>
      <c r="T106" s="64">
        <f t="shared" si="38"/>
        <v>0</v>
      </c>
      <c r="U106" s="64">
        <f t="shared" si="38"/>
        <v>30.077000000000002</v>
      </c>
      <c r="V106" s="64">
        <f t="shared" si="38"/>
        <v>0</v>
      </c>
      <c r="W106" s="64">
        <f t="shared" si="38"/>
        <v>0</v>
      </c>
      <c r="Z106" s="64">
        <f t="shared" si="29"/>
        <v>0</v>
      </c>
      <c r="AA106" s="64">
        <f t="shared" si="39"/>
        <v>0</v>
      </c>
      <c r="AB106" s="64">
        <f t="shared" si="39"/>
        <v>0</v>
      </c>
      <c r="AC106" s="64">
        <f t="shared" si="39"/>
        <v>0</v>
      </c>
      <c r="AD106" s="64">
        <f t="shared" si="39"/>
        <v>0</v>
      </c>
      <c r="AE106" s="64">
        <f t="shared" si="39"/>
        <v>0</v>
      </c>
      <c r="AF106" s="64">
        <f t="shared" si="39"/>
        <v>0</v>
      </c>
      <c r="AG106" s="64">
        <f t="shared" si="39"/>
        <v>0</v>
      </c>
      <c r="AH106" s="64">
        <f t="shared" si="39"/>
        <v>0</v>
      </c>
      <c r="AI106" s="64">
        <f t="shared" si="39"/>
        <v>0</v>
      </c>
      <c r="AJ106" s="64">
        <f t="shared" si="39"/>
        <v>0</v>
      </c>
      <c r="AM106" s="64">
        <f t="shared" si="30"/>
        <v>0</v>
      </c>
      <c r="AN106" s="64">
        <f t="shared" si="40"/>
        <v>0</v>
      </c>
      <c r="AO106" s="64">
        <f t="shared" si="40"/>
        <v>0</v>
      </c>
      <c r="AP106" s="64">
        <f t="shared" si="40"/>
        <v>0</v>
      </c>
      <c r="AQ106" s="64">
        <f t="shared" si="40"/>
        <v>0</v>
      </c>
      <c r="AR106" s="64">
        <f t="shared" si="40"/>
        <v>0</v>
      </c>
      <c r="AS106" s="64">
        <f t="shared" si="40"/>
        <v>0</v>
      </c>
      <c r="AT106" s="64">
        <f t="shared" si="40"/>
        <v>0</v>
      </c>
      <c r="AU106" s="64">
        <f t="shared" si="40"/>
        <v>0</v>
      </c>
      <c r="AV106" s="64">
        <f t="shared" si="40"/>
        <v>0</v>
      </c>
      <c r="AW106" s="64">
        <f t="shared" si="40"/>
        <v>0</v>
      </c>
      <c r="AZ106" s="64">
        <f t="shared" si="31"/>
        <v>0</v>
      </c>
      <c r="BA106" s="64">
        <f t="shared" si="41"/>
        <v>0</v>
      </c>
      <c r="BB106" s="64">
        <f t="shared" si="41"/>
        <v>0</v>
      </c>
      <c r="BC106" s="64">
        <f t="shared" si="41"/>
        <v>0</v>
      </c>
      <c r="BD106" s="64">
        <f t="shared" si="41"/>
        <v>0</v>
      </c>
      <c r="BE106" s="64">
        <f t="shared" si="41"/>
        <v>0</v>
      </c>
      <c r="BF106" s="64">
        <f t="shared" si="41"/>
        <v>0</v>
      </c>
      <c r="BG106" s="64">
        <f t="shared" si="41"/>
        <v>0</v>
      </c>
      <c r="BH106" s="64">
        <f t="shared" si="41"/>
        <v>0</v>
      </c>
      <c r="BI106" s="64">
        <f t="shared" si="41"/>
        <v>0</v>
      </c>
      <c r="BJ106" s="64">
        <f t="shared" si="41"/>
        <v>0</v>
      </c>
      <c r="BM106" s="64">
        <f t="shared" si="42"/>
        <v>0</v>
      </c>
      <c r="BN106" s="64">
        <f t="shared" si="42"/>
        <v>0</v>
      </c>
      <c r="BO106" s="64">
        <f t="shared" si="42"/>
        <v>0</v>
      </c>
      <c r="BP106" s="64">
        <f t="shared" si="42"/>
        <v>0</v>
      </c>
      <c r="BQ106" s="64">
        <f t="shared" si="42"/>
        <v>0</v>
      </c>
      <c r="BR106" s="64">
        <f t="shared" si="42"/>
        <v>0</v>
      </c>
      <c r="BS106" s="64">
        <f t="shared" si="42"/>
        <v>0</v>
      </c>
      <c r="BT106" s="64">
        <f t="shared" si="42"/>
        <v>0</v>
      </c>
      <c r="BU106" s="64">
        <f t="shared" si="42"/>
        <v>0</v>
      </c>
      <c r="BV106" s="64">
        <f t="shared" si="42"/>
        <v>0</v>
      </c>
      <c r="BW106" s="64">
        <f t="shared" si="42"/>
        <v>0</v>
      </c>
      <c r="BZ106" s="64">
        <f t="shared" si="43"/>
        <v>0</v>
      </c>
      <c r="CA106" s="64">
        <f t="shared" si="43"/>
        <v>0</v>
      </c>
      <c r="CB106" s="64">
        <f t="shared" si="43"/>
        <v>0</v>
      </c>
      <c r="CC106" s="64">
        <f t="shared" si="43"/>
        <v>0</v>
      </c>
      <c r="CD106" s="64">
        <f t="shared" si="43"/>
        <v>0</v>
      </c>
      <c r="CE106" s="64">
        <f t="shared" si="43"/>
        <v>0</v>
      </c>
      <c r="CF106" s="64">
        <f t="shared" si="43"/>
        <v>0</v>
      </c>
      <c r="CG106" s="64">
        <f t="shared" si="43"/>
        <v>0</v>
      </c>
      <c r="CH106" s="64">
        <f t="shared" si="43"/>
        <v>0</v>
      </c>
      <c r="CI106" s="64">
        <f t="shared" si="43"/>
        <v>0</v>
      </c>
      <c r="CJ106" s="64">
        <f t="shared" si="43"/>
        <v>0</v>
      </c>
      <c r="CM106" s="64">
        <f t="shared" si="44"/>
        <v>0</v>
      </c>
      <c r="CN106" s="64">
        <f t="shared" si="44"/>
        <v>0</v>
      </c>
      <c r="CO106" s="64">
        <f t="shared" si="44"/>
        <v>0</v>
      </c>
      <c r="CP106" s="64">
        <f t="shared" si="44"/>
        <v>0</v>
      </c>
      <c r="CQ106" s="64">
        <f t="shared" si="44"/>
        <v>0</v>
      </c>
      <c r="CR106" s="64">
        <f t="shared" si="44"/>
        <v>0</v>
      </c>
      <c r="CS106" s="64">
        <f t="shared" si="44"/>
        <v>0</v>
      </c>
      <c r="CT106" s="64">
        <f t="shared" si="44"/>
        <v>0</v>
      </c>
      <c r="CU106" s="64">
        <f t="shared" si="44"/>
        <v>0</v>
      </c>
      <c r="CV106" s="64">
        <f t="shared" si="44"/>
        <v>0</v>
      </c>
      <c r="CW106" s="64">
        <f t="shared" si="44"/>
        <v>0</v>
      </c>
    </row>
    <row r="107" spans="1:101">
      <c r="A107" s="64">
        <v>2015</v>
      </c>
      <c r="B107" s="64">
        <v>520570732</v>
      </c>
      <c r="C107" s="64">
        <v>1</v>
      </c>
      <c r="D107" s="64" t="s">
        <v>520</v>
      </c>
      <c r="E107" s="64">
        <v>42000</v>
      </c>
      <c r="F107" s="64">
        <v>0.6</v>
      </c>
      <c r="G107" s="64" t="s">
        <v>517</v>
      </c>
      <c r="I107" s="64">
        <v>1</v>
      </c>
      <c r="K107" s="64">
        <v>360208002</v>
      </c>
      <c r="L107" s="64" t="s">
        <v>225</v>
      </c>
      <c r="M107" s="64">
        <f t="shared" si="28"/>
        <v>0</v>
      </c>
      <c r="N107" s="64">
        <f t="shared" si="38"/>
        <v>0</v>
      </c>
      <c r="O107" s="64">
        <f t="shared" si="38"/>
        <v>66</v>
      </c>
      <c r="P107" s="64">
        <f t="shared" si="38"/>
        <v>0</v>
      </c>
      <c r="Q107" s="64">
        <f t="shared" si="38"/>
        <v>0</v>
      </c>
      <c r="R107" s="64">
        <f t="shared" si="38"/>
        <v>0</v>
      </c>
      <c r="S107" s="64">
        <f t="shared" si="38"/>
        <v>0</v>
      </c>
      <c r="T107" s="64">
        <f t="shared" si="38"/>
        <v>0</v>
      </c>
      <c r="U107" s="64">
        <f t="shared" si="38"/>
        <v>0</v>
      </c>
      <c r="V107" s="64">
        <f t="shared" si="38"/>
        <v>0</v>
      </c>
      <c r="W107" s="64">
        <f t="shared" si="38"/>
        <v>0</v>
      </c>
      <c r="Z107" s="64">
        <f t="shared" si="29"/>
        <v>0</v>
      </c>
      <c r="AA107" s="64">
        <f t="shared" si="39"/>
        <v>0</v>
      </c>
      <c r="AB107" s="64">
        <f t="shared" si="39"/>
        <v>0</v>
      </c>
      <c r="AC107" s="64">
        <f t="shared" si="39"/>
        <v>0</v>
      </c>
      <c r="AD107" s="64">
        <f t="shared" si="39"/>
        <v>0</v>
      </c>
      <c r="AE107" s="64">
        <f t="shared" si="39"/>
        <v>0</v>
      </c>
      <c r="AF107" s="64">
        <f t="shared" si="39"/>
        <v>0</v>
      </c>
      <c r="AG107" s="64">
        <f t="shared" si="39"/>
        <v>0</v>
      </c>
      <c r="AH107" s="64">
        <f t="shared" si="39"/>
        <v>0</v>
      </c>
      <c r="AI107" s="64">
        <f t="shared" si="39"/>
        <v>0</v>
      </c>
      <c r="AJ107" s="64">
        <f t="shared" si="39"/>
        <v>0</v>
      </c>
      <c r="AM107" s="64">
        <f t="shared" si="30"/>
        <v>0</v>
      </c>
      <c r="AN107" s="64">
        <f t="shared" si="40"/>
        <v>0</v>
      </c>
      <c r="AO107" s="64">
        <f t="shared" si="40"/>
        <v>0</v>
      </c>
      <c r="AP107" s="64">
        <f t="shared" si="40"/>
        <v>0</v>
      </c>
      <c r="AQ107" s="64">
        <f t="shared" si="40"/>
        <v>0</v>
      </c>
      <c r="AR107" s="64">
        <f t="shared" si="40"/>
        <v>0</v>
      </c>
      <c r="AS107" s="64">
        <f t="shared" si="40"/>
        <v>0</v>
      </c>
      <c r="AT107" s="64">
        <f t="shared" si="40"/>
        <v>0</v>
      </c>
      <c r="AU107" s="64">
        <f t="shared" si="40"/>
        <v>0</v>
      </c>
      <c r="AV107" s="64">
        <f t="shared" si="40"/>
        <v>0</v>
      </c>
      <c r="AW107" s="64">
        <f t="shared" si="40"/>
        <v>0</v>
      </c>
      <c r="AZ107" s="64">
        <f t="shared" si="31"/>
        <v>0</v>
      </c>
      <c r="BA107" s="64">
        <f t="shared" si="41"/>
        <v>0</v>
      </c>
      <c r="BB107" s="64">
        <f t="shared" si="41"/>
        <v>0</v>
      </c>
      <c r="BC107" s="64">
        <f t="shared" si="41"/>
        <v>0</v>
      </c>
      <c r="BD107" s="64">
        <f t="shared" si="41"/>
        <v>0</v>
      </c>
      <c r="BE107" s="64">
        <f t="shared" si="41"/>
        <v>0</v>
      </c>
      <c r="BF107" s="64">
        <f t="shared" si="41"/>
        <v>0</v>
      </c>
      <c r="BG107" s="64">
        <f t="shared" si="41"/>
        <v>0</v>
      </c>
      <c r="BH107" s="64">
        <f t="shared" si="41"/>
        <v>0</v>
      </c>
      <c r="BI107" s="64">
        <f t="shared" si="41"/>
        <v>0</v>
      </c>
      <c r="BJ107" s="64">
        <f t="shared" si="41"/>
        <v>0</v>
      </c>
      <c r="BM107" s="64">
        <f t="shared" si="42"/>
        <v>0</v>
      </c>
      <c r="BN107" s="64">
        <f t="shared" si="42"/>
        <v>0</v>
      </c>
      <c r="BO107" s="64">
        <f t="shared" si="42"/>
        <v>0</v>
      </c>
      <c r="BP107" s="64">
        <f t="shared" si="42"/>
        <v>0</v>
      </c>
      <c r="BQ107" s="64">
        <f t="shared" si="42"/>
        <v>0</v>
      </c>
      <c r="BR107" s="64">
        <f t="shared" si="42"/>
        <v>0</v>
      </c>
      <c r="BS107" s="64">
        <f t="shared" si="42"/>
        <v>0</v>
      </c>
      <c r="BT107" s="64">
        <f t="shared" si="42"/>
        <v>0</v>
      </c>
      <c r="BU107" s="64">
        <f t="shared" si="42"/>
        <v>0</v>
      </c>
      <c r="BV107" s="64">
        <f t="shared" si="42"/>
        <v>0</v>
      </c>
      <c r="BW107" s="64">
        <f t="shared" si="42"/>
        <v>0</v>
      </c>
      <c r="BZ107" s="64">
        <f t="shared" si="43"/>
        <v>0</v>
      </c>
      <c r="CA107" s="64">
        <f t="shared" si="43"/>
        <v>0</v>
      </c>
      <c r="CB107" s="64">
        <f t="shared" si="43"/>
        <v>0</v>
      </c>
      <c r="CC107" s="64">
        <f t="shared" si="43"/>
        <v>0</v>
      </c>
      <c r="CD107" s="64">
        <f t="shared" si="43"/>
        <v>0</v>
      </c>
      <c r="CE107" s="64">
        <f t="shared" si="43"/>
        <v>0</v>
      </c>
      <c r="CF107" s="64">
        <f t="shared" si="43"/>
        <v>0</v>
      </c>
      <c r="CG107" s="64">
        <f t="shared" si="43"/>
        <v>0</v>
      </c>
      <c r="CH107" s="64">
        <f t="shared" si="43"/>
        <v>0</v>
      </c>
      <c r="CI107" s="64">
        <f t="shared" si="43"/>
        <v>0</v>
      </c>
      <c r="CJ107" s="64">
        <f t="shared" si="43"/>
        <v>0</v>
      </c>
      <c r="CM107" s="64">
        <f t="shared" si="44"/>
        <v>0</v>
      </c>
      <c r="CN107" s="64">
        <f t="shared" si="44"/>
        <v>0</v>
      </c>
      <c r="CO107" s="64">
        <f t="shared" si="44"/>
        <v>0</v>
      </c>
      <c r="CP107" s="64">
        <f t="shared" si="44"/>
        <v>0</v>
      </c>
      <c r="CQ107" s="64">
        <f t="shared" si="44"/>
        <v>0</v>
      </c>
      <c r="CR107" s="64">
        <f t="shared" si="44"/>
        <v>0</v>
      </c>
      <c r="CS107" s="64">
        <f t="shared" si="44"/>
        <v>0</v>
      </c>
      <c r="CT107" s="64">
        <f t="shared" si="44"/>
        <v>0</v>
      </c>
      <c r="CU107" s="64">
        <f t="shared" si="44"/>
        <v>0</v>
      </c>
      <c r="CV107" s="64">
        <f t="shared" si="44"/>
        <v>0</v>
      </c>
      <c r="CW107" s="64">
        <f t="shared" si="44"/>
        <v>0</v>
      </c>
    </row>
    <row r="108" spans="1:101">
      <c r="A108" s="64">
        <v>2015</v>
      </c>
      <c r="B108" s="64">
        <v>520600232</v>
      </c>
      <c r="C108" s="64">
        <v>1</v>
      </c>
      <c r="D108" s="64" t="s">
        <v>509</v>
      </c>
      <c r="E108" s="64">
        <v>34050</v>
      </c>
      <c r="F108" s="64">
        <v>78.7</v>
      </c>
      <c r="G108" s="64" t="s">
        <v>517</v>
      </c>
      <c r="K108" s="64">
        <v>360208712</v>
      </c>
      <c r="L108" s="64" t="s">
        <v>225</v>
      </c>
      <c r="M108" s="64">
        <f t="shared" si="28"/>
        <v>0</v>
      </c>
      <c r="N108" s="64">
        <f t="shared" si="38"/>
        <v>0</v>
      </c>
      <c r="O108" s="64">
        <f t="shared" si="38"/>
        <v>0</v>
      </c>
      <c r="P108" s="64">
        <f t="shared" si="38"/>
        <v>0</v>
      </c>
      <c r="Q108" s="64">
        <f t="shared" si="38"/>
        <v>0</v>
      </c>
      <c r="R108" s="64">
        <f t="shared" si="38"/>
        <v>0</v>
      </c>
      <c r="S108" s="64">
        <f t="shared" si="38"/>
        <v>0</v>
      </c>
      <c r="T108" s="64">
        <f t="shared" si="38"/>
        <v>0</v>
      </c>
      <c r="U108" s="64">
        <f t="shared" si="38"/>
        <v>0</v>
      </c>
      <c r="V108" s="64">
        <f t="shared" si="38"/>
        <v>0</v>
      </c>
      <c r="W108" s="64">
        <f t="shared" si="38"/>
        <v>0</v>
      </c>
      <c r="Z108" s="64">
        <f t="shared" si="29"/>
        <v>0</v>
      </c>
      <c r="AA108" s="64">
        <f t="shared" si="39"/>
        <v>0</v>
      </c>
      <c r="AB108" s="64">
        <f t="shared" si="39"/>
        <v>0</v>
      </c>
      <c r="AC108" s="64">
        <f t="shared" si="39"/>
        <v>0</v>
      </c>
      <c r="AD108" s="64">
        <f t="shared" si="39"/>
        <v>0</v>
      </c>
      <c r="AE108" s="64">
        <f t="shared" si="39"/>
        <v>0</v>
      </c>
      <c r="AF108" s="64">
        <f t="shared" si="39"/>
        <v>0</v>
      </c>
      <c r="AG108" s="64">
        <f t="shared" si="39"/>
        <v>0</v>
      </c>
      <c r="AH108" s="64">
        <f t="shared" si="39"/>
        <v>0</v>
      </c>
      <c r="AI108" s="64">
        <f t="shared" si="39"/>
        <v>0</v>
      </c>
      <c r="AJ108" s="64">
        <f t="shared" si="39"/>
        <v>0</v>
      </c>
      <c r="AM108" s="64">
        <f t="shared" si="30"/>
        <v>0</v>
      </c>
      <c r="AN108" s="64">
        <f t="shared" si="40"/>
        <v>0</v>
      </c>
      <c r="AO108" s="64">
        <f t="shared" si="40"/>
        <v>0</v>
      </c>
      <c r="AP108" s="64">
        <f t="shared" si="40"/>
        <v>0</v>
      </c>
      <c r="AQ108" s="64">
        <f t="shared" si="40"/>
        <v>0</v>
      </c>
      <c r="AR108" s="64">
        <f t="shared" si="40"/>
        <v>0</v>
      </c>
      <c r="AS108" s="64">
        <f t="shared" si="40"/>
        <v>0</v>
      </c>
      <c r="AT108" s="64">
        <f t="shared" si="40"/>
        <v>0</v>
      </c>
      <c r="AU108" s="64">
        <f t="shared" si="40"/>
        <v>0</v>
      </c>
      <c r="AV108" s="64">
        <f t="shared" si="40"/>
        <v>0</v>
      </c>
      <c r="AW108" s="64">
        <f t="shared" si="40"/>
        <v>0</v>
      </c>
      <c r="AZ108" s="64">
        <f t="shared" si="31"/>
        <v>0</v>
      </c>
      <c r="BA108" s="64">
        <f t="shared" si="41"/>
        <v>0</v>
      </c>
      <c r="BB108" s="64">
        <f t="shared" si="41"/>
        <v>0</v>
      </c>
      <c r="BC108" s="64">
        <f t="shared" si="41"/>
        <v>0</v>
      </c>
      <c r="BD108" s="64">
        <f t="shared" si="41"/>
        <v>0</v>
      </c>
      <c r="BE108" s="64">
        <f t="shared" si="41"/>
        <v>0</v>
      </c>
      <c r="BF108" s="64">
        <f t="shared" si="41"/>
        <v>0</v>
      </c>
      <c r="BG108" s="64">
        <f t="shared" si="41"/>
        <v>0</v>
      </c>
      <c r="BH108" s="64">
        <f t="shared" si="41"/>
        <v>0</v>
      </c>
      <c r="BI108" s="64">
        <f t="shared" si="41"/>
        <v>0</v>
      </c>
      <c r="BJ108" s="64">
        <f t="shared" si="41"/>
        <v>0</v>
      </c>
      <c r="BM108" s="64">
        <f t="shared" si="42"/>
        <v>0</v>
      </c>
      <c r="BN108" s="64">
        <f t="shared" si="42"/>
        <v>0</v>
      </c>
      <c r="BO108" s="64">
        <f t="shared" si="42"/>
        <v>0</v>
      </c>
      <c r="BP108" s="64">
        <f t="shared" si="42"/>
        <v>0</v>
      </c>
      <c r="BQ108" s="64">
        <f t="shared" si="42"/>
        <v>0</v>
      </c>
      <c r="BR108" s="64">
        <f t="shared" si="42"/>
        <v>0</v>
      </c>
      <c r="BS108" s="64">
        <f t="shared" si="42"/>
        <v>0</v>
      </c>
      <c r="BT108" s="64">
        <f t="shared" si="42"/>
        <v>0</v>
      </c>
      <c r="BU108" s="64">
        <f t="shared" si="42"/>
        <v>0</v>
      </c>
      <c r="BV108" s="64">
        <f t="shared" si="42"/>
        <v>0</v>
      </c>
      <c r="BW108" s="64">
        <f t="shared" si="42"/>
        <v>0</v>
      </c>
      <c r="BZ108" s="64">
        <f t="shared" si="43"/>
        <v>0</v>
      </c>
      <c r="CA108" s="64">
        <f t="shared" si="43"/>
        <v>0</v>
      </c>
      <c r="CB108" s="64">
        <f t="shared" si="43"/>
        <v>0</v>
      </c>
      <c r="CC108" s="64">
        <f t="shared" si="43"/>
        <v>0</v>
      </c>
      <c r="CD108" s="64">
        <f t="shared" si="43"/>
        <v>0</v>
      </c>
      <c r="CE108" s="64">
        <f t="shared" si="43"/>
        <v>0</v>
      </c>
      <c r="CF108" s="64">
        <f t="shared" si="43"/>
        <v>0</v>
      </c>
      <c r="CG108" s="64">
        <f t="shared" si="43"/>
        <v>0</v>
      </c>
      <c r="CH108" s="64">
        <f t="shared" si="43"/>
        <v>0</v>
      </c>
      <c r="CI108" s="64">
        <f t="shared" si="43"/>
        <v>0</v>
      </c>
      <c r="CJ108" s="64">
        <f t="shared" si="43"/>
        <v>0</v>
      </c>
      <c r="CM108" s="64">
        <f t="shared" si="44"/>
        <v>0</v>
      </c>
      <c r="CN108" s="64">
        <f t="shared" si="44"/>
        <v>0</v>
      </c>
      <c r="CO108" s="64">
        <f t="shared" si="44"/>
        <v>0</v>
      </c>
      <c r="CP108" s="64">
        <f t="shared" si="44"/>
        <v>0</v>
      </c>
      <c r="CQ108" s="64">
        <f t="shared" si="44"/>
        <v>0</v>
      </c>
      <c r="CR108" s="64">
        <f t="shared" si="44"/>
        <v>0</v>
      </c>
      <c r="CS108" s="64">
        <f t="shared" si="44"/>
        <v>0</v>
      </c>
      <c r="CT108" s="64">
        <f t="shared" si="44"/>
        <v>0</v>
      </c>
      <c r="CU108" s="64">
        <f t="shared" si="44"/>
        <v>0</v>
      </c>
      <c r="CV108" s="64">
        <f t="shared" si="44"/>
        <v>0</v>
      </c>
      <c r="CW108" s="64">
        <f t="shared" si="44"/>
        <v>0</v>
      </c>
    </row>
    <row r="109" spans="1:101">
      <c r="A109" s="64">
        <v>2018</v>
      </c>
      <c r="B109" s="64">
        <v>520600232</v>
      </c>
      <c r="C109" s="64">
        <v>1</v>
      </c>
      <c r="D109" s="64" t="s">
        <v>509</v>
      </c>
      <c r="E109" s="64">
        <v>34050</v>
      </c>
      <c r="F109" s="64">
        <v>398.3</v>
      </c>
      <c r="G109" s="64" t="s">
        <v>517</v>
      </c>
      <c r="I109" s="64">
        <v>1</v>
      </c>
      <c r="K109" s="64">
        <v>360209652</v>
      </c>
      <c r="L109" s="64" t="s">
        <v>225</v>
      </c>
      <c r="M109" s="64">
        <f t="shared" si="28"/>
        <v>0</v>
      </c>
      <c r="N109" s="64">
        <f t="shared" si="38"/>
        <v>0</v>
      </c>
      <c r="O109" s="64">
        <f t="shared" ref="N109:W127" si="45">SUMIFS($F$2:$F$172,$A$2:$A$172,$J$1,$B$2:$B$172,$K109,$D$2:$D$172,O$1)</f>
        <v>0</v>
      </c>
      <c r="P109" s="64">
        <f t="shared" si="45"/>
        <v>0</v>
      </c>
      <c r="Q109" s="64">
        <f t="shared" si="45"/>
        <v>0</v>
      </c>
      <c r="R109" s="64">
        <f t="shared" si="45"/>
        <v>0</v>
      </c>
      <c r="S109" s="64">
        <f t="shared" si="45"/>
        <v>0</v>
      </c>
      <c r="T109" s="64">
        <f t="shared" si="45"/>
        <v>0</v>
      </c>
      <c r="U109" s="64">
        <f t="shared" si="45"/>
        <v>10.14</v>
      </c>
      <c r="V109" s="64">
        <f t="shared" si="45"/>
        <v>0</v>
      </c>
      <c r="W109" s="64">
        <f t="shared" si="45"/>
        <v>0</v>
      </c>
      <c r="Z109" s="64">
        <f t="shared" si="29"/>
        <v>0</v>
      </c>
      <c r="AA109" s="64">
        <f t="shared" si="39"/>
        <v>0</v>
      </c>
      <c r="AB109" s="64">
        <f t="shared" ref="AA109:AJ127" si="46">SUMIFS($F$2:$F$172,$A$2:$A$172,$Y$1,$B$2:$B$172,$K109,$D$2:$D$172,AB$1)</f>
        <v>0</v>
      </c>
      <c r="AC109" s="64">
        <f t="shared" si="46"/>
        <v>0</v>
      </c>
      <c r="AD109" s="64">
        <f t="shared" si="46"/>
        <v>0</v>
      </c>
      <c r="AE109" s="64">
        <f t="shared" si="46"/>
        <v>0</v>
      </c>
      <c r="AF109" s="64">
        <f t="shared" si="46"/>
        <v>0</v>
      </c>
      <c r="AG109" s="64">
        <f t="shared" si="46"/>
        <v>0</v>
      </c>
      <c r="AH109" s="64">
        <f t="shared" si="46"/>
        <v>0</v>
      </c>
      <c r="AI109" s="64">
        <f t="shared" si="46"/>
        <v>0</v>
      </c>
      <c r="AJ109" s="64">
        <f t="shared" si="46"/>
        <v>0</v>
      </c>
      <c r="AM109" s="64">
        <f t="shared" si="30"/>
        <v>0</v>
      </c>
      <c r="AN109" s="64">
        <f t="shared" si="40"/>
        <v>0</v>
      </c>
      <c r="AO109" s="64">
        <f t="shared" ref="AN109:AW127" si="47">SUMIFS($F$2:$F$172,$A$2:$A$172,$AL$1,$B$2:$B$172,$K109,$D$2:$D$172,AO$1)</f>
        <v>0</v>
      </c>
      <c r="AP109" s="64">
        <f t="shared" si="47"/>
        <v>0</v>
      </c>
      <c r="AQ109" s="64">
        <f t="shared" si="47"/>
        <v>0</v>
      </c>
      <c r="AR109" s="64">
        <f t="shared" si="47"/>
        <v>0</v>
      </c>
      <c r="AS109" s="64">
        <f t="shared" si="47"/>
        <v>0</v>
      </c>
      <c r="AT109" s="64">
        <f t="shared" si="47"/>
        <v>0</v>
      </c>
      <c r="AU109" s="64">
        <f t="shared" si="47"/>
        <v>0</v>
      </c>
      <c r="AV109" s="64">
        <f t="shared" si="47"/>
        <v>0</v>
      </c>
      <c r="AW109" s="64">
        <f t="shared" si="47"/>
        <v>0</v>
      </c>
      <c r="AZ109" s="64">
        <f t="shared" si="31"/>
        <v>0</v>
      </c>
      <c r="BA109" s="64">
        <f t="shared" si="41"/>
        <v>0</v>
      </c>
      <c r="BB109" s="64">
        <f t="shared" ref="BA109:BJ127" si="48">SUMIFS($F$2:$F$172,$A$2:$A$172,$AY$1,$B$2:$B$172,$K109,$D$2:$D$172,BB$1)</f>
        <v>0</v>
      </c>
      <c r="BC109" s="64">
        <f t="shared" si="48"/>
        <v>0</v>
      </c>
      <c r="BD109" s="64">
        <f t="shared" si="48"/>
        <v>0</v>
      </c>
      <c r="BE109" s="64">
        <f t="shared" si="48"/>
        <v>0</v>
      </c>
      <c r="BF109" s="64">
        <f t="shared" si="48"/>
        <v>0</v>
      </c>
      <c r="BG109" s="64">
        <f t="shared" si="48"/>
        <v>0</v>
      </c>
      <c r="BH109" s="64">
        <f t="shared" si="48"/>
        <v>0</v>
      </c>
      <c r="BI109" s="64">
        <f t="shared" si="48"/>
        <v>0</v>
      </c>
      <c r="BJ109" s="64">
        <f t="shared" si="48"/>
        <v>0</v>
      </c>
      <c r="BM109" s="64">
        <f t="shared" si="42"/>
        <v>0</v>
      </c>
      <c r="BN109" s="64">
        <f t="shared" si="42"/>
        <v>0</v>
      </c>
      <c r="BO109" s="64">
        <f t="shared" si="42"/>
        <v>0</v>
      </c>
      <c r="BP109" s="64">
        <f t="shared" si="42"/>
        <v>0</v>
      </c>
      <c r="BQ109" s="64">
        <f t="shared" si="42"/>
        <v>0</v>
      </c>
      <c r="BR109" s="64">
        <f t="shared" si="42"/>
        <v>0</v>
      </c>
      <c r="BS109" s="64">
        <f t="shared" si="42"/>
        <v>0</v>
      </c>
      <c r="BT109" s="64">
        <f t="shared" si="42"/>
        <v>0</v>
      </c>
      <c r="BU109" s="64">
        <f t="shared" si="42"/>
        <v>0</v>
      </c>
      <c r="BV109" s="64">
        <f t="shared" si="42"/>
        <v>0</v>
      </c>
      <c r="BW109" s="64">
        <f t="shared" si="42"/>
        <v>0</v>
      </c>
      <c r="BZ109" s="64">
        <f t="shared" si="43"/>
        <v>0</v>
      </c>
      <c r="CA109" s="64">
        <f t="shared" si="43"/>
        <v>0</v>
      </c>
      <c r="CB109" s="64">
        <f t="shared" si="43"/>
        <v>0</v>
      </c>
      <c r="CC109" s="64">
        <f t="shared" si="43"/>
        <v>0</v>
      </c>
      <c r="CD109" s="64">
        <f t="shared" si="43"/>
        <v>0</v>
      </c>
      <c r="CE109" s="64">
        <f t="shared" si="43"/>
        <v>0</v>
      </c>
      <c r="CF109" s="64">
        <f t="shared" si="43"/>
        <v>0</v>
      </c>
      <c r="CG109" s="64">
        <f t="shared" si="43"/>
        <v>0</v>
      </c>
      <c r="CH109" s="64">
        <f t="shared" si="43"/>
        <v>0</v>
      </c>
      <c r="CI109" s="64">
        <f t="shared" si="43"/>
        <v>0</v>
      </c>
      <c r="CJ109" s="64">
        <f t="shared" si="43"/>
        <v>0</v>
      </c>
      <c r="CM109" s="64">
        <f t="shared" si="44"/>
        <v>0</v>
      </c>
      <c r="CN109" s="64">
        <f t="shared" si="44"/>
        <v>0</v>
      </c>
      <c r="CO109" s="64">
        <f t="shared" si="44"/>
        <v>0</v>
      </c>
      <c r="CP109" s="64">
        <f t="shared" si="44"/>
        <v>0</v>
      </c>
      <c r="CQ109" s="64">
        <f t="shared" si="44"/>
        <v>0</v>
      </c>
      <c r="CR109" s="64">
        <f t="shared" si="44"/>
        <v>0</v>
      </c>
      <c r="CS109" s="64">
        <f t="shared" si="44"/>
        <v>0</v>
      </c>
      <c r="CT109" s="64">
        <f t="shared" si="44"/>
        <v>0</v>
      </c>
      <c r="CU109" s="64">
        <f t="shared" si="44"/>
        <v>0</v>
      </c>
      <c r="CV109" s="64">
        <f t="shared" si="44"/>
        <v>0</v>
      </c>
      <c r="CW109" s="64">
        <f t="shared" si="44"/>
        <v>0</v>
      </c>
    </row>
    <row r="110" spans="1:101">
      <c r="A110" s="64">
        <v>2018</v>
      </c>
      <c r="B110" s="64">
        <v>520600232</v>
      </c>
      <c r="C110" s="64">
        <v>2</v>
      </c>
      <c r="D110" s="64" t="s">
        <v>509</v>
      </c>
      <c r="E110" s="64">
        <v>34050</v>
      </c>
      <c r="F110" s="64">
        <v>34.1</v>
      </c>
      <c r="G110" s="64" t="s">
        <v>517</v>
      </c>
      <c r="K110" s="64">
        <v>360205862</v>
      </c>
      <c r="L110" s="64" t="s">
        <v>234</v>
      </c>
      <c r="M110" s="64">
        <f t="shared" si="28"/>
        <v>0</v>
      </c>
      <c r="N110" s="64">
        <f t="shared" si="45"/>
        <v>0</v>
      </c>
      <c r="O110" s="64">
        <f t="shared" si="45"/>
        <v>0</v>
      </c>
      <c r="P110" s="64">
        <f t="shared" si="45"/>
        <v>0</v>
      </c>
      <c r="Q110" s="64">
        <f t="shared" si="45"/>
        <v>0</v>
      </c>
      <c r="R110" s="64">
        <f t="shared" si="45"/>
        <v>0</v>
      </c>
      <c r="S110" s="64">
        <f t="shared" si="45"/>
        <v>0</v>
      </c>
      <c r="T110" s="64">
        <f t="shared" si="45"/>
        <v>0</v>
      </c>
      <c r="U110" s="64">
        <f t="shared" si="45"/>
        <v>0</v>
      </c>
      <c r="V110" s="64">
        <f t="shared" si="45"/>
        <v>0</v>
      </c>
      <c r="W110" s="64">
        <f t="shared" si="45"/>
        <v>0</v>
      </c>
      <c r="Z110" s="64">
        <f t="shared" si="29"/>
        <v>0</v>
      </c>
      <c r="AA110" s="64">
        <f t="shared" si="46"/>
        <v>0</v>
      </c>
      <c r="AB110" s="64">
        <f t="shared" si="46"/>
        <v>0</v>
      </c>
      <c r="AC110" s="64">
        <f t="shared" si="46"/>
        <v>0</v>
      </c>
      <c r="AD110" s="64">
        <f t="shared" si="46"/>
        <v>0</v>
      </c>
      <c r="AE110" s="64">
        <f t="shared" si="46"/>
        <v>0</v>
      </c>
      <c r="AF110" s="64">
        <f t="shared" si="46"/>
        <v>0</v>
      </c>
      <c r="AG110" s="64">
        <f t="shared" si="46"/>
        <v>0</v>
      </c>
      <c r="AH110" s="64">
        <f t="shared" si="46"/>
        <v>0</v>
      </c>
      <c r="AI110" s="64">
        <f t="shared" si="46"/>
        <v>0</v>
      </c>
      <c r="AJ110" s="64">
        <f t="shared" si="46"/>
        <v>0</v>
      </c>
      <c r="AM110" s="64">
        <f t="shared" si="30"/>
        <v>0</v>
      </c>
      <c r="AN110" s="64">
        <f t="shared" si="47"/>
        <v>0</v>
      </c>
      <c r="AO110" s="64">
        <f t="shared" si="47"/>
        <v>0</v>
      </c>
      <c r="AP110" s="64">
        <f t="shared" si="47"/>
        <v>0</v>
      </c>
      <c r="AQ110" s="64">
        <f t="shared" si="47"/>
        <v>0</v>
      </c>
      <c r="AR110" s="64">
        <f t="shared" si="47"/>
        <v>0</v>
      </c>
      <c r="AS110" s="64">
        <f t="shared" si="47"/>
        <v>0</v>
      </c>
      <c r="AT110" s="64">
        <f t="shared" si="47"/>
        <v>0</v>
      </c>
      <c r="AU110" s="64">
        <f t="shared" si="47"/>
        <v>0</v>
      </c>
      <c r="AV110" s="64">
        <f t="shared" si="47"/>
        <v>0</v>
      </c>
      <c r="AW110" s="64">
        <f t="shared" si="47"/>
        <v>0</v>
      </c>
      <c r="AZ110" s="64">
        <f t="shared" si="31"/>
        <v>0</v>
      </c>
      <c r="BA110" s="64">
        <f t="shared" si="48"/>
        <v>0</v>
      </c>
      <c r="BB110" s="64">
        <f t="shared" si="48"/>
        <v>0</v>
      </c>
      <c r="BC110" s="64">
        <f t="shared" si="48"/>
        <v>0</v>
      </c>
      <c r="BD110" s="64">
        <f t="shared" si="48"/>
        <v>0</v>
      </c>
      <c r="BE110" s="64">
        <f t="shared" si="48"/>
        <v>0</v>
      </c>
      <c r="BF110" s="64">
        <f t="shared" si="48"/>
        <v>0</v>
      </c>
      <c r="BG110" s="64">
        <f t="shared" si="48"/>
        <v>0</v>
      </c>
      <c r="BH110" s="64">
        <f t="shared" si="48"/>
        <v>0</v>
      </c>
      <c r="BI110" s="64">
        <f t="shared" si="48"/>
        <v>0</v>
      </c>
      <c r="BJ110" s="64">
        <f t="shared" si="48"/>
        <v>0</v>
      </c>
      <c r="BM110" s="64">
        <f t="shared" si="42"/>
        <v>0</v>
      </c>
      <c r="BN110" s="64">
        <f t="shared" si="42"/>
        <v>0</v>
      </c>
      <c r="BO110" s="64">
        <f t="shared" si="42"/>
        <v>0</v>
      </c>
      <c r="BP110" s="64">
        <f t="shared" si="42"/>
        <v>0</v>
      </c>
      <c r="BQ110" s="64">
        <f t="shared" si="42"/>
        <v>0</v>
      </c>
      <c r="BR110" s="64">
        <f t="shared" si="42"/>
        <v>0</v>
      </c>
      <c r="BS110" s="64">
        <f t="shared" si="42"/>
        <v>0</v>
      </c>
      <c r="BT110" s="64">
        <f t="shared" si="42"/>
        <v>0</v>
      </c>
      <c r="BU110" s="64">
        <f t="shared" si="42"/>
        <v>0</v>
      </c>
      <c r="BV110" s="64">
        <f t="shared" si="42"/>
        <v>0</v>
      </c>
      <c r="BW110" s="64">
        <f t="shared" si="42"/>
        <v>0</v>
      </c>
      <c r="BZ110" s="64">
        <f t="shared" si="43"/>
        <v>0</v>
      </c>
      <c r="CA110" s="64">
        <f t="shared" si="43"/>
        <v>0</v>
      </c>
      <c r="CB110" s="64">
        <f t="shared" si="43"/>
        <v>0</v>
      </c>
      <c r="CC110" s="64">
        <f t="shared" si="43"/>
        <v>0</v>
      </c>
      <c r="CD110" s="64">
        <f t="shared" si="43"/>
        <v>0</v>
      </c>
      <c r="CE110" s="64">
        <f t="shared" si="43"/>
        <v>0</v>
      </c>
      <c r="CF110" s="64">
        <f t="shared" si="43"/>
        <v>0</v>
      </c>
      <c r="CG110" s="64">
        <f t="shared" si="43"/>
        <v>0</v>
      </c>
      <c r="CH110" s="64">
        <f t="shared" si="43"/>
        <v>0</v>
      </c>
      <c r="CI110" s="64">
        <f t="shared" si="43"/>
        <v>0</v>
      </c>
      <c r="CJ110" s="64">
        <f t="shared" si="43"/>
        <v>0</v>
      </c>
      <c r="CM110" s="64">
        <f t="shared" si="44"/>
        <v>0</v>
      </c>
      <c r="CN110" s="64">
        <f t="shared" si="44"/>
        <v>0</v>
      </c>
      <c r="CO110" s="64">
        <f t="shared" si="44"/>
        <v>0</v>
      </c>
      <c r="CP110" s="64">
        <f t="shared" si="44"/>
        <v>0</v>
      </c>
      <c r="CQ110" s="64">
        <f t="shared" si="44"/>
        <v>0</v>
      </c>
      <c r="CR110" s="64">
        <f t="shared" si="44"/>
        <v>0</v>
      </c>
      <c r="CS110" s="64">
        <f t="shared" si="44"/>
        <v>0</v>
      </c>
      <c r="CT110" s="64">
        <f t="shared" si="44"/>
        <v>0</v>
      </c>
      <c r="CU110" s="64">
        <f t="shared" si="44"/>
        <v>0</v>
      </c>
      <c r="CV110" s="64">
        <f t="shared" si="44"/>
        <v>0</v>
      </c>
      <c r="CW110" s="64">
        <f t="shared" si="44"/>
        <v>0</v>
      </c>
    </row>
    <row r="111" spans="1:101">
      <c r="A111" s="64">
        <v>2019</v>
      </c>
      <c r="B111" s="64">
        <v>520600232</v>
      </c>
      <c r="C111" s="64">
        <v>3</v>
      </c>
      <c r="D111" s="64" t="s">
        <v>509</v>
      </c>
      <c r="E111" s="64">
        <v>34050</v>
      </c>
      <c r="F111" s="64">
        <v>738.2</v>
      </c>
      <c r="G111" s="64" t="s">
        <v>517</v>
      </c>
      <c r="K111" s="64">
        <v>360208782</v>
      </c>
      <c r="L111" s="64" t="s">
        <v>235</v>
      </c>
      <c r="M111" s="64">
        <f t="shared" si="28"/>
        <v>0</v>
      </c>
      <c r="N111" s="64">
        <f t="shared" si="45"/>
        <v>0</v>
      </c>
      <c r="O111" s="64">
        <f t="shared" si="45"/>
        <v>0</v>
      </c>
      <c r="P111" s="64">
        <f t="shared" si="45"/>
        <v>0</v>
      </c>
      <c r="Q111" s="64">
        <f t="shared" si="45"/>
        <v>0</v>
      </c>
      <c r="R111" s="64">
        <f t="shared" si="45"/>
        <v>0</v>
      </c>
      <c r="S111" s="64">
        <f t="shared" si="45"/>
        <v>0</v>
      </c>
      <c r="T111" s="64">
        <f t="shared" si="45"/>
        <v>0</v>
      </c>
      <c r="U111" s="64">
        <f t="shared" si="45"/>
        <v>76.33</v>
      </c>
      <c r="V111" s="64">
        <f t="shared" si="45"/>
        <v>0</v>
      </c>
      <c r="W111" s="64">
        <f t="shared" si="45"/>
        <v>0</v>
      </c>
      <c r="Z111" s="64">
        <f t="shared" si="29"/>
        <v>0</v>
      </c>
      <c r="AA111" s="64">
        <f t="shared" si="46"/>
        <v>0</v>
      </c>
      <c r="AB111" s="64">
        <f t="shared" si="46"/>
        <v>0</v>
      </c>
      <c r="AC111" s="64">
        <f t="shared" si="46"/>
        <v>0</v>
      </c>
      <c r="AD111" s="64">
        <f t="shared" si="46"/>
        <v>0</v>
      </c>
      <c r="AE111" s="64">
        <f t="shared" si="46"/>
        <v>0</v>
      </c>
      <c r="AF111" s="64">
        <f t="shared" si="46"/>
        <v>0</v>
      </c>
      <c r="AG111" s="64">
        <f t="shared" si="46"/>
        <v>0</v>
      </c>
      <c r="AH111" s="64">
        <f t="shared" si="46"/>
        <v>0</v>
      </c>
      <c r="AI111" s="64">
        <f t="shared" si="46"/>
        <v>0</v>
      </c>
      <c r="AJ111" s="64">
        <f t="shared" si="46"/>
        <v>0</v>
      </c>
      <c r="AM111" s="64">
        <f t="shared" si="30"/>
        <v>0</v>
      </c>
      <c r="AN111" s="64">
        <f t="shared" si="47"/>
        <v>0</v>
      </c>
      <c r="AO111" s="64">
        <f t="shared" si="47"/>
        <v>0</v>
      </c>
      <c r="AP111" s="64">
        <f t="shared" si="47"/>
        <v>0</v>
      </c>
      <c r="AQ111" s="64">
        <f t="shared" si="47"/>
        <v>0</v>
      </c>
      <c r="AR111" s="64">
        <f t="shared" si="47"/>
        <v>0</v>
      </c>
      <c r="AS111" s="64">
        <f t="shared" si="47"/>
        <v>0</v>
      </c>
      <c r="AT111" s="64">
        <f t="shared" si="47"/>
        <v>0</v>
      </c>
      <c r="AU111" s="64">
        <f t="shared" si="47"/>
        <v>0</v>
      </c>
      <c r="AV111" s="64">
        <f t="shared" si="47"/>
        <v>0</v>
      </c>
      <c r="AW111" s="64">
        <f t="shared" si="47"/>
        <v>0</v>
      </c>
      <c r="AZ111" s="64">
        <f t="shared" si="31"/>
        <v>0</v>
      </c>
      <c r="BA111" s="64">
        <f t="shared" si="48"/>
        <v>0</v>
      </c>
      <c r="BB111" s="64">
        <f t="shared" si="48"/>
        <v>0</v>
      </c>
      <c r="BC111" s="64">
        <f t="shared" si="48"/>
        <v>0</v>
      </c>
      <c r="BD111" s="64">
        <f t="shared" si="48"/>
        <v>0</v>
      </c>
      <c r="BE111" s="64">
        <f t="shared" si="48"/>
        <v>0</v>
      </c>
      <c r="BF111" s="64">
        <f t="shared" si="48"/>
        <v>0</v>
      </c>
      <c r="BG111" s="64">
        <f t="shared" si="48"/>
        <v>0</v>
      </c>
      <c r="BH111" s="64">
        <f t="shared" si="48"/>
        <v>0</v>
      </c>
      <c r="BI111" s="64">
        <f t="shared" si="48"/>
        <v>0</v>
      </c>
      <c r="BJ111" s="64">
        <f t="shared" si="48"/>
        <v>0</v>
      </c>
      <c r="BM111" s="64">
        <f t="shared" si="42"/>
        <v>0</v>
      </c>
      <c r="BN111" s="64">
        <f t="shared" si="42"/>
        <v>0</v>
      </c>
      <c r="BO111" s="64">
        <f t="shared" si="42"/>
        <v>0</v>
      </c>
      <c r="BP111" s="64">
        <f t="shared" si="42"/>
        <v>0</v>
      </c>
      <c r="BQ111" s="64">
        <f t="shared" si="42"/>
        <v>0</v>
      </c>
      <c r="BR111" s="64">
        <f t="shared" si="42"/>
        <v>0</v>
      </c>
      <c r="BS111" s="64">
        <f t="shared" si="42"/>
        <v>0</v>
      </c>
      <c r="BT111" s="64">
        <f t="shared" si="42"/>
        <v>0</v>
      </c>
      <c r="BU111" s="64">
        <f t="shared" si="42"/>
        <v>0</v>
      </c>
      <c r="BV111" s="64">
        <f t="shared" si="42"/>
        <v>0</v>
      </c>
      <c r="BW111" s="64">
        <f t="shared" si="42"/>
        <v>0</v>
      </c>
      <c r="BZ111" s="64">
        <f t="shared" si="43"/>
        <v>0</v>
      </c>
      <c r="CA111" s="64">
        <f t="shared" si="43"/>
        <v>0</v>
      </c>
      <c r="CB111" s="64">
        <f t="shared" si="43"/>
        <v>0</v>
      </c>
      <c r="CC111" s="64">
        <f t="shared" si="43"/>
        <v>0</v>
      </c>
      <c r="CD111" s="64">
        <f t="shared" si="43"/>
        <v>0</v>
      </c>
      <c r="CE111" s="64">
        <f t="shared" si="43"/>
        <v>0</v>
      </c>
      <c r="CF111" s="64">
        <f t="shared" si="43"/>
        <v>0</v>
      </c>
      <c r="CG111" s="64">
        <f t="shared" si="43"/>
        <v>0</v>
      </c>
      <c r="CH111" s="64">
        <f t="shared" si="43"/>
        <v>0</v>
      </c>
      <c r="CI111" s="64">
        <f t="shared" si="43"/>
        <v>0</v>
      </c>
      <c r="CJ111" s="64">
        <f t="shared" si="43"/>
        <v>0</v>
      </c>
      <c r="CM111" s="64">
        <f t="shared" si="44"/>
        <v>0</v>
      </c>
      <c r="CN111" s="64">
        <f t="shared" si="44"/>
        <v>0</v>
      </c>
      <c r="CO111" s="64">
        <f t="shared" si="44"/>
        <v>0</v>
      </c>
      <c r="CP111" s="64">
        <f t="shared" si="44"/>
        <v>0</v>
      </c>
      <c r="CQ111" s="64">
        <f t="shared" si="44"/>
        <v>0</v>
      </c>
      <c r="CR111" s="64">
        <f t="shared" si="44"/>
        <v>0</v>
      </c>
      <c r="CS111" s="64">
        <f t="shared" si="44"/>
        <v>0</v>
      </c>
      <c r="CT111" s="64">
        <f t="shared" si="44"/>
        <v>0</v>
      </c>
      <c r="CU111" s="64">
        <f t="shared" si="44"/>
        <v>0</v>
      </c>
      <c r="CV111" s="64">
        <f t="shared" si="44"/>
        <v>0</v>
      </c>
      <c r="CW111" s="64">
        <f t="shared" si="44"/>
        <v>0</v>
      </c>
    </row>
    <row r="112" spans="1:101">
      <c r="A112" s="64">
        <v>2019</v>
      </c>
      <c r="B112" s="64">
        <v>520600232</v>
      </c>
      <c r="C112" s="64">
        <v>101</v>
      </c>
      <c r="D112" s="64" t="s">
        <v>509</v>
      </c>
      <c r="E112" s="64">
        <v>34050</v>
      </c>
      <c r="F112" s="64">
        <v>1323.826</v>
      </c>
      <c r="G112" s="64" t="s">
        <v>517</v>
      </c>
      <c r="K112" s="64">
        <v>360208792</v>
      </c>
      <c r="L112" s="64" t="s">
        <v>235</v>
      </c>
      <c r="M112" s="64">
        <f t="shared" si="28"/>
        <v>0</v>
      </c>
      <c r="N112" s="64">
        <f t="shared" si="45"/>
        <v>0</v>
      </c>
      <c r="O112" s="64">
        <f t="shared" si="45"/>
        <v>0</v>
      </c>
      <c r="P112" s="64">
        <f t="shared" si="45"/>
        <v>0</v>
      </c>
      <c r="Q112" s="64">
        <f t="shared" si="45"/>
        <v>0</v>
      </c>
      <c r="R112" s="64">
        <f t="shared" si="45"/>
        <v>0</v>
      </c>
      <c r="S112" s="64">
        <f t="shared" si="45"/>
        <v>0</v>
      </c>
      <c r="T112" s="64">
        <f t="shared" si="45"/>
        <v>0</v>
      </c>
      <c r="U112" s="64">
        <f t="shared" si="45"/>
        <v>0</v>
      </c>
      <c r="V112" s="64">
        <f t="shared" si="45"/>
        <v>0</v>
      </c>
      <c r="W112" s="64">
        <f t="shared" si="45"/>
        <v>0</v>
      </c>
      <c r="Z112" s="64">
        <f t="shared" si="29"/>
        <v>0</v>
      </c>
      <c r="AA112" s="64">
        <f t="shared" si="46"/>
        <v>0</v>
      </c>
      <c r="AB112" s="64">
        <f t="shared" si="46"/>
        <v>0</v>
      </c>
      <c r="AC112" s="64">
        <f t="shared" si="46"/>
        <v>0</v>
      </c>
      <c r="AD112" s="64">
        <f t="shared" si="46"/>
        <v>0</v>
      </c>
      <c r="AE112" s="64">
        <f t="shared" si="46"/>
        <v>0</v>
      </c>
      <c r="AF112" s="64">
        <f t="shared" si="46"/>
        <v>0</v>
      </c>
      <c r="AG112" s="64">
        <f t="shared" si="46"/>
        <v>0</v>
      </c>
      <c r="AH112" s="64">
        <f t="shared" si="46"/>
        <v>0</v>
      </c>
      <c r="AI112" s="64">
        <f t="shared" si="46"/>
        <v>0</v>
      </c>
      <c r="AJ112" s="64">
        <f t="shared" si="46"/>
        <v>0</v>
      </c>
      <c r="AM112" s="64">
        <f t="shared" si="30"/>
        <v>0</v>
      </c>
      <c r="AN112" s="64">
        <f t="shared" si="47"/>
        <v>0</v>
      </c>
      <c r="AO112" s="64">
        <f t="shared" si="47"/>
        <v>0</v>
      </c>
      <c r="AP112" s="64">
        <f t="shared" si="47"/>
        <v>0</v>
      </c>
      <c r="AQ112" s="64">
        <f t="shared" si="47"/>
        <v>0</v>
      </c>
      <c r="AR112" s="64">
        <f t="shared" si="47"/>
        <v>0</v>
      </c>
      <c r="AS112" s="64">
        <f t="shared" si="47"/>
        <v>0</v>
      </c>
      <c r="AT112" s="64">
        <f t="shared" si="47"/>
        <v>0</v>
      </c>
      <c r="AU112" s="64">
        <f t="shared" si="47"/>
        <v>0</v>
      </c>
      <c r="AV112" s="64">
        <f t="shared" si="47"/>
        <v>0</v>
      </c>
      <c r="AW112" s="64">
        <f t="shared" si="47"/>
        <v>0</v>
      </c>
      <c r="AZ112" s="64">
        <f t="shared" si="31"/>
        <v>0</v>
      </c>
      <c r="BA112" s="64">
        <f t="shared" si="48"/>
        <v>0</v>
      </c>
      <c r="BB112" s="64">
        <f t="shared" si="48"/>
        <v>0</v>
      </c>
      <c r="BC112" s="64">
        <f t="shared" si="48"/>
        <v>0</v>
      </c>
      <c r="BD112" s="64">
        <f t="shared" si="48"/>
        <v>0</v>
      </c>
      <c r="BE112" s="64">
        <f t="shared" si="48"/>
        <v>0</v>
      </c>
      <c r="BF112" s="64">
        <f t="shared" si="48"/>
        <v>0</v>
      </c>
      <c r="BG112" s="64">
        <f t="shared" si="48"/>
        <v>0</v>
      </c>
      <c r="BH112" s="64">
        <f t="shared" si="48"/>
        <v>0</v>
      </c>
      <c r="BI112" s="64">
        <f t="shared" si="48"/>
        <v>0</v>
      </c>
      <c r="BJ112" s="64">
        <f t="shared" si="48"/>
        <v>0</v>
      </c>
      <c r="BM112" s="64">
        <f t="shared" si="42"/>
        <v>0</v>
      </c>
      <c r="BN112" s="64">
        <f t="shared" si="42"/>
        <v>0</v>
      </c>
      <c r="BO112" s="64">
        <f t="shared" si="42"/>
        <v>0</v>
      </c>
      <c r="BP112" s="64">
        <f t="shared" si="42"/>
        <v>0</v>
      </c>
      <c r="BQ112" s="64">
        <f t="shared" si="42"/>
        <v>0</v>
      </c>
      <c r="BR112" s="64">
        <f t="shared" si="42"/>
        <v>0</v>
      </c>
      <c r="BS112" s="64">
        <f t="shared" si="42"/>
        <v>0</v>
      </c>
      <c r="BT112" s="64">
        <f t="shared" si="42"/>
        <v>0</v>
      </c>
      <c r="BU112" s="64">
        <f t="shared" si="42"/>
        <v>0</v>
      </c>
      <c r="BV112" s="64">
        <f t="shared" si="42"/>
        <v>0</v>
      </c>
      <c r="BW112" s="64">
        <f t="shared" si="42"/>
        <v>0</v>
      </c>
      <c r="BZ112" s="64">
        <f t="shared" si="43"/>
        <v>0</v>
      </c>
      <c r="CA112" s="64">
        <f t="shared" si="43"/>
        <v>0</v>
      </c>
      <c r="CB112" s="64">
        <f t="shared" si="43"/>
        <v>0</v>
      </c>
      <c r="CC112" s="64">
        <f t="shared" si="43"/>
        <v>0</v>
      </c>
      <c r="CD112" s="64">
        <f t="shared" si="43"/>
        <v>0</v>
      </c>
      <c r="CE112" s="64">
        <f t="shared" si="43"/>
        <v>0</v>
      </c>
      <c r="CF112" s="64">
        <f t="shared" si="43"/>
        <v>0</v>
      </c>
      <c r="CG112" s="64">
        <f t="shared" si="43"/>
        <v>0</v>
      </c>
      <c r="CH112" s="64">
        <f t="shared" si="43"/>
        <v>0</v>
      </c>
      <c r="CI112" s="64">
        <f t="shared" si="43"/>
        <v>0</v>
      </c>
      <c r="CJ112" s="64">
        <f t="shared" si="43"/>
        <v>0</v>
      </c>
      <c r="CM112" s="64">
        <f t="shared" si="44"/>
        <v>0</v>
      </c>
      <c r="CN112" s="64">
        <f t="shared" si="44"/>
        <v>0</v>
      </c>
      <c r="CO112" s="64">
        <f t="shared" si="44"/>
        <v>0</v>
      </c>
      <c r="CP112" s="64">
        <f t="shared" si="44"/>
        <v>0</v>
      </c>
      <c r="CQ112" s="64">
        <f t="shared" si="44"/>
        <v>0</v>
      </c>
      <c r="CR112" s="64">
        <f t="shared" si="44"/>
        <v>0</v>
      </c>
      <c r="CS112" s="64">
        <f t="shared" si="44"/>
        <v>0</v>
      </c>
      <c r="CT112" s="64">
        <f t="shared" si="44"/>
        <v>0</v>
      </c>
      <c r="CU112" s="64">
        <f t="shared" si="44"/>
        <v>0</v>
      </c>
      <c r="CV112" s="64">
        <f t="shared" si="44"/>
        <v>0</v>
      </c>
      <c r="CW112" s="64">
        <f t="shared" si="44"/>
        <v>0</v>
      </c>
    </row>
    <row r="113" spans="1:101">
      <c r="A113" s="64">
        <v>2019</v>
      </c>
      <c r="B113" s="64">
        <v>520600232</v>
      </c>
      <c r="C113" s="64">
        <v>1</v>
      </c>
      <c r="D113" s="64" t="s">
        <v>509</v>
      </c>
      <c r="E113" s="64">
        <v>34050</v>
      </c>
      <c r="F113" s="64">
        <v>27.1</v>
      </c>
      <c r="G113" s="64" t="s">
        <v>517</v>
      </c>
      <c r="K113" s="64">
        <v>360208802</v>
      </c>
      <c r="L113" s="64" t="s">
        <v>235</v>
      </c>
      <c r="M113" s="64">
        <f t="shared" si="28"/>
        <v>0</v>
      </c>
      <c r="N113" s="64">
        <f t="shared" si="45"/>
        <v>0</v>
      </c>
      <c r="O113" s="64">
        <f t="shared" si="45"/>
        <v>0</v>
      </c>
      <c r="P113" s="64">
        <f t="shared" si="45"/>
        <v>0</v>
      </c>
      <c r="Q113" s="64">
        <f t="shared" si="45"/>
        <v>0</v>
      </c>
      <c r="R113" s="64">
        <f t="shared" si="45"/>
        <v>0</v>
      </c>
      <c r="S113" s="64">
        <f t="shared" si="45"/>
        <v>0</v>
      </c>
      <c r="T113" s="64">
        <f t="shared" si="45"/>
        <v>0</v>
      </c>
      <c r="U113" s="64">
        <f t="shared" si="45"/>
        <v>66.13</v>
      </c>
      <c r="V113" s="64">
        <f t="shared" si="45"/>
        <v>0</v>
      </c>
      <c r="W113" s="64">
        <f t="shared" si="45"/>
        <v>0</v>
      </c>
      <c r="Z113" s="64">
        <f t="shared" si="29"/>
        <v>0</v>
      </c>
      <c r="AA113" s="64">
        <f t="shared" si="46"/>
        <v>0</v>
      </c>
      <c r="AB113" s="64">
        <f t="shared" si="46"/>
        <v>0</v>
      </c>
      <c r="AC113" s="64">
        <f t="shared" si="46"/>
        <v>0</v>
      </c>
      <c r="AD113" s="64">
        <f t="shared" si="46"/>
        <v>0</v>
      </c>
      <c r="AE113" s="64">
        <f t="shared" si="46"/>
        <v>0</v>
      </c>
      <c r="AF113" s="64">
        <f t="shared" si="46"/>
        <v>0</v>
      </c>
      <c r="AG113" s="64">
        <f t="shared" si="46"/>
        <v>0</v>
      </c>
      <c r="AH113" s="64">
        <f t="shared" si="46"/>
        <v>0</v>
      </c>
      <c r="AI113" s="64">
        <f t="shared" si="46"/>
        <v>0</v>
      </c>
      <c r="AJ113" s="64">
        <f t="shared" si="46"/>
        <v>0</v>
      </c>
      <c r="AM113" s="64">
        <f t="shared" si="30"/>
        <v>0</v>
      </c>
      <c r="AN113" s="64">
        <f t="shared" si="47"/>
        <v>0</v>
      </c>
      <c r="AO113" s="64">
        <f t="shared" si="47"/>
        <v>0</v>
      </c>
      <c r="AP113" s="64">
        <f t="shared" si="47"/>
        <v>0</v>
      </c>
      <c r="AQ113" s="64">
        <f t="shared" si="47"/>
        <v>0</v>
      </c>
      <c r="AR113" s="64">
        <f t="shared" si="47"/>
        <v>0</v>
      </c>
      <c r="AS113" s="64">
        <f t="shared" si="47"/>
        <v>0</v>
      </c>
      <c r="AT113" s="64">
        <f t="shared" si="47"/>
        <v>0</v>
      </c>
      <c r="AU113" s="64">
        <f t="shared" si="47"/>
        <v>0</v>
      </c>
      <c r="AV113" s="64">
        <f t="shared" si="47"/>
        <v>0</v>
      </c>
      <c r="AW113" s="64">
        <f t="shared" si="47"/>
        <v>0</v>
      </c>
      <c r="AZ113" s="64">
        <f t="shared" si="31"/>
        <v>0</v>
      </c>
      <c r="BA113" s="64">
        <f t="shared" si="48"/>
        <v>0</v>
      </c>
      <c r="BB113" s="64">
        <f t="shared" si="48"/>
        <v>0</v>
      </c>
      <c r="BC113" s="64">
        <f t="shared" si="48"/>
        <v>0</v>
      </c>
      <c r="BD113" s="64">
        <f t="shared" si="48"/>
        <v>0</v>
      </c>
      <c r="BE113" s="64">
        <f t="shared" si="48"/>
        <v>0</v>
      </c>
      <c r="BF113" s="64">
        <f t="shared" si="48"/>
        <v>0</v>
      </c>
      <c r="BG113" s="64">
        <f t="shared" si="48"/>
        <v>0</v>
      </c>
      <c r="BH113" s="64">
        <f t="shared" si="48"/>
        <v>0</v>
      </c>
      <c r="BI113" s="64">
        <f t="shared" si="48"/>
        <v>0</v>
      </c>
      <c r="BJ113" s="64">
        <f t="shared" si="48"/>
        <v>0</v>
      </c>
      <c r="BM113" s="64">
        <f t="shared" si="42"/>
        <v>0</v>
      </c>
      <c r="BN113" s="64">
        <f t="shared" si="42"/>
        <v>0</v>
      </c>
      <c r="BO113" s="64">
        <f t="shared" si="42"/>
        <v>0</v>
      </c>
      <c r="BP113" s="64">
        <f t="shared" si="42"/>
        <v>0</v>
      </c>
      <c r="BQ113" s="64">
        <f t="shared" si="42"/>
        <v>0</v>
      </c>
      <c r="BR113" s="64">
        <f t="shared" si="42"/>
        <v>0</v>
      </c>
      <c r="BS113" s="64">
        <f t="shared" si="42"/>
        <v>0</v>
      </c>
      <c r="BT113" s="64">
        <f t="shared" si="42"/>
        <v>0</v>
      </c>
      <c r="BU113" s="64">
        <f t="shared" si="42"/>
        <v>0</v>
      </c>
      <c r="BV113" s="64">
        <f t="shared" si="42"/>
        <v>0</v>
      </c>
      <c r="BW113" s="64">
        <f t="shared" si="42"/>
        <v>0</v>
      </c>
      <c r="BZ113" s="64">
        <f t="shared" si="43"/>
        <v>0</v>
      </c>
      <c r="CA113" s="64">
        <f t="shared" si="43"/>
        <v>0</v>
      </c>
      <c r="CB113" s="64">
        <f t="shared" si="43"/>
        <v>0</v>
      </c>
      <c r="CC113" s="64">
        <f t="shared" si="43"/>
        <v>0</v>
      </c>
      <c r="CD113" s="64">
        <f t="shared" si="43"/>
        <v>0</v>
      </c>
      <c r="CE113" s="64">
        <f t="shared" si="43"/>
        <v>0</v>
      </c>
      <c r="CF113" s="64">
        <f t="shared" si="43"/>
        <v>0</v>
      </c>
      <c r="CG113" s="64">
        <f t="shared" si="43"/>
        <v>0</v>
      </c>
      <c r="CH113" s="64">
        <f t="shared" si="43"/>
        <v>0</v>
      </c>
      <c r="CI113" s="64">
        <f t="shared" si="43"/>
        <v>0</v>
      </c>
      <c r="CJ113" s="64">
        <f t="shared" si="43"/>
        <v>0</v>
      </c>
      <c r="CM113" s="64">
        <f t="shared" si="44"/>
        <v>0</v>
      </c>
      <c r="CN113" s="64">
        <f t="shared" si="44"/>
        <v>0</v>
      </c>
      <c r="CO113" s="64">
        <f t="shared" si="44"/>
        <v>0</v>
      </c>
      <c r="CP113" s="64">
        <f t="shared" si="44"/>
        <v>0</v>
      </c>
      <c r="CQ113" s="64">
        <f t="shared" si="44"/>
        <v>0</v>
      </c>
      <c r="CR113" s="64">
        <f t="shared" si="44"/>
        <v>0</v>
      </c>
      <c r="CS113" s="64">
        <f t="shared" si="44"/>
        <v>0</v>
      </c>
      <c r="CT113" s="64">
        <f t="shared" si="44"/>
        <v>0</v>
      </c>
      <c r="CU113" s="64">
        <f t="shared" si="44"/>
        <v>0</v>
      </c>
      <c r="CV113" s="64">
        <f t="shared" si="44"/>
        <v>0</v>
      </c>
      <c r="CW113" s="64">
        <f t="shared" si="44"/>
        <v>0</v>
      </c>
    </row>
    <row r="114" spans="1:101">
      <c r="A114" s="64">
        <v>2019</v>
      </c>
      <c r="B114" s="64">
        <v>520600232</v>
      </c>
      <c r="C114" s="64">
        <v>2</v>
      </c>
      <c r="D114" s="64" t="s">
        <v>509</v>
      </c>
      <c r="E114" s="64">
        <v>34050</v>
      </c>
      <c r="F114" s="64">
        <v>462</v>
      </c>
      <c r="G114" s="64" t="s">
        <v>517</v>
      </c>
      <c r="K114" s="64">
        <v>360208812</v>
      </c>
      <c r="L114" s="64" t="s">
        <v>235</v>
      </c>
      <c r="M114" s="64">
        <f t="shared" si="28"/>
        <v>0</v>
      </c>
      <c r="N114" s="64">
        <f t="shared" si="45"/>
        <v>0</v>
      </c>
      <c r="O114" s="64">
        <f t="shared" si="45"/>
        <v>0</v>
      </c>
      <c r="P114" s="64">
        <f t="shared" si="45"/>
        <v>0</v>
      </c>
      <c r="Q114" s="64">
        <f t="shared" si="45"/>
        <v>0</v>
      </c>
      <c r="R114" s="64">
        <f t="shared" si="45"/>
        <v>0</v>
      </c>
      <c r="S114" s="64">
        <f t="shared" si="45"/>
        <v>0</v>
      </c>
      <c r="T114" s="64">
        <f t="shared" si="45"/>
        <v>0</v>
      </c>
      <c r="U114" s="64">
        <f t="shared" si="45"/>
        <v>0</v>
      </c>
      <c r="V114" s="64">
        <f t="shared" si="45"/>
        <v>0</v>
      </c>
      <c r="W114" s="64">
        <f t="shared" si="45"/>
        <v>0</v>
      </c>
      <c r="Z114" s="64">
        <f t="shared" si="29"/>
        <v>0</v>
      </c>
      <c r="AA114" s="64">
        <f t="shared" si="46"/>
        <v>0</v>
      </c>
      <c r="AB114" s="64">
        <f t="shared" si="46"/>
        <v>0</v>
      </c>
      <c r="AC114" s="64">
        <f t="shared" si="46"/>
        <v>0</v>
      </c>
      <c r="AD114" s="64">
        <f t="shared" si="46"/>
        <v>0</v>
      </c>
      <c r="AE114" s="64">
        <f t="shared" si="46"/>
        <v>0</v>
      </c>
      <c r="AF114" s="64">
        <f t="shared" si="46"/>
        <v>0</v>
      </c>
      <c r="AG114" s="64">
        <f t="shared" si="46"/>
        <v>0</v>
      </c>
      <c r="AH114" s="64">
        <f t="shared" si="46"/>
        <v>0</v>
      </c>
      <c r="AI114" s="64">
        <f t="shared" si="46"/>
        <v>0</v>
      </c>
      <c r="AJ114" s="64">
        <f t="shared" si="46"/>
        <v>0</v>
      </c>
      <c r="AM114" s="64">
        <f t="shared" si="30"/>
        <v>0</v>
      </c>
      <c r="AN114" s="64">
        <f t="shared" si="47"/>
        <v>0</v>
      </c>
      <c r="AO114" s="64">
        <f t="shared" si="47"/>
        <v>0</v>
      </c>
      <c r="AP114" s="64">
        <f t="shared" si="47"/>
        <v>0</v>
      </c>
      <c r="AQ114" s="64">
        <f t="shared" si="47"/>
        <v>0</v>
      </c>
      <c r="AR114" s="64">
        <f t="shared" si="47"/>
        <v>0</v>
      </c>
      <c r="AS114" s="64">
        <f t="shared" si="47"/>
        <v>0</v>
      </c>
      <c r="AT114" s="64">
        <f t="shared" si="47"/>
        <v>0</v>
      </c>
      <c r="AU114" s="64">
        <f t="shared" si="47"/>
        <v>0</v>
      </c>
      <c r="AV114" s="64">
        <f t="shared" si="47"/>
        <v>0</v>
      </c>
      <c r="AW114" s="64">
        <f t="shared" si="47"/>
        <v>0</v>
      </c>
      <c r="AZ114" s="64">
        <f t="shared" si="31"/>
        <v>0</v>
      </c>
      <c r="BA114" s="64">
        <f t="shared" si="48"/>
        <v>0</v>
      </c>
      <c r="BB114" s="64">
        <f t="shared" si="48"/>
        <v>0</v>
      </c>
      <c r="BC114" s="64">
        <f t="shared" si="48"/>
        <v>0</v>
      </c>
      <c r="BD114" s="64">
        <f t="shared" si="48"/>
        <v>0</v>
      </c>
      <c r="BE114" s="64">
        <f t="shared" si="48"/>
        <v>0</v>
      </c>
      <c r="BF114" s="64">
        <f t="shared" si="48"/>
        <v>0</v>
      </c>
      <c r="BG114" s="64">
        <f t="shared" si="48"/>
        <v>0</v>
      </c>
      <c r="BH114" s="64">
        <f t="shared" si="48"/>
        <v>0</v>
      </c>
      <c r="BI114" s="64">
        <f t="shared" si="48"/>
        <v>0</v>
      </c>
      <c r="BJ114" s="64">
        <f t="shared" si="48"/>
        <v>0</v>
      </c>
      <c r="BM114" s="64">
        <f t="shared" ref="BM114:BW127" si="49">SUMIFS($F$2:$F$172,$A$2:$A$172,$BL$1,$B$2:$B$172,$K114,$D$2:$D$172,BM$1)</f>
        <v>0</v>
      </c>
      <c r="BN114" s="64">
        <f t="shared" si="49"/>
        <v>0</v>
      </c>
      <c r="BO114" s="64">
        <f t="shared" si="49"/>
        <v>0</v>
      </c>
      <c r="BP114" s="64">
        <f t="shared" si="49"/>
        <v>0</v>
      </c>
      <c r="BQ114" s="64">
        <f t="shared" si="49"/>
        <v>0</v>
      </c>
      <c r="BR114" s="64">
        <f t="shared" si="49"/>
        <v>0</v>
      </c>
      <c r="BS114" s="64">
        <f t="shared" si="49"/>
        <v>0</v>
      </c>
      <c r="BT114" s="64">
        <f t="shared" si="49"/>
        <v>0</v>
      </c>
      <c r="BU114" s="64">
        <f t="shared" si="49"/>
        <v>0</v>
      </c>
      <c r="BV114" s="64">
        <f t="shared" si="49"/>
        <v>0</v>
      </c>
      <c r="BW114" s="64">
        <f t="shared" si="49"/>
        <v>0</v>
      </c>
      <c r="BZ114" s="64">
        <f t="shared" ref="BZ114:CJ127" si="50">SUMIFS($F$2:$F$172,$A$2:$A$172,$BY$1,$B$2:$B$172,$K114,$D$2:$D$172,BZ$1)</f>
        <v>0</v>
      </c>
      <c r="CA114" s="64">
        <f t="shared" si="50"/>
        <v>0</v>
      </c>
      <c r="CB114" s="64">
        <f t="shared" si="50"/>
        <v>0</v>
      </c>
      <c r="CC114" s="64">
        <f t="shared" si="50"/>
        <v>0</v>
      </c>
      <c r="CD114" s="64">
        <f t="shared" si="50"/>
        <v>0</v>
      </c>
      <c r="CE114" s="64">
        <f t="shared" si="50"/>
        <v>0</v>
      </c>
      <c r="CF114" s="64">
        <f t="shared" si="50"/>
        <v>0</v>
      </c>
      <c r="CG114" s="64">
        <f t="shared" si="50"/>
        <v>0</v>
      </c>
      <c r="CH114" s="64">
        <f t="shared" si="50"/>
        <v>0</v>
      </c>
      <c r="CI114" s="64">
        <f t="shared" si="50"/>
        <v>0</v>
      </c>
      <c r="CJ114" s="64">
        <f t="shared" si="50"/>
        <v>0</v>
      </c>
      <c r="CM114" s="64">
        <f t="shared" ref="CM114:CW127" si="51">SUMIFS($F$2:$F$172,$A$2:$A$172,$CL$1,$B$2:$B$172,$K114,$D$2:$D$172,CM$1)</f>
        <v>0</v>
      </c>
      <c r="CN114" s="64">
        <f t="shared" si="51"/>
        <v>0</v>
      </c>
      <c r="CO114" s="64">
        <f t="shared" si="51"/>
        <v>0</v>
      </c>
      <c r="CP114" s="64">
        <f t="shared" si="51"/>
        <v>0</v>
      </c>
      <c r="CQ114" s="64">
        <f t="shared" si="51"/>
        <v>0</v>
      </c>
      <c r="CR114" s="64">
        <f t="shared" si="51"/>
        <v>0</v>
      </c>
      <c r="CS114" s="64">
        <f t="shared" si="51"/>
        <v>0</v>
      </c>
      <c r="CT114" s="64">
        <f t="shared" si="51"/>
        <v>0</v>
      </c>
      <c r="CU114" s="64">
        <f t="shared" si="51"/>
        <v>0</v>
      </c>
      <c r="CV114" s="64">
        <f t="shared" si="51"/>
        <v>0</v>
      </c>
      <c r="CW114" s="64">
        <f t="shared" si="51"/>
        <v>0</v>
      </c>
    </row>
    <row r="115" spans="1:101">
      <c r="A115" s="64">
        <v>2020</v>
      </c>
      <c r="B115" s="64">
        <v>520600232</v>
      </c>
      <c r="C115" s="64">
        <v>1</v>
      </c>
      <c r="D115" s="64" t="s">
        <v>509</v>
      </c>
      <c r="E115" s="64">
        <v>34330</v>
      </c>
      <c r="F115" s="64">
        <v>122.7</v>
      </c>
      <c r="G115" s="64" t="s">
        <v>517</v>
      </c>
      <c r="K115" s="64">
        <v>360202062</v>
      </c>
      <c r="L115" s="64" t="s">
        <v>225</v>
      </c>
      <c r="M115" s="64">
        <f t="shared" si="28"/>
        <v>0</v>
      </c>
      <c r="N115" s="64">
        <f t="shared" si="45"/>
        <v>0</v>
      </c>
      <c r="O115" s="64">
        <f t="shared" si="45"/>
        <v>0</v>
      </c>
      <c r="P115" s="64">
        <f t="shared" si="45"/>
        <v>0</v>
      </c>
      <c r="Q115" s="64">
        <f t="shared" si="45"/>
        <v>0</v>
      </c>
      <c r="R115" s="64">
        <f t="shared" si="45"/>
        <v>0</v>
      </c>
      <c r="S115" s="64">
        <f t="shared" si="45"/>
        <v>0</v>
      </c>
      <c r="T115" s="64">
        <f t="shared" si="45"/>
        <v>0</v>
      </c>
      <c r="U115" s="64">
        <f t="shared" si="45"/>
        <v>0</v>
      </c>
      <c r="V115" s="64">
        <f t="shared" si="45"/>
        <v>0</v>
      </c>
      <c r="W115" s="64">
        <f t="shared" si="45"/>
        <v>0</v>
      </c>
      <c r="Z115" s="64">
        <f t="shared" si="29"/>
        <v>0</v>
      </c>
      <c r="AA115" s="64">
        <f t="shared" si="46"/>
        <v>0</v>
      </c>
      <c r="AB115" s="64">
        <f t="shared" si="46"/>
        <v>0</v>
      </c>
      <c r="AC115" s="64">
        <f t="shared" si="46"/>
        <v>0</v>
      </c>
      <c r="AD115" s="64">
        <f t="shared" si="46"/>
        <v>0</v>
      </c>
      <c r="AE115" s="64">
        <f t="shared" si="46"/>
        <v>0</v>
      </c>
      <c r="AF115" s="64">
        <f t="shared" si="46"/>
        <v>0</v>
      </c>
      <c r="AG115" s="64">
        <f t="shared" si="46"/>
        <v>0</v>
      </c>
      <c r="AH115" s="64">
        <f t="shared" si="46"/>
        <v>0</v>
      </c>
      <c r="AI115" s="64">
        <f t="shared" si="46"/>
        <v>0</v>
      </c>
      <c r="AJ115" s="64">
        <f t="shared" si="46"/>
        <v>0</v>
      </c>
      <c r="AM115" s="64">
        <f t="shared" si="30"/>
        <v>0</v>
      </c>
      <c r="AN115" s="64">
        <f t="shared" si="47"/>
        <v>0</v>
      </c>
      <c r="AO115" s="64">
        <f t="shared" si="47"/>
        <v>0</v>
      </c>
      <c r="AP115" s="64">
        <f t="shared" si="47"/>
        <v>0</v>
      </c>
      <c r="AQ115" s="64">
        <f t="shared" si="47"/>
        <v>0</v>
      </c>
      <c r="AR115" s="64">
        <f t="shared" si="47"/>
        <v>0</v>
      </c>
      <c r="AS115" s="64">
        <f t="shared" si="47"/>
        <v>0</v>
      </c>
      <c r="AT115" s="64">
        <f t="shared" si="47"/>
        <v>0</v>
      </c>
      <c r="AU115" s="64">
        <f t="shared" si="47"/>
        <v>0</v>
      </c>
      <c r="AV115" s="64">
        <f t="shared" si="47"/>
        <v>0</v>
      </c>
      <c r="AW115" s="64">
        <f t="shared" si="47"/>
        <v>0</v>
      </c>
      <c r="AZ115" s="64">
        <f t="shared" si="31"/>
        <v>0</v>
      </c>
      <c r="BA115" s="64">
        <f t="shared" si="48"/>
        <v>0</v>
      </c>
      <c r="BB115" s="64">
        <f t="shared" si="48"/>
        <v>0</v>
      </c>
      <c r="BC115" s="64">
        <f t="shared" si="48"/>
        <v>0</v>
      </c>
      <c r="BD115" s="64">
        <f t="shared" si="48"/>
        <v>0</v>
      </c>
      <c r="BE115" s="64">
        <f t="shared" si="48"/>
        <v>0</v>
      </c>
      <c r="BF115" s="64">
        <f t="shared" si="48"/>
        <v>0</v>
      </c>
      <c r="BG115" s="64">
        <f t="shared" si="48"/>
        <v>0</v>
      </c>
      <c r="BH115" s="64">
        <f t="shared" si="48"/>
        <v>0</v>
      </c>
      <c r="BI115" s="64">
        <f t="shared" si="48"/>
        <v>0</v>
      </c>
      <c r="BJ115" s="64">
        <f t="shared" si="48"/>
        <v>0</v>
      </c>
      <c r="BM115" s="64">
        <f t="shared" si="49"/>
        <v>0</v>
      </c>
      <c r="BN115" s="64">
        <f t="shared" si="49"/>
        <v>0</v>
      </c>
      <c r="BO115" s="64">
        <f t="shared" si="49"/>
        <v>0</v>
      </c>
      <c r="BP115" s="64">
        <f t="shared" si="49"/>
        <v>0</v>
      </c>
      <c r="BQ115" s="64">
        <f t="shared" si="49"/>
        <v>0</v>
      </c>
      <c r="BR115" s="64">
        <f t="shared" si="49"/>
        <v>0</v>
      </c>
      <c r="BS115" s="64">
        <f t="shared" si="49"/>
        <v>0</v>
      </c>
      <c r="BT115" s="64">
        <f t="shared" si="49"/>
        <v>0</v>
      </c>
      <c r="BU115" s="64">
        <f t="shared" si="49"/>
        <v>0</v>
      </c>
      <c r="BV115" s="64">
        <f t="shared" si="49"/>
        <v>0</v>
      </c>
      <c r="BW115" s="64">
        <f t="shared" si="49"/>
        <v>0</v>
      </c>
      <c r="BZ115" s="64">
        <f t="shared" si="50"/>
        <v>0</v>
      </c>
      <c r="CA115" s="64">
        <f t="shared" si="50"/>
        <v>0</v>
      </c>
      <c r="CB115" s="64">
        <f t="shared" si="50"/>
        <v>0</v>
      </c>
      <c r="CC115" s="64">
        <f t="shared" si="50"/>
        <v>0</v>
      </c>
      <c r="CD115" s="64">
        <f t="shared" si="50"/>
        <v>0</v>
      </c>
      <c r="CE115" s="64">
        <f t="shared" si="50"/>
        <v>0</v>
      </c>
      <c r="CF115" s="64">
        <f t="shared" si="50"/>
        <v>0</v>
      </c>
      <c r="CG115" s="64">
        <f t="shared" si="50"/>
        <v>0</v>
      </c>
      <c r="CH115" s="64">
        <f t="shared" si="50"/>
        <v>0</v>
      </c>
      <c r="CI115" s="64">
        <f t="shared" si="50"/>
        <v>0</v>
      </c>
      <c r="CJ115" s="64">
        <f t="shared" si="50"/>
        <v>0</v>
      </c>
      <c r="CM115" s="64">
        <f t="shared" si="51"/>
        <v>0</v>
      </c>
      <c r="CN115" s="64">
        <f t="shared" si="51"/>
        <v>0</v>
      </c>
      <c r="CO115" s="64">
        <f t="shared" si="51"/>
        <v>0</v>
      </c>
      <c r="CP115" s="64">
        <f t="shared" si="51"/>
        <v>0</v>
      </c>
      <c r="CQ115" s="64">
        <f t="shared" si="51"/>
        <v>0</v>
      </c>
      <c r="CR115" s="64">
        <f t="shared" si="51"/>
        <v>0</v>
      </c>
      <c r="CS115" s="64">
        <f t="shared" si="51"/>
        <v>0</v>
      </c>
      <c r="CT115" s="64">
        <f t="shared" si="51"/>
        <v>0</v>
      </c>
      <c r="CU115" s="64">
        <f t="shared" si="51"/>
        <v>0</v>
      </c>
      <c r="CV115" s="64">
        <f t="shared" si="51"/>
        <v>0</v>
      </c>
      <c r="CW115" s="64">
        <f t="shared" si="51"/>
        <v>0</v>
      </c>
    </row>
    <row r="116" spans="1:101">
      <c r="A116" s="64">
        <v>2020</v>
      </c>
      <c r="B116" s="64">
        <v>520600232</v>
      </c>
      <c r="C116" s="64">
        <v>2</v>
      </c>
      <c r="D116" s="64" t="s">
        <v>509</v>
      </c>
      <c r="E116" s="64">
        <v>34330</v>
      </c>
      <c r="F116" s="64">
        <v>412.4</v>
      </c>
      <c r="G116" s="64" t="s">
        <v>517</v>
      </c>
      <c r="K116" s="64">
        <v>360208892</v>
      </c>
      <c r="L116" s="64" t="s">
        <v>177</v>
      </c>
      <c r="M116" s="64">
        <f t="shared" si="28"/>
        <v>0</v>
      </c>
      <c r="N116" s="64">
        <f t="shared" si="45"/>
        <v>0</v>
      </c>
      <c r="O116" s="64">
        <f t="shared" si="45"/>
        <v>0</v>
      </c>
      <c r="P116" s="64">
        <f t="shared" si="45"/>
        <v>0</v>
      </c>
      <c r="Q116" s="64">
        <f t="shared" si="45"/>
        <v>0</v>
      </c>
      <c r="R116" s="64">
        <f t="shared" si="45"/>
        <v>0</v>
      </c>
      <c r="S116" s="64">
        <f t="shared" si="45"/>
        <v>0</v>
      </c>
      <c r="T116" s="64">
        <f t="shared" si="45"/>
        <v>0</v>
      </c>
      <c r="U116" s="64">
        <f t="shared" si="45"/>
        <v>90.903000000000006</v>
      </c>
      <c r="V116" s="64">
        <f t="shared" si="45"/>
        <v>0</v>
      </c>
      <c r="W116" s="64">
        <f t="shared" si="45"/>
        <v>0</v>
      </c>
      <c r="Z116" s="64">
        <f t="shared" si="29"/>
        <v>0</v>
      </c>
      <c r="AA116" s="64">
        <f t="shared" si="46"/>
        <v>0</v>
      </c>
      <c r="AB116" s="64">
        <f t="shared" si="46"/>
        <v>0</v>
      </c>
      <c r="AC116" s="64">
        <f t="shared" si="46"/>
        <v>0</v>
      </c>
      <c r="AD116" s="64">
        <f t="shared" si="46"/>
        <v>0</v>
      </c>
      <c r="AE116" s="64">
        <f t="shared" si="46"/>
        <v>0</v>
      </c>
      <c r="AF116" s="64">
        <f t="shared" si="46"/>
        <v>0</v>
      </c>
      <c r="AG116" s="64">
        <f t="shared" si="46"/>
        <v>0</v>
      </c>
      <c r="AH116" s="64">
        <f t="shared" si="46"/>
        <v>0</v>
      </c>
      <c r="AI116" s="64">
        <f t="shared" si="46"/>
        <v>0</v>
      </c>
      <c r="AJ116" s="64">
        <f t="shared" si="46"/>
        <v>0</v>
      </c>
      <c r="AM116" s="64">
        <f t="shared" si="30"/>
        <v>0</v>
      </c>
      <c r="AN116" s="64">
        <f t="shared" si="47"/>
        <v>0</v>
      </c>
      <c r="AO116" s="64">
        <f t="shared" si="47"/>
        <v>0</v>
      </c>
      <c r="AP116" s="64">
        <f t="shared" si="47"/>
        <v>0</v>
      </c>
      <c r="AQ116" s="64">
        <f t="shared" si="47"/>
        <v>0</v>
      </c>
      <c r="AR116" s="64">
        <f t="shared" si="47"/>
        <v>0</v>
      </c>
      <c r="AS116" s="64">
        <f t="shared" si="47"/>
        <v>0</v>
      </c>
      <c r="AT116" s="64">
        <f t="shared" si="47"/>
        <v>0</v>
      </c>
      <c r="AU116" s="64">
        <f t="shared" si="47"/>
        <v>0</v>
      </c>
      <c r="AV116" s="64">
        <f t="shared" si="47"/>
        <v>0</v>
      </c>
      <c r="AW116" s="64">
        <f t="shared" si="47"/>
        <v>0</v>
      </c>
      <c r="AZ116" s="64">
        <f t="shared" si="31"/>
        <v>0</v>
      </c>
      <c r="BA116" s="64">
        <f t="shared" si="48"/>
        <v>0</v>
      </c>
      <c r="BB116" s="64">
        <f t="shared" si="48"/>
        <v>0</v>
      </c>
      <c r="BC116" s="64">
        <f t="shared" si="48"/>
        <v>0</v>
      </c>
      <c r="BD116" s="64">
        <f t="shared" si="48"/>
        <v>0</v>
      </c>
      <c r="BE116" s="64">
        <f t="shared" si="48"/>
        <v>0</v>
      </c>
      <c r="BF116" s="64">
        <f t="shared" si="48"/>
        <v>0</v>
      </c>
      <c r="BG116" s="64">
        <f t="shared" si="48"/>
        <v>0</v>
      </c>
      <c r="BH116" s="64">
        <f t="shared" si="48"/>
        <v>0</v>
      </c>
      <c r="BI116" s="64">
        <f t="shared" si="48"/>
        <v>0</v>
      </c>
      <c r="BJ116" s="64">
        <f t="shared" si="48"/>
        <v>0</v>
      </c>
      <c r="BM116" s="64">
        <f t="shared" si="49"/>
        <v>0</v>
      </c>
      <c r="BN116" s="64">
        <f t="shared" si="49"/>
        <v>0</v>
      </c>
      <c r="BO116" s="64">
        <f t="shared" si="49"/>
        <v>0</v>
      </c>
      <c r="BP116" s="64">
        <f t="shared" si="49"/>
        <v>0</v>
      </c>
      <c r="BQ116" s="64">
        <f t="shared" si="49"/>
        <v>0</v>
      </c>
      <c r="BR116" s="64">
        <f t="shared" si="49"/>
        <v>0</v>
      </c>
      <c r="BS116" s="64">
        <f t="shared" si="49"/>
        <v>0</v>
      </c>
      <c r="BT116" s="64">
        <f t="shared" si="49"/>
        <v>0</v>
      </c>
      <c r="BU116" s="64">
        <f t="shared" si="49"/>
        <v>0</v>
      </c>
      <c r="BV116" s="64">
        <f t="shared" si="49"/>
        <v>0</v>
      </c>
      <c r="BW116" s="64">
        <f t="shared" si="49"/>
        <v>0</v>
      </c>
      <c r="BZ116" s="64">
        <f t="shared" si="50"/>
        <v>0</v>
      </c>
      <c r="CA116" s="64">
        <f t="shared" si="50"/>
        <v>0</v>
      </c>
      <c r="CB116" s="64">
        <f t="shared" si="50"/>
        <v>0</v>
      </c>
      <c r="CC116" s="64">
        <f t="shared" si="50"/>
        <v>0</v>
      </c>
      <c r="CD116" s="64">
        <f t="shared" si="50"/>
        <v>0</v>
      </c>
      <c r="CE116" s="64">
        <f t="shared" si="50"/>
        <v>0</v>
      </c>
      <c r="CF116" s="64">
        <f t="shared" si="50"/>
        <v>0</v>
      </c>
      <c r="CG116" s="64">
        <f t="shared" si="50"/>
        <v>0</v>
      </c>
      <c r="CH116" s="64">
        <f t="shared" si="50"/>
        <v>0</v>
      </c>
      <c r="CI116" s="64">
        <f t="shared" si="50"/>
        <v>0</v>
      </c>
      <c r="CJ116" s="64">
        <f t="shared" si="50"/>
        <v>0</v>
      </c>
      <c r="CM116" s="64">
        <f t="shared" si="51"/>
        <v>0</v>
      </c>
      <c r="CN116" s="64">
        <f t="shared" si="51"/>
        <v>0</v>
      </c>
      <c r="CO116" s="64">
        <f t="shared" si="51"/>
        <v>0</v>
      </c>
      <c r="CP116" s="64">
        <f t="shared" si="51"/>
        <v>0</v>
      </c>
      <c r="CQ116" s="64">
        <f t="shared" si="51"/>
        <v>0</v>
      </c>
      <c r="CR116" s="64">
        <f t="shared" si="51"/>
        <v>0</v>
      </c>
      <c r="CS116" s="64">
        <f t="shared" si="51"/>
        <v>0</v>
      </c>
      <c r="CT116" s="64">
        <f t="shared" si="51"/>
        <v>0</v>
      </c>
      <c r="CU116" s="64">
        <f t="shared" si="51"/>
        <v>0</v>
      </c>
      <c r="CV116" s="64">
        <f t="shared" si="51"/>
        <v>0</v>
      </c>
      <c r="CW116" s="64">
        <f t="shared" si="51"/>
        <v>0</v>
      </c>
    </row>
    <row r="117" spans="1:101">
      <c r="A117" s="64">
        <v>2020</v>
      </c>
      <c r="B117" s="64">
        <v>520600232</v>
      </c>
      <c r="C117" s="64">
        <v>3</v>
      </c>
      <c r="D117" s="64" t="s">
        <v>509</v>
      </c>
      <c r="E117" s="64">
        <v>34330</v>
      </c>
      <c r="F117" s="64">
        <v>710.1</v>
      </c>
      <c r="G117" s="64" t="s">
        <v>517</v>
      </c>
      <c r="K117" s="64">
        <v>674140013</v>
      </c>
      <c r="L117" s="64" t="s">
        <v>215</v>
      </c>
      <c r="M117" s="64">
        <f t="shared" si="28"/>
        <v>0</v>
      </c>
      <c r="N117" s="64">
        <f t="shared" si="45"/>
        <v>0</v>
      </c>
      <c r="O117" s="64">
        <f t="shared" si="45"/>
        <v>0</v>
      </c>
      <c r="P117" s="64">
        <f t="shared" si="45"/>
        <v>0</v>
      </c>
      <c r="Q117" s="64">
        <f t="shared" si="45"/>
        <v>0</v>
      </c>
      <c r="R117" s="64">
        <f t="shared" si="45"/>
        <v>0</v>
      </c>
      <c r="S117" s="64">
        <f t="shared" si="45"/>
        <v>0</v>
      </c>
      <c r="T117" s="64">
        <f t="shared" si="45"/>
        <v>0</v>
      </c>
      <c r="U117" s="64">
        <f t="shared" si="45"/>
        <v>0</v>
      </c>
      <c r="V117" s="64">
        <f t="shared" si="45"/>
        <v>0</v>
      </c>
      <c r="W117" s="64">
        <f t="shared" si="45"/>
        <v>0</v>
      </c>
      <c r="Z117" s="64">
        <f t="shared" si="29"/>
        <v>0</v>
      </c>
      <c r="AA117" s="64">
        <f t="shared" si="46"/>
        <v>0</v>
      </c>
      <c r="AB117" s="64">
        <f t="shared" si="46"/>
        <v>0</v>
      </c>
      <c r="AC117" s="64">
        <f t="shared" si="46"/>
        <v>0</v>
      </c>
      <c r="AD117" s="64">
        <f t="shared" si="46"/>
        <v>0</v>
      </c>
      <c r="AE117" s="64">
        <f t="shared" si="46"/>
        <v>0</v>
      </c>
      <c r="AF117" s="64">
        <f t="shared" si="46"/>
        <v>0</v>
      </c>
      <c r="AG117" s="64">
        <f t="shared" si="46"/>
        <v>0</v>
      </c>
      <c r="AH117" s="64">
        <f t="shared" si="46"/>
        <v>0</v>
      </c>
      <c r="AI117" s="64">
        <f t="shared" si="46"/>
        <v>0</v>
      </c>
      <c r="AJ117" s="64">
        <f t="shared" si="46"/>
        <v>0</v>
      </c>
      <c r="AM117" s="64">
        <f t="shared" si="30"/>
        <v>0</v>
      </c>
      <c r="AN117" s="64">
        <f t="shared" si="47"/>
        <v>0</v>
      </c>
      <c r="AO117" s="64">
        <f t="shared" si="47"/>
        <v>0</v>
      </c>
      <c r="AP117" s="64">
        <f t="shared" si="47"/>
        <v>0</v>
      </c>
      <c r="AQ117" s="64">
        <f t="shared" si="47"/>
        <v>0</v>
      </c>
      <c r="AR117" s="64">
        <f t="shared" si="47"/>
        <v>0</v>
      </c>
      <c r="AS117" s="64">
        <f t="shared" si="47"/>
        <v>0</v>
      </c>
      <c r="AT117" s="64">
        <f t="shared" si="47"/>
        <v>0</v>
      </c>
      <c r="AU117" s="64">
        <f t="shared" si="47"/>
        <v>0</v>
      </c>
      <c r="AV117" s="64">
        <f t="shared" si="47"/>
        <v>0</v>
      </c>
      <c r="AW117" s="64">
        <f t="shared" si="47"/>
        <v>0</v>
      </c>
      <c r="AZ117" s="64">
        <f t="shared" si="31"/>
        <v>0</v>
      </c>
      <c r="BA117" s="64">
        <f t="shared" si="48"/>
        <v>0</v>
      </c>
      <c r="BB117" s="64">
        <f t="shared" si="48"/>
        <v>0</v>
      </c>
      <c r="BC117" s="64">
        <f t="shared" si="48"/>
        <v>0</v>
      </c>
      <c r="BD117" s="64">
        <f t="shared" si="48"/>
        <v>0</v>
      </c>
      <c r="BE117" s="64">
        <f t="shared" si="48"/>
        <v>0</v>
      </c>
      <c r="BF117" s="64">
        <f t="shared" si="48"/>
        <v>0</v>
      </c>
      <c r="BG117" s="64">
        <f t="shared" si="48"/>
        <v>0</v>
      </c>
      <c r="BH117" s="64">
        <f t="shared" si="48"/>
        <v>0</v>
      </c>
      <c r="BI117" s="64">
        <f t="shared" si="48"/>
        <v>0</v>
      </c>
      <c r="BJ117" s="64">
        <f t="shared" si="48"/>
        <v>0</v>
      </c>
      <c r="BM117" s="64">
        <f t="shared" si="49"/>
        <v>0</v>
      </c>
      <c r="BN117" s="64">
        <f t="shared" si="49"/>
        <v>0</v>
      </c>
      <c r="BO117" s="64">
        <f t="shared" si="49"/>
        <v>0</v>
      </c>
      <c r="BP117" s="64">
        <f t="shared" si="49"/>
        <v>0</v>
      </c>
      <c r="BQ117" s="64">
        <f t="shared" si="49"/>
        <v>0</v>
      </c>
      <c r="BR117" s="64">
        <f t="shared" si="49"/>
        <v>0</v>
      </c>
      <c r="BS117" s="64">
        <f t="shared" si="49"/>
        <v>0</v>
      </c>
      <c r="BT117" s="64">
        <f t="shared" si="49"/>
        <v>0</v>
      </c>
      <c r="BU117" s="64">
        <f t="shared" si="49"/>
        <v>0</v>
      </c>
      <c r="BV117" s="64">
        <f t="shared" si="49"/>
        <v>0</v>
      </c>
      <c r="BW117" s="64">
        <f t="shared" si="49"/>
        <v>0</v>
      </c>
      <c r="BZ117" s="64">
        <f t="shared" si="50"/>
        <v>0</v>
      </c>
      <c r="CA117" s="64">
        <f t="shared" si="50"/>
        <v>0</v>
      </c>
      <c r="CB117" s="64">
        <f t="shared" si="50"/>
        <v>0</v>
      </c>
      <c r="CC117" s="64">
        <f t="shared" si="50"/>
        <v>0</v>
      </c>
      <c r="CD117" s="64">
        <f t="shared" si="50"/>
        <v>0</v>
      </c>
      <c r="CE117" s="64">
        <f t="shared" si="50"/>
        <v>0</v>
      </c>
      <c r="CF117" s="64">
        <f t="shared" si="50"/>
        <v>0</v>
      </c>
      <c r="CG117" s="64">
        <f t="shared" si="50"/>
        <v>0</v>
      </c>
      <c r="CH117" s="64">
        <f t="shared" si="50"/>
        <v>0</v>
      </c>
      <c r="CI117" s="64">
        <f t="shared" si="50"/>
        <v>0</v>
      </c>
      <c r="CJ117" s="64">
        <f t="shared" si="50"/>
        <v>0</v>
      </c>
      <c r="CM117" s="64">
        <f t="shared" si="51"/>
        <v>0</v>
      </c>
      <c r="CN117" s="64">
        <f t="shared" si="51"/>
        <v>0</v>
      </c>
      <c r="CO117" s="64">
        <f t="shared" si="51"/>
        <v>0</v>
      </c>
      <c r="CP117" s="64">
        <f t="shared" si="51"/>
        <v>0</v>
      </c>
      <c r="CQ117" s="64">
        <f t="shared" si="51"/>
        <v>0</v>
      </c>
      <c r="CR117" s="64">
        <f t="shared" si="51"/>
        <v>0</v>
      </c>
      <c r="CS117" s="64">
        <f t="shared" si="51"/>
        <v>0</v>
      </c>
      <c r="CT117" s="64">
        <f t="shared" si="51"/>
        <v>0</v>
      </c>
      <c r="CU117" s="64">
        <f t="shared" si="51"/>
        <v>0</v>
      </c>
      <c r="CV117" s="64">
        <f t="shared" si="51"/>
        <v>0</v>
      </c>
      <c r="CW117" s="64">
        <f t="shared" si="51"/>
        <v>0</v>
      </c>
    </row>
    <row r="118" spans="1:101">
      <c r="A118" s="64">
        <v>2020</v>
      </c>
      <c r="B118" s="64">
        <v>520600232</v>
      </c>
      <c r="C118" s="64">
        <v>101</v>
      </c>
      <c r="D118" s="64" t="s">
        <v>509</v>
      </c>
      <c r="E118" s="64">
        <v>34330</v>
      </c>
      <c r="F118" s="64">
        <v>1359.538</v>
      </c>
      <c r="G118" s="64" t="s">
        <v>517</v>
      </c>
      <c r="K118" s="64">
        <v>777950023</v>
      </c>
      <c r="L118" s="64" t="s">
        <v>242</v>
      </c>
      <c r="M118" s="64">
        <f t="shared" si="28"/>
        <v>0</v>
      </c>
      <c r="N118" s="64">
        <f t="shared" si="45"/>
        <v>0</v>
      </c>
      <c r="O118" s="64">
        <f t="shared" si="45"/>
        <v>0</v>
      </c>
      <c r="P118" s="64">
        <f t="shared" si="45"/>
        <v>0</v>
      </c>
      <c r="Q118" s="64">
        <f t="shared" si="45"/>
        <v>0</v>
      </c>
      <c r="R118" s="64">
        <f t="shared" si="45"/>
        <v>0</v>
      </c>
      <c r="S118" s="64">
        <f t="shared" si="45"/>
        <v>0</v>
      </c>
      <c r="T118" s="64">
        <f t="shared" si="45"/>
        <v>0</v>
      </c>
      <c r="U118" s="64">
        <f t="shared" si="45"/>
        <v>0</v>
      </c>
      <c r="V118" s="64">
        <f t="shared" si="45"/>
        <v>0</v>
      </c>
      <c r="W118" s="64">
        <f t="shared" si="45"/>
        <v>0</v>
      </c>
      <c r="Z118" s="64">
        <f t="shared" si="29"/>
        <v>0</v>
      </c>
      <c r="AA118" s="64">
        <f t="shared" si="46"/>
        <v>0</v>
      </c>
      <c r="AB118" s="64">
        <f t="shared" si="46"/>
        <v>0</v>
      </c>
      <c r="AC118" s="64">
        <f t="shared" si="46"/>
        <v>0</v>
      </c>
      <c r="AD118" s="64">
        <f t="shared" si="46"/>
        <v>0</v>
      </c>
      <c r="AE118" s="64">
        <f t="shared" si="46"/>
        <v>0</v>
      </c>
      <c r="AF118" s="64">
        <f t="shared" si="46"/>
        <v>0</v>
      </c>
      <c r="AG118" s="64">
        <f t="shared" si="46"/>
        <v>0</v>
      </c>
      <c r="AH118" s="64">
        <f t="shared" si="46"/>
        <v>0</v>
      </c>
      <c r="AI118" s="64">
        <f t="shared" si="46"/>
        <v>0</v>
      </c>
      <c r="AJ118" s="64">
        <f t="shared" si="46"/>
        <v>0</v>
      </c>
      <c r="AM118" s="64">
        <f t="shared" si="30"/>
        <v>0</v>
      </c>
      <c r="AN118" s="64">
        <f t="shared" si="47"/>
        <v>0</v>
      </c>
      <c r="AO118" s="64">
        <f t="shared" si="47"/>
        <v>0</v>
      </c>
      <c r="AP118" s="64">
        <f t="shared" si="47"/>
        <v>0</v>
      </c>
      <c r="AQ118" s="64">
        <f t="shared" si="47"/>
        <v>0</v>
      </c>
      <c r="AR118" s="64">
        <f t="shared" si="47"/>
        <v>0</v>
      </c>
      <c r="AS118" s="64">
        <f t="shared" si="47"/>
        <v>0</v>
      </c>
      <c r="AT118" s="64">
        <f t="shared" si="47"/>
        <v>0</v>
      </c>
      <c r="AU118" s="64">
        <f t="shared" si="47"/>
        <v>0</v>
      </c>
      <c r="AV118" s="64">
        <f t="shared" si="47"/>
        <v>0</v>
      </c>
      <c r="AW118" s="64">
        <f t="shared" si="47"/>
        <v>0</v>
      </c>
      <c r="AZ118" s="64">
        <f t="shared" si="31"/>
        <v>0</v>
      </c>
      <c r="BA118" s="64">
        <f t="shared" si="48"/>
        <v>0</v>
      </c>
      <c r="BB118" s="64">
        <f t="shared" si="48"/>
        <v>0</v>
      </c>
      <c r="BC118" s="64">
        <f t="shared" si="48"/>
        <v>0</v>
      </c>
      <c r="BD118" s="64">
        <f t="shared" si="48"/>
        <v>0</v>
      </c>
      <c r="BE118" s="64">
        <f t="shared" si="48"/>
        <v>0</v>
      </c>
      <c r="BF118" s="64">
        <f t="shared" si="48"/>
        <v>0</v>
      </c>
      <c r="BG118" s="64">
        <f t="shared" si="48"/>
        <v>0</v>
      </c>
      <c r="BH118" s="64">
        <f t="shared" si="48"/>
        <v>133</v>
      </c>
      <c r="BI118" s="64">
        <f t="shared" si="48"/>
        <v>0</v>
      </c>
      <c r="BJ118" s="64">
        <f t="shared" si="48"/>
        <v>0</v>
      </c>
      <c r="BM118" s="64">
        <f t="shared" si="49"/>
        <v>0</v>
      </c>
      <c r="BN118" s="64">
        <f t="shared" si="49"/>
        <v>0</v>
      </c>
      <c r="BO118" s="64">
        <f t="shared" si="49"/>
        <v>0</v>
      </c>
      <c r="BP118" s="64">
        <f t="shared" si="49"/>
        <v>0</v>
      </c>
      <c r="BQ118" s="64">
        <f t="shared" si="49"/>
        <v>0</v>
      </c>
      <c r="BR118" s="64">
        <f t="shared" si="49"/>
        <v>0</v>
      </c>
      <c r="BS118" s="64">
        <f t="shared" si="49"/>
        <v>0</v>
      </c>
      <c r="BT118" s="64">
        <f t="shared" si="49"/>
        <v>0</v>
      </c>
      <c r="BU118" s="64">
        <f t="shared" si="49"/>
        <v>0</v>
      </c>
      <c r="BV118" s="64">
        <f t="shared" si="49"/>
        <v>0</v>
      </c>
      <c r="BW118" s="64">
        <f t="shared" si="49"/>
        <v>0</v>
      </c>
      <c r="BZ118" s="64">
        <f t="shared" si="50"/>
        <v>0</v>
      </c>
      <c r="CA118" s="64">
        <f t="shared" si="50"/>
        <v>0</v>
      </c>
      <c r="CB118" s="64">
        <f t="shared" si="50"/>
        <v>0</v>
      </c>
      <c r="CC118" s="64">
        <f t="shared" si="50"/>
        <v>0</v>
      </c>
      <c r="CD118" s="64">
        <f t="shared" si="50"/>
        <v>0</v>
      </c>
      <c r="CE118" s="64">
        <f t="shared" si="50"/>
        <v>0</v>
      </c>
      <c r="CF118" s="64">
        <f t="shared" si="50"/>
        <v>0</v>
      </c>
      <c r="CG118" s="64">
        <f t="shared" si="50"/>
        <v>0</v>
      </c>
      <c r="CH118" s="64">
        <f t="shared" si="50"/>
        <v>0</v>
      </c>
      <c r="CI118" s="64">
        <f t="shared" si="50"/>
        <v>0</v>
      </c>
      <c r="CJ118" s="64">
        <f t="shared" si="50"/>
        <v>0</v>
      </c>
      <c r="CM118" s="64">
        <f t="shared" si="51"/>
        <v>0</v>
      </c>
      <c r="CN118" s="64">
        <f t="shared" si="51"/>
        <v>0</v>
      </c>
      <c r="CO118" s="64">
        <f t="shared" si="51"/>
        <v>0</v>
      </c>
      <c r="CP118" s="64">
        <f t="shared" si="51"/>
        <v>0</v>
      </c>
      <c r="CQ118" s="64">
        <f t="shared" si="51"/>
        <v>0</v>
      </c>
      <c r="CR118" s="64">
        <f t="shared" si="51"/>
        <v>0</v>
      </c>
      <c r="CS118" s="64">
        <f t="shared" si="51"/>
        <v>0</v>
      </c>
      <c r="CT118" s="64">
        <f t="shared" si="51"/>
        <v>0</v>
      </c>
      <c r="CU118" s="64">
        <f t="shared" si="51"/>
        <v>0</v>
      </c>
      <c r="CV118" s="64">
        <f t="shared" si="51"/>
        <v>0</v>
      </c>
      <c r="CW118" s="64">
        <f t="shared" si="51"/>
        <v>0</v>
      </c>
    </row>
    <row r="119" spans="1:101">
      <c r="A119" s="64">
        <v>2018</v>
      </c>
      <c r="B119" s="64">
        <v>520600232</v>
      </c>
      <c r="C119" s="64">
        <v>3</v>
      </c>
      <c r="D119" s="64" t="s">
        <v>509</v>
      </c>
      <c r="E119" s="64">
        <v>34050</v>
      </c>
      <c r="F119" s="64">
        <v>792.3</v>
      </c>
      <c r="G119" s="64" t="s">
        <v>517</v>
      </c>
      <c r="K119" s="64">
        <v>649850013</v>
      </c>
      <c r="L119" s="64" t="s">
        <v>242</v>
      </c>
      <c r="M119" s="64">
        <f t="shared" si="28"/>
        <v>0</v>
      </c>
      <c r="N119" s="64">
        <f t="shared" si="45"/>
        <v>0</v>
      </c>
      <c r="O119" s="64">
        <f t="shared" si="45"/>
        <v>0</v>
      </c>
      <c r="P119" s="64">
        <f t="shared" si="45"/>
        <v>0</v>
      </c>
      <c r="Q119" s="64">
        <f t="shared" si="45"/>
        <v>0</v>
      </c>
      <c r="R119" s="64">
        <f t="shared" si="45"/>
        <v>0</v>
      </c>
      <c r="S119" s="64">
        <f t="shared" si="45"/>
        <v>0</v>
      </c>
      <c r="T119" s="64">
        <f t="shared" si="45"/>
        <v>0</v>
      </c>
      <c r="U119" s="64">
        <f t="shared" si="45"/>
        <v>0</v>
      </c>
      <c r="V119" s="64">
        <f t="shared" si="45"/>
        <v>0</v>
      </c>
      <c r="W119" s="64">
        <f t="shared" si="45"/>
        <v>0</v>
      </c>
      <c r="Z119" s="64">
        <f t="shared" si="29"/>
        <v>0</v>
      </c>
      <c r="AA119" s="64">
        <f t="shared" si="46"/>
        <v>0</v>
      </c>
      <c r="AB119" s="64">
        <f t="shared" si="46"/>
        <v>0</v>
      </c>
      <c r="AC119" s="64">
        <f t="shared" si="46"/>
        <v>0</v>
      </c>
      <c r="AD119" s="64">
        <f t="shared" si="46"/>
        <v>0</v>
      </c>
      <c r="AE119" s="64">
        <f t="shared" si="46"/>
        <v>0</v>
      </c>
      <c r="AF119" s="64">
        <f t="shared" si="46"/>
        <v>0</v>
      </c>
      <c r="AG119" s="64">
        <f t="shared" si="46"/>
        <v>0</v>
      </c>
      <c r="AH119" s="64">
        <f t="shared" si="46"/>
        <v>0</v>
      </c>
      <c r="AI119" s="64">
        <f t="shared" si="46"/>
        <v>0</v>
      </c>
      <c r="AJ119" s="64">
        <f t="shared" si="46"/>
        <v>0</v>
      </c>
      <c r="AM119" s="64">
        <f t="shared" si="30"/>
        <v>0</v>
      </c>
      <c r="AN119" s="64">
        <f t="shared" si="47"/>
        <v>0</v>
      </c>
      <c r="AO119" s="64">
        <f t="shared" si="47"/>
        <v>0</v>
      </c>
      <c r="AP119" s="64">
        <f t="shared" si="47"/>
        <v>0</v>
      </c>
      <c r="AQ119" s="64">
        <f t="shared" si="47"/>
        <v>0</v>
      </c>
      <c r="AR119" s="64">
        <f t="shared" si="47"/>
        <v>0</v>
      </c>
      <c r="AS119" s="64">
        <f t="shared" si="47"/>
        <v>0</v>
      </c>
      <c r="AT119" s="64">
        <f t="shared" si="47"/>
        <v>0</v>
      </c>
      <c r="AU119" s="64">
        <f t="shared" si="47"/>
        <v>0</v>
      </c>
      <c r="AV119" s="64">
        <f t="shared" si="47"/>
        <v>0</v>
      </c>
      <c r="AW119" s="64">
        <f t="shared" si="47"/>
        <v>0</v>
      </c>
      <c r="AZ119" s="64">
        <f t="shared" si="31"/>
        <v>0</v>
      </c>
      <c r="BA119" s="64">
        <f t="shared" si="48"/>
        <v>0</v>
      </c>
      <c r="BB119" s="64">
        <f t="shared" si="48"/>
        <v>0</v>
      </c>
      <c r="BC119" s="64">
        <f t="shared" si="48"/>
        <v>0</v>
      </c>
      <c r="BD119" s="64">
        <f t="shared" si="48"/>
        <v>0</v>
      </c>
      <c r="BE119" s="64">
        <f t="shared" si="48"/>
        <v>0</v>
      </c>
      <c r="BF119" s="64">
        <f t="shared" si="48"/>
        <v>0</v>
      </c>
      <c r="BG119" s="64">
        <f t="shared" si="48"/>
        <v>0</v>
      </c>
      <c r="BH119" s="64">
        <f t="shared" si="48"/>
        <v>0</v>
      </c>
      <c r="BI119" s="64">
        <f t="shared" si="48"/>
        <v>0</v>
      </c>
      <c r="BJ119" s="64">
        <f t="shared" si="48"/>
        <v>0</v>
      </c>
      <c r="BM119" s="64">
        <f t="shared" si="49"/>
        <v>0</v>
      </c>
      <c r="BN119" s="64">
        <f t="shared" si="49"/>
        <v>0</v>
      </c>
      <c r="BO119" s="64">
        <f t="shared" si="49"/>
        <v>0</v>
      </c>
      <c r="BP119" s="64">
        <f t="shared" si="49"/>
        <v>0</v>
      </c>
      <c r="BQ119" s="64">
        <f t="shared" si="49"/>
        <v>0</v>
      </c>
      <c r="BR119" s="64">
        <f t="shared" si="49"/>
        <v>0</v>
      </c>
      <c r="BS119" s="64">
        <f t="shared" si="49"/>
        <v>0</v>
      </c>
      <c r="BT119" s="64">
        <f t="shared" si="49"/>
        <v>0</v>
      </c>
      <c r="BU119" s="64">
        <f t="shared" si="49"/>
        <v>0</v>
      </c>
      <c r="BV119" s="64">
        <f t="shared" si="49"/>
        <v>0</v>
      </c>
      <c r="BW119" s="64">
        <f t="shared" si="49"/>
        <v>0</v>
      </c>
      <c r="BZ119" s="64">
        <f t="shared" si="50"/>
        <v>0</v>
      </c>
      <c r="CA119" s="64">
        <f t="shared" si="50"/>
        <v>0</v>
      </c>
      <c r="CB119" s="64">
        <f t="shared" si="50"/>
        <v>0</v>
      </c>
      <c r="CC119" s="64">
        <f t="shared" si="50"/>
        <v>0</v>
      </c>
      <c r="CD119" s="64">
        <f t="shared" si="50"/>
        <v>0</v>
      </c>
      <c r="CE119" s="64">
        <f t="shared" si="50"/>
        <v>0</v>
      </c>
      <c r="CF119" s="64">
        <f t="shared" si="50"/>
        <v>0</v>
      </c>
      <c r="CG119" s="64">
        <f t="shared" si="50"/>
        <v>0</v>
      </c>
      <c r="CH119" s="64">
        <f t="shared" si="50"/>
        <v>0</v>
      </c>
      <c r="CI119" s="64">
        <f t="shared" si="50"/>
        <v>0</v>
      </c>
      <c r="CJ119" s="64">
        <f t="shared" si="50"/>
        <v>0</v>
      </c>
      <c r="CM119" s="64">
        <f t="shared" si="51"/>
        <v>0</v>
      </c>
      <c r="CN119" s="64">
        <f t="shared" si="51"/>
        <v>0</v>
      </c>
      <c r="CO119" s="64">
        <f t="shared" si="51"/>
        <v>0</v>
      </c>
      <c r="CP119" s="64">
        <f t="shared" si="51"/>
        <v>0</v>
      </c>
      <c r="CQ119" s="64">
        <f t="shared" si="51"/>
        <v>0</v>
      </c>
      <c r="CR119" s="64">
        <f t="shared" si="51"/>
        <v>0</v>
      </c>
      <c r="CS119" s="64">
        <f t="shared" si="51"/>
        <v>0</v>
      </c>
      <c r="CT119" s="64">
        <f t="shared" si="51"/>
        <v>0</v>
      </c>
      <c r="CU119" s="64">
        <f t="shared" si="51"/>
        <v>0</v>
      </c>
      <c r="CV119" s="64">
        <f t="shared" si="51"/>
        <v>0</v>
      </c>
      <c r="CW119" s="64">
        <f t="shared" si="51"/>
        <v>0</v>
      </c>
    </row>
    <row r="120" spans="1:101">
      <c r="A120" s="64">
        <v>2018</v>
      </c>
      <c r="B120" s="64">
        <v>520600232</v>
      </c>
      <c r="C120" s="64">
        <v>101</v>
      </c>
      <c r="D120" s="64" t="s">
        <v>509</v>
      </c>
      <c r="E120" s="64">
        <v>34050</v>
      </c>
      <c r="F120" s="64">
        <v>1231.229</v>
      </c>
      <c r="G120" s="64" t="s">
        <v>517</v>
      </c>
      <c r="K120" s="64">
        <v>777950033</v>
      </c>
      <c r="L120" s="64" t="s">
        <v>522</v>
      </c>
      <c r="M120" s="64">
        <f t="shared" si="28"/>
        <v>0</v>
      </c>
      <c r="N120" s="64">
        <f t="shared" si="45"/>
        <v>0</v>
      </c>
      <c r="O120" s="64">
        <f t="shared" si="45"/>
        <v>0</v>
      </c>
      <c r="P120" s="64">
        <f t="shared" si="45"/>
        <v>0</v>
      </c>
      <c r="Q120" s="64">
        <f t="shared" si="45"/>
        <v>0</v>
      </c>
      <c r="R120" s="64">
        <f t="shared" si="45"/>
        <v>0</v>
      </c>
      <c r="S120" s="64">
        <f t="shared" si="45"/>
        <v>0</v>
      </c>
      <c r="T120" s="64">
        <f t="shared" si="45"/>
        <v>0</v>
      </c>
      <c r="U120" s="64">
        <f t="shared" si="45"/>
        <v>0</v>
      </c>
      <c r="V120" s="64">
        <f t="shared" si="45"/>
        <v>0</v>
      </c>
      <c r="W120" s="64">
        <f t="shared" si="45"/>
        <v>0</v>
      </c>
      <c r="Z120" s="64">
        <f t="shared" si="29"/>
        <v>0</v>
      </c>
      <c r="AA120" s="64">
        <f t="shared" si="46"/>
        <v>0</v>
      </c>
      <c r="AB120" s="64">
        <f t="shared" si="46"/>
        <v>0</v>
      </c>
      <c r="AC120" s="64">
        <f t="shared" si="46"/>
        <v>0</v>
      </c>
      <c r="AD120" s="64">
        <f t="shared" si="46"/>
        <v>0</v>
      </c>
      <c r="AE120" s="64">
        <f t="shared" si="46"/>
        <v>0</v>
      </c>
      <c r="AF120" s="64">
        <f t="shared" si="46"/>
        <v>0</v>
      </c>
      <c r="AG120" s="64">
        <f t="shared" si="46"/>
        <v>0</v>
      </c>
      <c r="AH120" s="64">
        <f t="shared" si="46"/>
        <v>0</v>
      </c>
      <c r="AI120" s="64">
        <f t="shared" si="46"/>
        <v>0</v>
      </c>
      <c r="AJ120" s="64">
        <f t="shared" si="46"/>
        <v>0</v>
      </c>
      <c r="AM120" s="64">
        <f t="shared" si="30"/>
        <v>0</v>
      </c>
      <c r="AN120" s="64">
        <f t="shared" si="47"/>
        <v>0</v>
      </c>
      <c r="AO120" s="64">
        <f t="shared" si="47"/>
        <v>0</v>
      </c>
      <c r="AP120" s="64">
        <f t="shared" si="47"/>
        <v>0</v>
      </c>
      <c r="AQ120" s="64">
        <f t="shared" si="47"/>
        <v>0</v>
      </c>
      <c r="AR120" s="64">
        <f t="shared" si="47"/>
        <v>0</v>
      </c>
      <c r="AS120" s="64">
        <f t="shared" si="47"/>
        <v>0</v>
      </c>
      <c r="AT120" s="64">
        <f t="shared" si="47"/>
        <v>0</v>
      </c>
      <c r="AU120" s="64">
        <f t="shared" si="47"/>
        <v>0</v>
      </c>
      <c r="AV120" s="64">
        <f t="shared" si="47"/>
        <v>0</v>
      </c>
      <c r="AW120" s="64">
        <f t="shared" si="47"/>
        <v>0</v>
      </c>
      <c r="AZ120" s="64">
        <f t="shared" si="31"/>
        <v>0</v>
      </c>
      <c r="BA120" s="64">
        <f t="shared" si="48"/>
        <v>0</v>
      </c>
      <c r="BB120" s="64">
        <f t="shared" si="48"/>
        <v>0</v>
      </c>
      <c r="BC120" s="64">
        <f t="shared" si="48"/>
        <v>0</v>
      </c>
      <c r="BD120" s="64">
        <f t="shared" si="48"/>
        <v>0</v>
      </c>
      <c r="BE120" s="64">
        <f t="shared" si="48"/>
        <v>0</v>
      </c>
      <c r="BF120" s="64">
        <f t="shared" si="48"/>
        <v>0</v>
      </c>
      <c r="BG120" s="64">
        <f t="shared" si="48"/>
        <v>0</v>
      </c>
      <c r="BH120" s="64">
        <f t="shared" si="48"/>
        <v>0</v>
      </c>
      <c r="BI120" s="64">
        <f t="shared" si="48"/>
        <v>0</v>
      </c>
      <c r="BJ120" s="64">
        <f t="shared" si="48"/>
        <v>0</v>
      </c>
      <c r="BM120" s="64">
        <f t="shared" si="49"/>
        <v>0</v>
      </c>
      <c r="BN120" s="64">
        <f t="shared" si="49"/>
        <v>0</v>
      </c>
      <c r="BO120" s="64">
        <f t="shared" si="49"/>
        <v>0</v>
      </c>
      <c r="BP120" s="64">
        <f t="shared" si="49"/>
        <v>0</v>
      </c>
      <c r="BQ120" s="64">
        <f t="shared" si="49"/>
        <v>0</v>
      </c>
      <c r="BR120" s="64">
        <f t="shared" si="49"/>
        <v>0</v>
      </c>
      <c r="BS120" s="64">
        <f t="shared" si="49"/>
        <v>0</v>
      </c>
      <c r="BT120" s="64">
        <f t="shared" si="49"/>
        <v>0</v>
      </c>
      <c r="BU120" s="64">
        <f t="shared" si="49"/>
        <v>18</v>
      </c>
      <c r="BV120" s="64">
        <f t="shared" si="49"/>
        <v>0</v>
      </c>
      <c r="BW120" s="64">
        <f t="shared" si="49"/>
        <v>0</v>
      </c>
      <c r="BZ120" s="64">
        <f t="shared" si="50"/>
        <v>0</v>
      </c>
      <c r="CA120" s="64">
        <f t="shared" si="50"/>
        <v>0</v>
      </c>
      <c r="CB120" s="64">
        <f t="shared" si="50"/>
        <v>0</v>
      </c>
      <c r="CC120" s="64">
        <f t="shared" si="50"/>
        <v>0</v>
      </c>
      <c r="CD120" s="64">
        <f t="shared" si="50"/>
        <v>0</v>
      </c>
      <c r="CE120" s="64">
        <f t="shared" si="50"/>
        <v>0</v>
      </c>
      <c r="CF120" s="64">
        <f t="shared" si="50"/>
        <v>0</v>
      </c>
      <c r="CG120" s="64">
        <f t="shared" si="50"/>
        <v>0</v>
      </c>
      <c r="CH120" s="64">
        <f t="shared" si="50"/>
        <v>184</v>
      </c>
      <c r="CI120" s="64">
        <f t="shared" si="50"/>
        <v>0</v>
      </c>
      <c r="CJ120" s="64">
        <f t="shared" si="50"/>
        <v>0</v>
      </c>
      <c r="CM120" s="64">
        <f t="shared" si="51"/>
        <v>0</v>
      </c>
      <c r="CN120" s="64">
        <f t="shared" si="51"/>
        <v>0</v>
      </c>
      <c r="CO120" s="64">
        <f t="shared" si="51"/>
        <v>0</v>
      </c>
      <c r="CP120" s="64">
        <f t="shared" si="51"/>
        <v>0</v>
      </c>
      <c r="CQ120" s="64">
        <f t="shared" si="51"/>
        <v>0</v>
      </c>
      <c r="CR120" s="64">
        <f t="shared" si="51"/>
        <v>0</v>
      </c>
      <c r="CS120" s="64">
        <f t="shared" si="51"/>
        <v>0</v>
      </c>
      <c r="CT120" s="64">
        <f t="shared" si="51"/>
        <v>0</v>
      </c>
      <c r="CU120" s="64">
        <f t="shared" si="51"/>
        <v>157</v>
      </c>
      <c r="CV120" s="64">
        <f t="shared" si="51"/>
        <v>0</v>
      </c>
      <c r="CW120" s="64">
        <f t="shared" si="51"/>
        <v>0</v>
      </c>
    </row>
    <row r="121" spans="1:101">
      <c r="A121" s="64">
        <v>2015</v>
      </c>
      <c r="B121" s="64">
        <v>520600232</v>
      </c>
      <c r="C121" s="64">
        <v>2</v>
      </c>
      <c r="D121" s="64" t="s">
        <v>509</v>
      </c>
      <c r="E121" s="64">
        <v>34050</v>
      </c>
      <c r="F121" s="64">
        <v>331.4</v>
      </c>
      <c r="G121" s="64" t="s">
        <v>517</v>
      </c>
      <c r="K121" s="64">
        <v>602080023</v>
      </c>
      <c r="L121" s="64" t="s">
        <v>523</v>
      </c>
      <c r="M121" s="64">
        <f t="shared" si="28"/>
        <v>0</v>
      </c>
      <c r="N121" s="64">
        <f t="shared" si="45"/>
        <v>0</v>
      </c>
      <c r="O121" s="64">
        <f t="shared" si="45"/>
        <v>0</v>
      </c>
      <c r="P121" s="64">
        <f t="shared" si="45"/>
        <v>0</v>
      </c>
      <c r="Q121" s="64">
        <f t="shared" si="45"/>
        <v>0</v>
      </c>
      <c r="R121" s="64">
        <f t="shared" si="45"/>
        <v>0</v>
      </c>
      <c r="S121" s="64">
        <f t="shared" si="45"/>
        <v>0</v>
      </c>
      <c r="T121" s="64">
        <f t="shared" si="45"/>
        <v>0</v>
      </c>
      <c r="U121" s="64">
        <f t="shared" si="45"/>
        <v>0</v>
      </c>
      <c r="V121" s="64">
        <f t="shared" si="45"/>
        <v>0</v>
      </c>
      <c r="W121" s="64">
        <f t="shared" si="45"/>
        <v>0</v>
      </c>
      <c r="Z121" s="64">
        <f t="shared" si="29"/>
        <v>0</v>
      </c>
      <c r="AA121" s="64">
        <f t="shared" si="46"/>
        <v>0</v>
      </c>
      <c r="AB121" s="64">
        <f t="shared" si="46"/>
        <v>0</v>
      </c>
      <c r="AC121" s="64">
        <f t="shared" si="46"/>
        <v>0</v>
      </c>
      <c r="AD121" s="64">
        <f t="shared" si="46"/>
        <v>0</v>
      </c>
      <c r="AE121" s="64">
        <f t="shared" si="46"/>
        <v>0</v>
      </c>
      <c r="AF121" s="64">
        <f t="shared" si="46"/>
        <v>0</v>
      </c>
      <c r="AG121" s="64">
        <f t="shared" si="46"/>
        <v>0</v>
      </c>
      <c r="AH121" s="64">
        <f t="shared" si="46"/>
        <v>0</v>
      </c>
      <c r="AI121" s="64">
        <f t="shared" si="46"/>
        <v>0</v>
      </c>
      <c r="AJ121" s="64">
        <f t="shared" si="46"/>
        <v>0</v>
      </c>
      <c r="AM121" s="64">
        <f t="shared" si="30"/>
        <v>0</v>
      </c>
      <c r="AN121" s="64">
        <f t="shared" si="47"/>
        <v>0</v>
      </c>
      <c r="AO121" s="64">
        <f t="shared" si="47"/>
        <v>0</v>
      </c>
      <c r="AP121" s="64">
        <f t="shared" si="47"/>
        <v>0</v>
      </c>
      <c r="AQ121" s="64">
        <f t="shared" si="47"/>
        <v>0</v>
      </c>
      <c r="AR121" s="64">
        <f t="shared" si="47"/>
        <v>0</v>
      </c>
      <c r="AS121" s="64">
        <f t="shared" si="47"/>
        <v>0</v>
      </c>
      <c r="AT121" s="64">
        <f t="shared" si="47"/>
        <v>0</v>
      </c>
      <c r="AU121" s="64">
        <f t="shared" si="47"/>
        <v>0</v>
      </c>
      <c r="AV121" s="64">
        <f t="shared" si="47"/>
        <v>0</v>
      </c>
      <c r="AW121" s="64">
        <f t="shared" si="47"/>
        <v>0</v>
      </c>
      <c r="AZ121" s="64">
        <f t="shared" si="31"/>
        <v>0</v>
      </c>
      <c r="BA121" s="64">
        <f t="shared" si="48"/>
        <v>0</v>
      </c>
      <c r="BB121" s="64">
        <f t="shared" si="48"/>
        <v>0</v>
      </c>
      <c r="BC121" s="64">
        <f t="shared" si="48"/>
        <v>0</v>
      </c>
      <c r="BD121" s="64">
        <f t="shared" si="48"/>
        <v>0</v>
      </c>
      <c r="BE121" s="64">
        <f t="shared" si="48"/>
        <v>0</v>
      </c>
      <c r="BF121" s="64">
        <f t="shared" si="48"/>
        <v>0</v>
      </c>
      <c r="BG121" s="64">
        <f t="shared" si="48"/>
        <v>0</v>
      </c>
      <c r="BH121" s="64">
        <f t="shared" si="48"/>
        <v>0</v>
      </c>
      <c r="BI121" s="64">
        <f t="shared" si="48"/>
        <v>0</v>
      </c>
      <c r="BJ121" s="64">
        <f t="shared" si="48"/>
        <v>0</v>
      </c>
      <c r="BM121" s="64">
        <f t="shared" si="49"/>
        <v>0</v>
      </c>
      <c r="BN121" s="64">
        <f t="shared" si="49"/>
        <v>0</v>
      </c>
      <c r="BO121" s="64">
        <f t="shared" si="49"/>
        <v>0</v>
      </c>
      <c r="BP121" s="64">
        <f t="shared" si="49"/>
        <v>0</v>
      </c>
      <c r="BQ121" s="64">
        <f t="shared" si="49"/>
        <v>0</v>
      </c>
      <c r="BR121" s="64">
        <f t="shared" si="49"/>
        <v>0</v>
      </c>
      <c r="BS121" s="64">
        <f t="shared" si="49"/>
        <v>0</v>
      </c>
      <c r="BT121" s="64">
        <f t="shared" si="49"/>
        <v>0</v>
      </c>
      <c r="BU121" s="64">
        <f t="shared" si="49"/>
        <v>0</v>
      </c>
      <c r="BV121" s="64">
        <f t="shared" si="49"/>
        <v>0</v>
      </c>
      <c r="BW121" s="64">
        <f t="shared" si="49"/>
        <v>0</v>
      </c>
      <c r="BZ121" s="64">
        <f t="shared" si="50"/>
        <v>0</v>
      </c>
      <c r="CA121" s="64">
        <f t="shared" si="50"/>
        <v>0</v>
      </c>
      <c r="CB121" s="64">
        <f t="shared" si="50"/>
        <v>0</v>
      </c>
      <c r="CC121" s="64">
        <f t="shared" si="50"/>
        <v>0</v>
      </c>
      <c r="CD121" s="64">
        <f t="shared" si="50"/>
        <v>0</v>
      </c>
      <c r="CE121" s="64">
        <f t="shared" si="50"/>
        <v>0</v>
      </c>
      <c r="CF121" s="64">
        <f t="shared" si="50"/>
        <v>0</v>
      </c>
      <c r="CG121" s="64">
        <f t="shared" si="50"/>
        <v>0</v>
      </c>
      <c r="CH121" s="64">
        <f t="shared" si="50"/>
        <v>0</v>
      </c>
      <c r="CI121" s="64">
        <f t="shared" si="50"/>
        <v>0</v>
      </c>
      <c r="CJ121" s="64">
        <f t="shared" si="50"/>
        <v>0</v>
      </c>
      <c r="CM121" s="64">
        <f t="shared" si="51"/>
        <v>0</v>
      </c>
      <c r="CN121" s="64">
        <f t="shared" si="51"/>
        <v>0</v>
      </c>
      <c r="CO121" s="64">
        <f t="shared" si="51"/>
        <v>0</v>
      </c>
      <c r="CP121" s="64">
        <f t="shared" si="51"/>
        <v>0</v>
      </c>
      <c r="CQ121" s="64">
        <f t="shared" si="51"/>
        <v>0</v>
      </c>
      <c r="CR121" s="64">
        <f t="shared" si="51"/>
        <v>0</v>
      </c>
      <c r="CS121" s="64">
        <f t="shared" si="51"/>
        <v>0</v>
      </c>
      <c r="CT121" s="64">
        <f t="shared" si="51"/>
        <v>0</v>
      </c>
      <c r="CU121" s="64">
        <f t="shared" si="51"/>
        <v>0</v>
      </c>
      <c r="CV121" s="64">
        <f t="shared" si="51"/>
        <v>0</v>
      </c>
      <c r="CW121" s="64">
        <f t="shared" si="51"/>
        <v>0</v>
      </c>
    </row>
    <row r="122" spans="1:101">
      <c r="A122" s="64">
        <v>2015</v>
      </c>
      <c r="B122" s="64">
        <v>520600232</v>
      </c>
      <c r="C122" s="64">
        <v>3</v>
      </c>
      <c r="D122" s="64" t="s">
        <v>509</v>
      </c>
      <c r="E122" s="64">
        <v>34050</v>
      </c>
      <c r="F122" s="64">
        <v>672.8</v>
      </c>
      <c r="G122" s="64" t="s">
        <v>517</v>
      </c>
      <c r="K122" s="64">
        <v>713050023</v>
      </c>
      <c r="L122" s="64" t="s">
        <v>228</v>
      </c>
      <c r="M122" s="64">
        <f t="shared" si="28"/>
        <v>0</v>
      </c>
      <c r="N122" s="64">
        <f t="shared" si="45"/>
        <v>0</v>
      </c>
      <c r="O122" s="64">
        <f t="shared" si="45"/>
        <v>0</v>
      </c>
      <c r="P122" s="64">
        <f t="shared" si="45"/>
        <v>0</v>
      </c>
      <c r="Q122" s="64">
        <f t="shared" si="45"/>
        <v>0</v>
      </c>
      <c r="R122" s="64">
        <f t="shared" si="45"/>
        <v>0</v>
      </c>
      <c r="S122" s="64">
        <f t="shared" si="45"/>
        <v>0</v>
      </c>
      <c r="T122" s="64">
        <f t="shared" si="45"/>
        <v>0</v>
      </c>
      <c r="U122" s="64">
        <f t="shared" si="45"/>
        <v>0</v>
      </c>
      <c r="V122" s="64">
        <f t="shared" si="45"/>
        <v>0</v>
      </c>
      <c r="W122" s="64">
        <f t="shared" si="45"/>
        <v>0</v>
      </c>
      <c r="Z122" s="64">
        <f t="shared" si="29"/>
        <v>0</v>
      </c>
      <c r="AA122" s="64">
        <f t="shared" si="46"/>
        <v>0</v>
      </c>
      <c r="AB122" s="64">
        <f t="shared" si="46"/>
        <v>0</v>
      </c>
      <c r="AC122" s="64">
        <f t="shared" si="46"/>
        <v>0</v>
      </c>
      <c r="AD122" s="64">
        <f t="shared" si="46"/>
        <v>0</v>
      </c>
      <c r="AE122" s="64">
        <f t="shared" si="46"/>
        <v>0</v>
      </c>
      <c r="AF122" s="64">
        <f t="shared" si="46"/>
        <v>0</v>
      </c>
      <c r="AG122" s="64">
        <f t="shared" si="46"/>
        <v>0</v>
      </c>
      <c r="AH122" s="64">
        <f t="shared" si="46"/>
        <v>0</v>
      </c>
      <c r="AI122" s="64">
        <f t="shared" si="46"/>
        <v>0</v>
      </c>
      <c r="AJ122" s="64">
        <f t="shared" si="46"/>
        <v>0</v>
      </c>
      <c r="AM122" s="64">
        <f t="shared" si="30"/>
        <v>0</v>
      </c>
      <c r="AN122" s="64">
        <f t="shared" si="47"/>
        <v>0</v>
      </c>
      <c r="AO122" s="64">
        <f t="shared" si="47"/>
        <v>0</v>
      </c>
      <c r="AP122" s="64">
        <f t="shared" si="47"/>
        <v>0</v>
      </c>
      <c r="AQ122" s="64">
        <f t="shared" si="47"/>
        <v>0</v>
      </c>
      <c r="AR122" s="64">
        <f t="shared" si="47"/>
        <v>0</v>
      </c>
      <c r="AS122" s="64">
        <f t="shared" si="47"/>
        <v>0</v>
      </c>
      <c r="AT122" s="64">
        <f t="shared" si="47"/>
        <v>0</v>
      </c>
      <c r="AU122" s="64">
        <f t="shared" si="47"/>
        <v>0</v>
      </c>
      <c r="AV122" s="64">
        <f t="shared" si="47"/>
        <v>0</v>
      </c>
      <c r="AW122" s="64">
        <f t="shared" si="47"/>
        <v>0</v>
      </c>
      <c r="AZ122" s="64">
        <f t="shared" si="31"/>
        <v>0</v>
      </c>
      <c r="BA122" s="64">
        <f t="shared" si="48"/>
        <v>0</v>
      </c>
      <c r="BB122" s="64">
        <f t="shared" si="48"/>
        <v>0</v>
      </c>
      <c r="BC122" s="64">
        <f t="shared" si="48"/>
        <v>0</v>
      </c>
      <c r="BD122" s="64">
        <f t="shared" si="48"/>
        <v>0</v>
      </c>
      <c r="BE122" s="64">
        <f t="shared" si="48"/>
        <v>0</v>
      </c>
      <c r="BF122" s="64">
        <f t="shared" si="48"/>
        <v>0</v>
      </c>
      <c r="BG122" s="64">
        <f t="shared" si="48"/>
        <v>0</v>
      </c>
      <c r="BH122" s="64">
        <f t="shared" si="48"/>
        <v>0</v>
      </c>
      <c r="BI122" s="64">
        <f t="shared" si="48"/>
        <v>0</v>
      </c>
      <c r="BJ122" s="64">
        <f t="shared" si="48"/>
        <v>0</v>
      </c>
      <c r="BM122" s="64">
        <f t="shared" si="49"/>
        <v>0</v>
      </c>
      <c r="BN122" s="64">
        <f t="shared" si="49"/>
        <v>0</v>
      </c>
      <c r="BO122" s="64">
        <f t="shared" si="49"/>
        <v>0</v>
      </c>
      <c r="BP122" s="64">
        <f t="shared" si="49"/>
        <v>0</v>
      </c>
      <c r="BQ122" s="64">
        <f t="shared" si="49"/>
        <v>0</v>
      </c>
      <c r="BR122" s="64">
        <f t="shared" si="49"/>
        <v>0</v>
      </c>
      <c r="BS122" s="64">
        <f t="shared" si="49"/>
        <v>0</v>
      </c>
      <c r="BT122" s="64">
        <f t="shared" si="49"/>
        <v>0</v>
      </c>
      <c r="BU122" s="64">
        <f t="shared" si="49"/>
        <v>0</v>
      </c>
      <c r="BV122" s="64">
        <f t="shared" si="49"/>
        <v>0</v>
      </c>
      <c r="BW122" s="64">
        <f t="shared" si="49"/>
        <v>0</v>
      </c>
      <c r="BZ122" s="64">
        <f t="shared" si="50"/>
        <v>0</v>
      </c>
      <c r="CA122" s="64">
        <f t="shared" si="50"/>
        <v>0</v>
      </c>
      <c r="CB122" s="64">
        <f t="shared" si="50"/>
        <v>0</v>
      </c>
      <c r="CC122" s="64">
        <f t="shared" si="50"/>
        <v>0</v>
      </c>
      <c r="CD122" s="64">
        <f t="shared" si="50"/>
        <v>0</v>
      </c>
      <c r="CE122" s="64">
        <f t="shared" si="50"/>
        <v>0</v>
      </c>
      <c r="CF122" s="64">
        <f t="shared" si="50"/>
        <v>0</v>
      </c>
      <c r="CG122" s="64">
        <f t="shared" si="50"/>
        <v>0</v>
      </c>
      <c r="CH122" s="64">
        <f t="shared" si="50"/>
        <v>0</v>
      </c>
      <c r="CI122" s="64">
        <f t="shared" si="50"/>
        <v>0</v>
      </c>
      <c r="CJ122" s="64">
        <f t="shared" si="50"/>
        <v>0</v>
      </c>
      <c r="CM122" s="64">
        <f t="shared" si="51"/>
        <v>0</v>
      </c>
      <c r="CN122" s="64">
        <f t="shared" si="51"/>
        <v>0</v>
      </c>
      <c r="CO122" s="64">
        <f t="shared" si="51"/>
        <v>0</v>
      </c>
      <c r="CP122" s="64">
        <f t="shared" si="51"/>
        <v>0</v>
      </c>
      <c r="CQ122" s="64">
        <f t="shared" si="51"/>
        <v>0</v>
      </c>
      <c r="CR122" s="64">
        <f t="shared" si="51"/>
        <v>0</v>
      </c>
      <c r="CS122" s="64">
        <f t="shared" si="51"/>
        <v>0</v>
      </c>
      <c r="CT122" s="64">
        <f t="shared" si="51"/>
        <v>0</v>
      </c>
      <c r="CU122" s="64">
        <f t="shared" si="51"/>
        <v>0</v>
      </c>
      <c r="CV122" s="64">
        <f t="shared" si="51"/>
        <v>0</v>
      </c>
      <c r="CW122" s="64">
        <f t="shared" si="51"/>
        <v>0</v>
      </c>
    </row>
    <row r="123" spans="1:101">
      <c r="A123" s="64">
        <v>2005</v>
      </c>
      <c r="B123" s="64">
        <v>520600232</v>
      </c>
      <c r="C123" s="64">
        <v>1</v>
      </c>
      <c r="D123" s="64" t="s">
        <v>509</v>
      </c>
      <c r="E123" s="64">
        <v>35900</v>
      </c>
      <c r="F123" s="64">
        <v>1725</v>
      </c>
      <c r="K123" s="64">
        <v>681100013</v>
      </c>
      <c r="L123" s="64" t="s">
        <v>234</v>
      </c>
      <c r="M123" s="64">
        <f>SUMIFS($F$2:$F$172,$A$2:$A$172,$J$1,$B$2:$B$172,$K123,$D$2:$D$172,M$1)</f>
        <v>0</v>
      </c>
      <c r="N123" s="64">
        <f t="shared" si="45"/>
        <v>0</v>
      </c>
      <c r="O123" s="64">
        <f t="shared" si="45"/>
        <v>0</v>
      </c>
      <c r="P123" s="64">
        <f t="shared" si="45"/>
        <v>0</v>
      </c>
      <c r="Q123" s="64">
        <f t="shared" si="45"/>
        <v>0</v>
      </c>
      <c r="R123" s="64">
        <f t="shared" si="45"/>
        <v>0</v>
      </c>
      <c r="S123" s="64">
        <f t="shared" si="45"/>
        <v>0</v>
      </c>
      <c r="T123" s="64">
        <f t="shared" si="45"/>
        <v>0</v>
      </c>
      <c r="U123" s="64">
        <f t="shared" si="45"/>
        <v>0</v>
      </c>
      <c r="V123" s="64">
        <f t="shared" si="45"/>
        <v>0</v>
      </c>
      <c r="W123" s="64">
        <f t="shared" si="45"/>
        <v>0</v>
      </c>
      <c r="Z123" s="64">
        <f>SUMIFS($F$2:$F$172,$A$2:$A$172,$Y$1,$B$2:$B$172,$K123,$D$2:$D$172,Z$1)</f>
        <v>0</v>
      </c>
      <c r="AA123" s="64">
        <f t="shared" si="46"/>
        <v>0</v>
      </c>
      <c r="AB123" s="64">
        <f t="shared" si="46"/>
        <v>0</v>
      </c>
      <c r="AC123" s="64">
        <f t="shared" si="46"/>
        <v>0</v>
      </c>
      <c r="AD123" s="64">
        <f t="shared" si="46"/>
        <v>0</v>
      </c>
      <c r="AE123" s="64">
        <f t="shared" si="46"/>
        <v>0</v>
      </c>
      <c r="AF123" s="64">
        <f t="shared" si="46"/>
        <v>0</v>
      </c>
      <c r="AG123" s="64">
        <f t="shared" si="46"/>
        <v>0</v>
      </c>
      <c r="AH123" s="64">
        <f t="shared" si="46"/>
        <v>0</v>
      </c>
      <c r="AI123" s="64">
        <f t="shared" si="46"/>
        <v>0</v>
      </c>
      <c r="AJ123" s="64">
        <f t="shared" si="46"/>
        <v>0</v>
      </c>
      <c r="AM123" s="64">
        <f>SUMIFS($F$2:$F$172,$A$2:$A$172,$AL$1,$B$2:$B$172,$K123,$D$2:$D$172,AM$1)</f>
        <v>0</v>
      </c>
      <c r="AN123" s="64">
        <f t="shared" si="47"/>
        <v>0</v>
      </c>
      <c r="AO123" s="64">
        <f t="shared" si="47"/>
        <v>0</v>
      </c>
      <c r="AP123" s="64">
        <f t="shared" si="47"/>
        <v>0</v>
      </c>
      <c r="AQ123" s="64">
        <f t="shared" si="47"/>
        <v>0</v>
      </c>
      <c r="AR123" s="64">
        <f t="shared" si="47"/>
        <v>0</v>
      </c>
      <c r="AS123" s="64">
        <f t="shared" si="47"/>
        <v>0</v>
      </c>
      <c r="AT123" s="64">
        <f t="shared" si="47"/>
        <v>0</v>
      </c>
      <c r="AU123" s="64">
        <f t="shared" si="47"/>
        <v>0</v>
      </c>
      <c r="AV123" s="64">
        <f t="shared" si="47"/>
        <v>0</v>
      </c>
      <c r="AW123" s="64">
        <f t="shared" si="47"/>
        <v>0</v>
      </c>
      <c r="AZ123" s="64">
        <f>SUMIFS($F$2:$F$172,$A$2:$A$172,$AY$1,$B$2:$B$172,$K123,$D$2:$D$172,AZ$1)</f>
        <v>0</v>
      </c>
      <c r="BA123" s="64">
        <f t="shared" si="48"/>
        <v>0</v>
      </c>
      <c r="BB123" s="64">
        <f t="shared" si="48"/>
        <v>0</v>
      </c>
      <c r="BC123" s="64">
        <f t="shared" si="48"/>
        <v>0</v>
      </c>
      <c r="BD123" s="64">
        <f t="shared" si="48"/>
        <v>0</v>
      </c>
      <c r="BE123" s="64">
        <f t="shared" si="48"/>
        <v>0</v>
      </c>
      <c r="BF123" s="64">
        <f t="shared" si="48"/>
        <v>0</v>
      </c>
      <c r="BG123" s="64">
        <f t="shared" si="48"/>
        <v>0</v>
      </c>
      <c r="BH123" s="64">
        <f t="shared" si="48"/>
        <v>0</v>
      </c>
      <c r="BI123" s="64">
        <f t="shared" si="48"/>
        <v>0</v>
      </c>
      <c r="BJ123" s="64">
        <f t="shared" si="48"/>
        <v>0</v>
      </c>
      <c r="BM123" s="64">
        <f t="shared" si="49"/>
        <v>0</v>
      </c>
      <c r="BN123" s="64">
        <f t="shared" si="49"/>
        <v>0</v>
      </c>
      <c r="BO123" s="64">
        <f t="shared" si="49"/>
        <v>0</v>
      </c>
      <c r="BP123" s="64">
        <f t="shared" si="49"/>
        <v>0</v>
      </c>
      <c r="BQ123" s="64">
        <f t="shared" si="49"/>
        <v>0</v>
      </c>
      <c r="BR123" s="64">
        <f t="shared" si="49"/>
        <v>0</v>
      </c>
      <c r="BS123" s="64">
        <f t="shared" si="49"/>
        <v>0</v>
      </c>
      <c r="BT123" s="64">
        <f t="shared" si="49"/>
        <v>0</v>
      </c>
      <c r="BU123" s="64">
        <f t="shared" si="49"/>
        <v>0</v>
      </c>
      <c r="BV123" s="64">
        <f t="shared" si="49"/>
        <v>0</v>
      </c>
      <c r="BW123" s="64">
        <f t="shared" si="49"/>
        <v>0</v>
      </c>
      <c r="BZ123" s="64">
        <f t="shared" si="50"/>
        <v>0</v>
      </c>
      <c r="CA123" s="64">
        <f t="shared" si="50"/>
        <v>0</v>
      </c>
      <c r="CB123" s="64">
        <f t="shared" si="50"/>
        <v>0</v>
      </c>
      <c r="CC123" s="64">
        <f t="shared" si="50"/>
        <v>0</v>
      </c>
      <c r="CD123" s="64">
        <f t="shared" si="50"/>
        <v>0</v>
      </c>
      <c r="CE123" s="64">
        <f t="shared" si="50"/>
        <v>0</v>
      </c>
      <c r="CF123" s="64">
        <f t="shared" si="50"/>
        <v>0</v>
      </c>
      <c r="CG123" s="64">
        <f t="shared" si="50"/>
        <v>0</v>
      </c>
      <c r="CH123" s="64">
        <f t="shared" si="50"/>
        <v>0</v>
      </c>
      <c r="CI123" s="64">
        <f t="shared" si="50"/>
        <v>0</v>
      </c>
      <c r="CJ123" s="64">
        <f t="shared" si="50"/>
        <v>0</v>
      </c>
      <c r="CM123" s="64">
        <f t="shared" si="51"/>
        <v>0</v>
      </c>
      <c r="CN123" s="64">
        <f t="shared" si="51"/>
        <v>0</v>
      </c>
      <c r="CO123" s="64">
        <f t="shared" si="51"/>
        <v>0</v>
      </c>
      <c r="CP123" s="64">
        <f t="shared" si="51"/>
        <v>0</v>
      </c>
      <c r="CQ123" s="64">
        <f t="shared" si="51"/>
        <v>0</v>
      </c>
      <c r="CR123" s="64">
        <f t="shared" si="51"/>
        <v>0</v>
      </c>
      <c r="CS123" s="64">
        <f t="shared" si="51"/>
        <v>0</v>
      </c>
      <c r="CT123" s="64">
        <f t="shared" si="51"/>
        <v>0</v>
      </c>
      <c r="CU123" s="64">
        <f t="shared" si="51"/>
        <v>0</v>
      </c>
      <c r="CV123" s="64">
        <f t="shared" si="51"/>
        <v>0</v>
      </c>
      <c r="CW123" s="64">
        <f t="shared" si="51"/>
        <v>0</v>
      </c>
    </row>
    <row r="124" spans="1:101">
      <c r="A124" s="64">
        <v>2010</v>
      </c>
      <c r="B124" s="64">
        <v>520600232</v>
      </c>
      <c r="C124" s="64">
        <v>2</v>
      </c>
      <c r="D124" s="64" t="s">
        <v>509</v>
      </c>
      <c r="E124" s="64">
        <v>34050</v>
      </c>
      <c r="F124" s="64">
        <v>477.755</v>
      </c>
      <c r="K124" s="64">
        <v>681720013</v>
      </c>
      <c r="L124" s="64" t="s">
        <v>221</v>
      </c>
      <c r="M124" s="64">
        <f>SUMIFS($F$2:$F$172,$A$2:$A$172,$J$1,$B$2:$B$172,$K124,$D$2:$D$172,M$1)</f>
        <v>0</v>
      </c>
      <c r="N124" s="64">
        <f t="shared" si="45"/>
        <v>0</v>
      </c>
      <c r="O124" s="64">
        <f t="shared" si="45"/>
        <v>0</v>
      </c>
      <c r="P124" s="64">
        <f t="shared" si="45"/>
        <v>0</v>
      </c>
      <c r="Q124" s="64">
        <f t="shared" si="45"/>
        <v>0</v>
      </c>
      <c r="R124" s="64">
        <f t="shared" si="45"/>
        <v>0</v>
      </c>
      <c r="S124" s="64">
        <f t="shared" si="45"/>
        <v>0</v>
      </c>
      <c r="T124" s="64">
        <f t="shared" si="45"/>
        <v>0</v>
      </c>
      <c r="U124" s="64">
        <f t="shared" si="45"/>
        <v>0</v>
      </c>
      <c r="V124" s="64">
        <f t="shared" si="45"/>
        <v>0</v>
      </c>
      <c r="W124" s="64">
        <f t="shared" si="45"/>
        <v>0</v>
      </c>
      <c r="Z124" s="64">
        <f>SUMIFS($F$2:$F$172,$A$2:$A$172,$Y$1,$B$2:$B$172,$K124,$D$2:$D$172,Z$1)</f>
        <v>0</v>
      </c>
      <c r="AA124" s="64">
        <f t="shared" si="46"/>
        <v>0</v>
      </c>
      <c r="AB124" s="64">
        <f t="shared" si="46"/>
        <v>0</v>
      </c>
      <c r="AC124" s="64">
        <f t="shared" si="46"/>
        <v>0</v>
      </c>
      <c r="AD124" s="64">
        <f t="shared" si="46"/>
        <v>0</v>
      </c>
      <c r="AE124" s="64">
        <f t="shared" si="46"/>
        <v>0</v>
      </c>
      <c r="AF124" s="64">
        <f t="shared" si="46"/>
        <v>0</v>
      </c>
      <c r="AG124" s="64">
        <f t="shared" si="46"/>
        <v>0</v>
      </c>
      <c r="AH124" s="64">
        <f t="shared" si="46"/>
        <v>0</v>
      </c>
      <c r="AI124" s="64">
        <f t="shared" si="46"/>
        <v>0</v>
      </c>
      <c r="AJ124" s="64">
        <f t="shared" si="46"/>
        <v>0</v>
      </c>
      <c r="AM124" s="64">
        <f>SUMIFS($F$2:$F$172,$A$2:$A$172,$AL$1,$B$2:$B$172,$K124,$D$2:$D$172,AM$1)</f>
        <v>0</v>
      </c>
      <c r="AN124" s="64">
        <f t="shared" si="47"/>
        <v>0</v>
      </c>
      <c r="AO124" s="64">
        <f t="shared" si="47"/>
        <v>0</v>
      </c>
      <c r="AP124" s="64">
        <f t="shared" si="47"/>
        <v>0</v>
      </c>
      <c r="AQ124" s="64">
        <f t="shared" si="47"/>
        <v>0</v>
      </c>
      <c r="AR124" s="64">
        <f t="shared" si="47"/>
        <v>0</v>
      </c>
      <c r="AS124" s="64">
        <f t="shared" si="47"/>
        <v>0</v>
      </c>
      <c r="AT124" s="64">
        <f t="shared" si="47"/>
        <v>0</v>
      </c>
      <c r="AU124" s="64">
        <f t="shared" si="47"/>
        <v>0</v>
      </c>
      <c r="AV124" s="64">
        <f t="shared" si="47"/>
        <v>0</v>
      </c>
      <c r="AW124" s="64">
        <f t="shared" si="47"/>
        <v>0</v>
      </c>
      <c r="AZ124" s="64">
        <f>SUMIFS($F$2:$F$172,$A$2:$A$172,$AY$1,$B$2:$B$172,$K124,$D$2:$D$172,AZ$1)</f>
        <v>0</v>
      </c>
      <c r="BA124" s="64">
        <f t="shared" si="48"/>
        <v>0</v>
      </c>
      <c r="BB124" s="64">
        <f t="shared" si="48"/>
        <v>0</v>
      </c>
      <c r="BC124" s="64">
        <f t="shared" si="48"/>
        <v>0</v>
      </c>
      <c r="BD124" s="64">
        <f t="shared" si="48"/>
        <v>0</v>
      </c>
      <c r="BE124" s="64">
        <f t="shared" si="48"/>
        <v>0</v>
      </c>
      <c r="BF124" s="64">
        <f t="shared" si="48"/>
        <v>0</v>
      </c>
      <c r="BG124" s="64">
        <f t="shared" si="48"/>
        <v>0</v>
      </c>
      <c r="BH124" s="64">
        <f t="shared" si="48"/>
        <v>0</v>
      </c>
      <c r="BI124" s="64">
        <f t="shared" si="48"/>
        <v>0</v>
      </c>
      <c r="BJ124" s="64">
        <f t="shared" si="48"/>
        <v>0</v>
      </c>
      <c r="BM124" s="64">
        <f t="shared" si="49"/>
        <v>0</v>
      </c>
      <c r="BN124" s="64">
        <f t="shared" si="49"/>
        <v>0</v>
      </c>
      <c r="BO124" s="64">
        <f t="shared" si="49"/>
        <v>0</v>
      </c>
      <c r="BP124" s="64">
        <f t="shared" si="49"/>
        <v>0</v>
      </c>
      <c r="BQ124" s="64">
        <f t="shared" si="49"/>
        <v>0</v>
      </c>
      <c r="BR124" s="64">
        <f t="shared" si="49"/>
        <v>0</v>
      </c>
      <c r="BS124" s="64">
        <f t="shared" si="49"/>
        <v>0</v>
      </c>
      <c r="BT124" s="64">
        <f t="shared" si="49"/>
        <v>0</v>
      </c>
      <c r="BU124" s="64">
        <f t="shared" si="49"/>
        <v>0</v>
      </c>
      <c r="BV124" s="64">
        <f t="shared" si="49"/>
        <v>0</v>
      </c>
      <c r="BW124" s="64">
        <f t="shared" si="49"/>
        <v>0</v>
      </c>
      <c r="BZ124" s="64">
        <f t="shared" si="50"/>
        <v>0</v>
      </c>
      <c r="CA124" s="64">
        <f t="shared" si="50"/>
        <v>0</v>
      </c>
      <c r="CB124" s="64">
        <f t="shared" si="50"/>
        <v>0</v>
      </c>
      <c r="CC124" s="64">
        <f t="shared" si="50"/>
        <v>0</v>
      </c>
      <c r="CD124" s="64">
        <f t="shared" si="50"/>
        <v>0</v>
      </c>
      <c r="CE124" s="64">
        <f t="shared" si="50"/>
        <v>0</v>
      </c>
      <c r="CF124" s="64">
        <f t="shared" si="50"/>
        <v>0</v>
      </c>
      <c r="CG124" s="64">
        <f t="shared" si="50"/>
        <v>0</v>
      </c>
      <c r="CH124" s="64">
        <f t="shared" si="50"/>
        <v>0</v>
      </c>
      <c r="CI124" s="64">
        <f t="shared" si="50"/>
        <v>0</v>
      </c>
      <c r="CJ124" s="64">
        <f t="shared" si="50"/>
        <v>0</v>
      </c>
      <c r="CM124" s="64">
        <f t="shared" si="51"/>
        <v>0</v>
      </c>
      <c r="CN124" s="64">
        <f t="shared" si="51"/>
        <v>0</v>
      </c>
      <c r="CO124" s="64">
        <f t="shared" si="51"/>
        <v>0</v>
      </c>
      <c r="CP124" s="64">
        <f t="shared" si="51"/>
        <v>0</v>
      </c>
      <c r="CQ124" s="64">
        <f t="shared" si="51"/>
        <v>0</v>
      </c>
      <c r="CR124" s="64">
        <f t="shared" si="51"/>
        <v>0</v>
      </c>
      <c r="CS124" s="64">
        <f t="shared" si="51"/>
        <v>0</v>
      </c>
      <c r="CT124" s="64">
        <f t="shared" si="51"/>
        <v>0</v>
      </c>
      <c r="CU124" s="64">
        <f t="shared" si="51"/>
        <v>0</v>
      </c>
      <c r="CV124" s="64">
        <f t="shared" si="51"/>
        <v>0</v>
      </c>
      <c r="CW124" s="64">
        <f t="shared" si="51"/>
        <v>0</v>
      </c>
    </row>
    <row r="125" spans="1:101">
      <c r="A125" s="64">
        <v>2010</v>
      </c>
      <c r="B125" s="64">
        <v>520600232</v>
      </c>
      <c r="C125" s="64">
        <v>1</v>
      </c>
      <c r="D125" s="64" t="s">
        <v>509</v>
      </c>
      <c r="E125" s="64">
        <v>34050</v>
      </c>
      <c r="F125" s="64">
        <v>378.041</v>
      </c>
      <c r="I125" s="64">
        <v>2</v>
      </c>
      <c r="K125" s="64">
        <v>674160013</v>
      </c>
      <c r="L125" s="64" t="s">
        <v>227</v>
      </c>
      <c r="M125" s="64">
        <f>SUMIFS($F$2:$F$172,$A$2:$A$172,$J$1,$B$2:$B$172,$K125,$D$2:$D$172,M$1)</f>
        <v>0</v>
      </c>
      <c r="N125" s="64">
        <f t="shared" si="45"/>
        <v>0</v>
      </c>
      <c r="O125" s="64">
        <f t="shared" si="45"/>
        <v>0</v>
      </c>
      <c r="P125" s="64">
        <f t="shared" si="45"/>
        <v>0</v>
      </c>
      <c r="Q125" s="64">
        <f t="shared" si="45"/>
        <v>0</v>
      </c>
      <c r="R125" s="64">
        <f t="shared" si="45"/>
        <v>0</v>
      </c>
      <c r="S125" s="64">
        <f t="shared" si="45"/>
        <v>0</v>
      </c>
      <c r="T125" s="64">
        <f t="shared" si="45"/>
        <v>0</v>
      </c>
      <c r="U125" s="64">
        <f t="shared" si="45"/>
        <v>0</v>
      </c>
      <c r="V125" s="64">
        <f t="shared" si="45"/>
        <v>0</v>
      </c>
      <c r="W125" s="64">
        <f t="shared" si="45"/>
        <v>0</v>
      </c>
      <c r="Z125" s="64">
        <f>SUMIFS($F$2:$F$172,$A$2:$A$172,$Y$1,$B$2:$B$172,$K125,$D$2:$D$172,Z$1)</f>
        <v>0</v>
      </c>
      <c r="AA125" s="64">
        <f t="shared" si="46"/>
        <v>0</v>
      </c>
      <c r="AB125" s="64">
        <f t="shared" si="46"/>
        <v>0</v>
      </c>
      <c r="AC125" s="64">
        <f t="shared" si="46"/>
        <v>0</v>
      </c>
      <c r="AD125" s="64">
        <f t="shared" si="46"/>
        <v>0</v>
      </c>
      <c r="AE125" s="64">
        <f t="shared" si="46"/>
        <v>0</v>
      </c>
      <c r="AF125" s="64">
        <f t="shared" si="46"/>
        <v>0</v>
      </c>
      <c r="AG125" s="64">
        <f t="shared" si="46"/>
        <v>0</v>
      </c>
      <c r="AH125" s="64">
        <f t="shared" si="46"/>
        <v>0</v>
      </c>
      <c r="AI125" s="64">
        <f t="shared" si="46"/>
        <v>0</v>
      </c>
      <c r="AJ125" s="64">
        <f t="shared" si="46"/>
        <v>0</v>
      </c>
      <c r="AM125" s="64">
        <f>SUMIFS($F$2:$F$172,$A$2:$A$172,$AL$1,$B$2:$B$172,$K125,$D$2:$D$172,AM$1)</f>
        <v>0</v>
      </c>
      <c r="AN125" s="64">
        <f t="shared" si="47"/>
        <v>0</v>
      </c>
      <c r="AO125" s="64">
        <f t="shared" si="47"/>
        <v>0</v>
      </c>
      <c r="AP125" s="64">
        <f t="shared" si="47"/>
        <v>0</v>
      </c>
      <c r="AQ125" s="64">
        <f t="shared" si="47"/>
        <v>0</v>
      </c>
      <c r="AR125" s="64">
        <f t="shared" si="47"/>
        <v>0</v>
      </c>
      <c r="AS125" s="64">
        <f t="shared" si="47"/>
        <v>0</v>
      </c>
      <c r="AT125" s="64">
        <f t="shared" si="47"/>
        <v>0</v>
      </c>
      <c r="AU125" s="64">
        <f t="shared" si="47"/>
        <v>0</v>
      </c>
      <c r="AV125" s="64">
        <f t="shared" si="47"/>
        <v>0</v>
      </c>
      <c r="AW125" s="64">
        <f t="shared" si="47"/>
        <v>0</v>
      </c>
      <c r="AZ125" s="64">
        <f>SUMIFS($F$2:$F$172,$A$2:$A$172,$AY$1,$B$2:$B$172,$K125,$D$2:$D$172,AZ$1)</f>
        <v>0</v>
      </c>
      <c r="BA125" s="64">
        <f t="shared" si="48"/>
        <v>0</v>
      </c>
      <c r="BB125" s="64">
        <f t="shared" si="48"/>
        <v>0</v>
      </c>
      <c r="BC125" s="64">
        <f t="shared" si="48"/>
        <v>0</v>
      </c>
      <c r="BD125" s="64">
        <f t="shared" si="48"/>
        <v>0</v>
      </c>
      <c r="BE125" s="64">
        <f t="shared" si="48"/>
        <v>0</v>
      </c>
      <c r="BF125" s="64">
        <f t="shared" si="48"/>
        <v>0</v>
      </c>
      <c r="BG125" s="64">
        <f t="shared" si="48"/>
        <v>0</v>
      </c>
      <c r="BH125" s="64">
        <f t="shared" si="48"/>
        <v>0</v>
      </c>
      <c r="BI125" s="64">
        <f t="shared" si="48"/>
        <v>0</v>
      </c>
      <c r="BJ125" s="64">
        <f t="shared" si="48"/>
        <v>0</v>
      </c>
      <c r="BM125" s="64">
        <f t="shared" si="49"/>
        <v>0</v>
      </c>
      <c r="BN125" s="64">
        <f t="shared" si="49"/>
        <v>0</v>
      </c>
      <c r="BO125" s="64">
        <f t="shared" si="49"/>
        <v>0</v>
      </c>
      <c r="BP125" s="64">
        <f t="shared" si="49"/>
        <v>0</v>
      </c>
      <c r="BQ125" s="64">
        <f t="shared" si="49"/>
        <v>0</v>
      </c>
      <c r="BR125" s="64">
        <f t="shared" si="49"/>
        <v>0</v>
      </c>
      <c r="BS125" s="64">
        <f t="shared" si="49"/>
        <v>0</v>
      </c>
      <c r="BT125" s="64">
        <f t="shared" si="49"/>
        <v>0</v>
      </c>
      <c r="BU125" s="64">
        <f t="shared" si="49"/>
        <v>0</v>
      </c>
      <c r="BV125" s="64">
        <f t="shared" si="49"/>
        <v>0</v>
      </c>
      <c r="BW125" s="64">
        <f t="shared" si="49"/>
        <v>0</v>
      </c>
      <c r="BZ125" s="64">
        <f t="shared" si="50"/>
        <v>0</v>
      </c>
      <c r="CA125" s="64">
        <f t="shared" si="50"/>
        <v>0</v>
      </c>
      <c r="CB125" s="64">
        <f t="shared" si="50"/>
        <v>0</v>
      </c>
      <c r="CC125" s="64">
        <f t="shared" si="50"/>
        <v>0</v>
      </c>
      <c r="CD125" s="64">
        <f t="shared" si="50"/>
        <v>0</v>
      </c>
      <c r="CE125" s="64">
        <f t="shared" si="50"/>
        <v>0</v>
      </c>
      <c r="CF125" s="64">
        <f t="shared" si="50"/>
        <v>0</v>
      </c>
      <c r="CG125" s="64">
        <f t="shared" si="50"/>
        <v>0</v>
      </c>
      <c r="CH125" s="64">
        <f t="shared" si="50"/>
        <v>0</v>
      </c>
      <c r="CI125" s="64">
        <f t="shared" si="50"/>
        <v>0</v>
      </c>
      <c r="CJ125" s="64">
        <f t="shared" si="50"/>
        <v>0</v>
      </c>
      <c r="CM125" s="64">
        <f t="shared" si="51"/>
        <v>0</v>
      </c>
      <c r="CN125" s="64">
        <f t="shared" si="51"/>
        <v>0</v>
      </c>
      <c r="CO125" s="64">
        <f t="shared" si="51"/>
        <v>0</v>
      </c>
      <c r="CP125" s="64">
        <f t="shared" si="51"/>
        <v>0</v>
      </c>
      <c r="CQ125" s="64">
        <f t="shared" si="51"/>
        <v>0</v>
      </c>
      <c r="CR125" s="64">
        <f t="shared" si="51"/>
        <v>0</v>
      </c>
      <c r="CS125" s="64">
        <f t="shared" si="51"/>
        <v>0</v>
      </c>
      <c r="CT125" s="64">
        <f t="shared" si="51"/>
        <v>0</v>
      </c>
      <c r="CU125" s="64">
        <f t="shared" si="51"/>
        <v>0</v>
      </c>
      <c r="CV125" s="64">
        <f t="shared" si="51"/>
        <v>0</v>
      </c>
      <c r="CW125" s="64">
        <f t="shared" si="51"/>
        <v>0</v>
      </c>
    </row>
    <row r="126" spans="1:101">
      <c r="A126" s="64">
        <v>2010</v>
      </c>
      <c r="B126" s="64">
        <v>520600232</v>
      </c>
      <c r="C126" s="64">
        <v>3</v>
      </c>
      <c r="D126" s="64" t="s">
        <v>509</v>
      </c>
      <c r="E126" s="64">
        <v>34050</v>
      </c>
      <c r="F126" s="64">
        <v>529.25599999999997</v>
      </c>
      <c r="K126" s="64">
        <v>713050013</v>
      </c>
      <c r="L126" s="64" t="s">
        <v>228</v>
      </c>
      <c r="M126" s="64">
        <f>SUMIFS($F$2:$F$172,$A$2:$A$172,$J$1,$B$2:$B$172,$K126,$D$2:$D$172,M$1)</f>
        <v>0</v>
      </c>
      <c r="N126" s="64">
        <f t="shared" si="45"/>
        <v>0</v>
      </c>
      <c r="O126" s="64">
        <f t="shared" si="45"/>
        <v>0</v>
      </c>
      <c r="P126" s="64">
        <f t="shared" si="45"/>
        <v>0</v>
      </c>
      <c r="Q126" s="64">
        <f t="shared" si="45"/>
        <v>0</v>
      </c>
      <c r="R126" s="64">
        <f t="shared" si="45"/>
        <v>0</v>
      </c>
      <c r="S126" s="64">
        <f t="shared" si="45"/>
        <v>0</v>
      </c>
      <c r="T126" s="64">
        <f t="shared" si="45"/>
        <v>0</v>
      </c>
      <c r="U126" s="64">
        <f t="shared" si="45"/>
        <v>0</v>
      </c>
      <c r="V126" s="64">
        <f t="shared" si="45"/>
        <v>0</v>
      </c>
      <c r="W126" s="64">
        <f t="shared" si="45"/>
        <v>0</v>
      </c>
      <c r="Z126" s="64">
        <f>SUMIFS($F$2:$F$172,$A$2:$A$172,$Y$1,$B$2:$B$172,$K126,$D$2:$D$172,Z$1)</f>
        <v>0</v>
      </c>
      <c r="AA126" s="64">
        <f t="shared" si="46"/>
        <v>0</v>
      </c>
      <c r="AB126" s="64">
        <f t="shared" si="46"/>
        <v>0</v>
      </c>
      <c r="AC126" s="64">
        <f t="shared" si="46"/>
        <v>0</v>
      </c>
      <c r="AD126" s="64">
        <f t="shared" si="46"/>
        <v>0</v>
      </c>
      <c r="AE126" s="64">
        <f t="shared" si="46"/>
        <v>0</v>
      </c>
      <c r="AF126" s="64">
        <f t="shared" si="46"/>
        <v>0</v>
      </c>
      <c r="AG126" s="64">
        <f t="shared" si="46"/>
        <v>0</v>
      </c>
      <c r="AH126" s="64">
        <f t="shared" si="46"/>
        <v>0</v>
      </c>
      <c r="AI126" s="64">
        <f t="shared" si="46"/>
        <v>0</v>
      </c>
      <c r="AJ126" s="64">
        <f t="shared" si="46"/>
        <v>0</v>
      </c>
      <c r="AM126" s="64">
        <f>SUMIFS($F$2:$F$172,$A$2:$A$172,$AL$1,$B$2:$B$172,$K126,$D$2:$D$172,AM$1)</f>
        <v>0</v>
      </c>
      <c r="AN126" s="64">
        <f t="shared" si="47"/>
        <v>0</v>
      </c>
      <c r="AO126" s="64">
        <f t="shared" si="47"/>
        <v>0</v>
      </c>
      <c r="AP126" s="64">
        <f t="shared" si="47"/>
        <v>0</v>
      </c>
      <c r="AQ126" s="64">
        <f t="shared" si="47"/>
        <v>0</v>
      </c>
      <c r="AR126" s="64">
        <f t="shared" si="47"/>
        <v>0</v>
      </c>
      <c r="AS126" s="64">
        <f t="shared" si="47"/>
        <v>0</v>
      </c>
      <c r="AT126" s="64">
        <f t="shared" si="47"/>
        <v>0</v>
      </c>
      <c r="AU126" s="64">
        <f t="shared" si="47"/>
        <v>0</v>
      </c>
      <c r="AV126" s="64">
        <f t="shared" si="47"/>
        <v>0</v>
      </c>
      <c r="AW126" s="64">
        <f t="shared" si="47"/>
        <v>0</v>
      </c>
      <c r="AZ126" s="64">
        <f>SUMIFS($F$2:$F$172,$A$2:$A$172,$AY$1,$B$2:$B$172,$K126,$D$2:$D$172,AZ$1)</f>
        <v>0</v>
      </c>
      <c r="BA126" s="64">
        <f t="shared" si="48"/>
        <v>0</v>
      </c>
      <c r="BB126" s="64">
        <f t="shared" si="48"/>
        <v>0</v>
      </c>
      <c r="BC126" s="64">
        <f t="shared" si="48"/>
        <v>0</v>
      </c>
      <c r="BD126" s="64">
        <f t="shared" si="48"/>
        <v>0</v>
      </c>
      <c r="BE126" s="64">
        <f t="shared" si="48"/>
        <v>0</v>
      </c>
      <c r="BF126" s="64">
        <f t="shared" si="48"/>
        <v>0</v>
      </c>
      <c r="BG126" s="64">
        <f t="shared" si="48"/>
        <v>0</v>
      </c>
      <c r="BH126" s="64">
        <f t="shared" si="48"/>
        <v>0</v>
      </c>
      <c r="BI126" s="64">
        <f t="shared" si="48"/>
        <v>0</v>
      </c>
      <c r="BJ126" s="64">
        <f t="shared" si="48"/>
        <v>0</v>
      </c>
      <c r="BM126" s="64">
        <f t="shared" si="49"/>
        <v>0</v>
      </c>
      <c r="BN126" s="64">
        <f t="shared" si="49"/>
        <v>0</v>
      </c>
      <c r="BO126" s="64">
        <f t="shared" si="49"/>
        <v>0</v>
      </c>
      <c r="BP126" s="64">
        <f t="shared" si="49"/>
        <v>0</v>
      </c>
      <c r="BQ126" s="64">
        <f t="shared" si="49"/>
        <v>0</v>
      </c>
      <c r="BR126" s="64">
        <f t="shared" si="49"/>
        <v>0</v>
      </c>
      <c r="BS126" s="64">
        <f t="shared" si="49"/>
        <v>0</v>
      </c>
      <c r="BT126" s="64">
        <f t="shared" si="49"/>
        <v>0</v>
      </c>
      <c r="BU126" s="64">
        <f t="shared" si="49"/>
        <v>0</v>
      </c>
      <c r="BV126" s="64">
        <f t="shared" si="49"/>
        <v>0</v>
      </c>
      <c r="BW126" s="64">
        <f t="shared" si="49"/>
        <v>0</v>
      </c>
      <c r="BZ126" s="64">
        <f t="shared" si="50"/>
        <v>0</v>
      </c>
      <c r="CA126" s="64">
        <f t="shared" si="50"/>
        <v>0</v>
      </c>
      <c r="CB126" s="64">
        <f t="shared" si="50"/>
        <v>0</v>
      </c>
      <c r="CC126" s="64">
        <f t="shared" si="50"/>
        <v>0</v>
      </c>
      <c r="CD126" s="64">
        <f t="shared" si="50"/>
        <v>0</v>
      </c>
      <c r="CE126" s="64">
        <f t="shared" si="50"/>
        <v>0</v>
      </c>
      <c r="CF126" s="64">
        <f t="shared" si="50"/>
        <v>0</v>
      </c>
      <c r="CG126" s="64">
        <f t="shared" si="50"/>
        <v>0</v>
      </c>
      <c r="CH126" s="64">
        <f t="shared" si="50"/>
        <v>0</v>
      </c>
      <c r="CI126" s="64">
        <f t="shared" si="50"/>
        <v>0</v>
      </c>
      <c r="CJ126" s="64">
        <f t="shared" si="50"/>
        <v>0</v>
      </c>
      <c r="CM126" s="64">
        <f t="shared" si="51"/>
        <v>0</v>
      </c>
      <c r="CN126" s="64">
        <f t="shared" si="51"/>
        <v>0</v>
      </c>
      <c r="CO126" s="64">
        <f t="shared" si="51"/>
        <v>0</v>
      </c>
      <c r="CP126" s="64">
        <f t="shared" si="51"/>
        <v>0</v>
      </c>
      <c r="CQ126" s="64">
        <f t="shared" si="51"/>
        <v>0</v>
      </c>
      <c r="CR126" s="64">
        <f t="shared" si="51"/>
        <v>0</v>
      </c>
      <c r="CS126" s="64">
        <f t="shared" si="51"/>
        <v>0</v>
      </c>
      <c r="CT126" s="64">
        <f t="shared" si="51"/>
        <v>0</v>
      </c>
      <c r="CU126" s="64">
        <f t="shared" si="51"/>
        <v>0</v>
      </c>
      <c r="CV126" s="64">
        <f t="shared" si="51"/>
        <v>0</v>
      </c>
      <c r="CW126" s="64">
        <f t="shared" si="51"/>
        <v>0</v>
      </c>
    </row>
    <row r="127" spans="1:101">
      <c r="A127" s="64">
        <v>2005</v>
      </c>
      <c r="B127" s="64">
        <v>520600752</v>
      </c>
      <c r="C127" s="64">
        <v>1</v>
      </c>
      <c r="D127" s="64" t="s">
        <v>509</v>
      </c>
      <c r="E127" s="64">
        <v>35900</v>
      </c>
      <c r="F127" s="64">
        <v>26.946000000000002</v>
      </c>
      <c r="K127" s="64">
        <v>702480013</v>
      </c>
      <c r="L127" s="64" t="s">
        <v>225</v>
      </c>
      <c r="M127" s="64">
        <f>SUMIFS($F$2:$F$172,$A$2:$A$172,$J$1,$B$2:$B$172,$K127,$D$2:$D$172,M$1)</f>
        <v>0</v>
      </c>
      <c r="N127" s="64">
        <f t="shared" si="45"/>
        <v>0</v>
      </c>
      <c r="O127" s="64">
        <f t="shared" si="45"/>
        <v>0</v>
      </c>
      <c r="P127" s="64">
        <f t="shared" si="45"/>
        <v>0</v>
      </c>
      <c r="Q127" s="64">
        <f t="shared" si="45"/>
        <v>0</v>
      </c>
      <c r="R127" s="64">
        <f t="shared" si="45"/>
        <v>0</v>
      </c>
      <c r="S127" s="64">
        <f t="shared" si="45"/>
        <v>0</v>
      </c>
      <c r="T127" s="64">
        <f t="shared" si="45"/>
        <v>0</v>
      </c>
      <c r="U127" s="64">
        <f t="shared" si="45"/>
        <v>0</v>
      </c>
      <c r="V127" s="64">
        <f t="shared" si="45"/>
        <v>0</v>
      </c>
      <c r="W127" s="64">
        <f t="shared" si="45"/>
        <v>0</v>
      </c>
      <c r="Z127" s="64">
        <f>SUMIFS($F$2:$F$172,$A$2:$A$172,$Y$1,$B$2:$B$172,$K127,$D$2:$D$172,Z$1)</f>
        <v>0</v>
      </c>
      <c r="AA127" s="64">
        <f t="shared" si="46"/>
        <v>0</v>
      </c>
      <c r="AB127" s="64">
        <f t="shared" si="46"/>
        <v>0</v>
      </c>
      <c r="AC127" s="64">
        <f t="shared" si="46"/>
        <v>0</v>
      </c>
      <c r="AD127" s="64">
        <f t="shared" si="46"/>
        <v>0</v>
      </c>
      <c r="AE127" s="64">
        <f t="shared" si="46"/>
        <v>0</v>
      </c>
      <c r="AF127" s="64">
        <f t="shared" si="46"/>
        <v>0</v>
      </c>
      <c r="AG127" s="64">
        <f t="shared" si="46"/>
        <v>0</v>
      </c>
      <c r="AH127" s="64">
        <f t="shared" si="46"/>
        <v>0</v>
      </c>
      <c r="AI127" s="64">
        <f t="shared" si="46"/>
        <v>0</v>
      </c>
      <c r="AJ127" s="64">
        <f t="shared" si="46"/>
        <v>0</v>
      </c>
      <c r="AM127" s="64">
        <f>SUMIFS($F$2:$F$172,$A$2:$A$172,$AL$1,$B$2:$B$172,$K127,$D$2:$D$172,AM$1)</f>
        <v>0</v>
      </c>
      <c r="AN127" s="64">
        <f t="shared" si="47"/>
        <v>0</v>
      </c>
      <c r="AO127" s="64">
        <f t="shared" si="47"/>
        <v>0</v>
      </c>
      <c r="AP127" s="64">
        <f t="shared" si="47"/>
        <v>0</v>
      </c>
      <c r="AQ127" s="64">
        <f t="shared" si="47"/>
        <v>0</v>
      </c>
      <c r="AR127" s="64">
        <f t="shared" si="47"/>
        <v>0</v>
      </c>
      <c r="AS127" s="64">
        <f t="shared" si="47"/>
        <v>0</v>
      </c>
      <c r="AT127" s="64">
        <f t="shared" si="47"/>
        <v>0</v>
      </c>
      <c r="AU127" s="64">
        <f t="shared" si="47"/>
        <v>0</v>
      </c>
      <c r="AV127" s="64">
        <f t="shared" si="47"/>
        <v>0</v>
      </c>
      <c r="AW127" s="64">
        <f t="shared" si="47"/>
        <v>0</v>
      </c>
      <c r="AZ127" s="64">
        <f>SUMIFS($F$2:$F$172,$A$2:$A$172,$AY$1,$B$2:$B$172,$K127,$D$2:$D$172,AZ$1)</f>
        <v>0</v>
      </c>
      <c r="BA127" s="64">
        <f t="shared" si="48"/>
        <v>0</v>
      </c>
      <c r="BB127" s="64">
        <f t="shared" si="48"/>
        <v>0</v>
      </c>
      <c r="BC127" s="64">
        <f t="shared" si="48"/>
        <v>0</v>
      </c>
      <c r="BD127" s="64">
        <f t="shared" si="48"/>
        <v>0</v>
      </c>
      <c r="BE127" s="64">
        <f t="shared" si="48"/>
        <v>0</v>
      </c>
      <c r="BF127" s="64">
        <f t="shared" si="48"/>
        <v>0</v>
      </c>
      <c r="BG127" s="64">
        <f t="shared" si="48"/>
        <v>0</v>
      </c>
      <c r="BH127" s="64">
        <f t="shared" si="48"/>
        <v>0</v>
      </c>
      <c r="BI127" s="64">
        <f t="shared" si="48"/>
        <v>0</v>
      </c>
      <c r="BJ127" s="64">
        <f t="shared" si="48"/>
        <v>0</v>
      </c>
      <c r="BM127" s="64">
        <f t="shared" si="49"/>
        <v>0</v>
      </c>
      <c r="BN127" s="64">
        <f t="shared" si="49"/>
        <v>0</v>
      </c>
      <c r="BO127" s="64">
        <f t="shared" si="49"/>
        <v>0</v>
      </c>
      <c r="BP127" s="64">
        <f t="shared" si="49"/>
        <v>0</v>
      </c>
      <c r="BQ127" s="64">
        <f t="shared" si="49"/>
        <v>0</v>
      </c>
      <c r="BR127" s="64">
        <f t="shared" si="49"/>
        <v>0</v>
      </c>
      <c r="BS127" s="64">
        <f t="shared" si="49"/>
        <v>0</v>
      </c>
      <c r="BT127" s="64">
        <f t="shared" si="49"/>
        <v>0</v>
      </c>
      <c r="BU127" s="64">
        <f t="shared" si="49"/>
        <v>0</v>
      </c>
      <c r="BV127" s="64">
        <f t="shared" si="49"/>
        <v>0</v>
      </c>
      <c r="BW127" s="64">
        <f t="shared" si="49"/>
        <v>0</v>
      </c>
      <c r="BZ127" s="64">
        <f t="shared" si="50"/>
        <v>0</v>
      </c>
      <c r="CA127" s="64">
        <f t="shared" si="50"/>
        <v>0</v>
      </c>
      <c r="CB127" s="64">
        <f t="shared" si="50"/>
        <v>0</v>
      </c>
      <c r="CC127" s="64">
        <f t="shared" si="50"/>
        <v>0</v>
      </c>
      <c r="CD127" s="64">
        <f t="shared" si="50"/>
        <v>0</v>
      </c>
      <c r="CE127" s="64">
        <f t="shared" si="50"/>
        <v>0</v>
      </c>
      <c r="CF127" s="64">
        <f t="shared" si="50"/>
        <v>0</v>
      </c>
      <c r="CG127" s="64">
        <f t="shared" si="50"/>
        <v>0.151</v>
      </c>
      <c r="CH127" s="64">
        <f t="shared" si="50"/>
        <v>0</v>
      </c>
      <c r="CI127" s="64">
        <f t="shared" si="50"/>
        <v>0</v>
      </c>
      <c r="CJ127" s="64">
        <f t="shared" si="50"/>
        <v>0</v>
      </c>
      <c r="CM127" s="64">
        <f t="shared" si="51"/>
        <v>0</v>
      </c>
      <c r="CN127" s="64">
        <f t="shared" si="51"/>
        <v>0</v>
      </c>
      <c r="CO127" s="64">
        <f t="shared" si="51"/>
        <v>0</v>
      </c>
      <c r="CP127" s="64">
        <f t="shared" si="51"/>
        <v>0</v>
      </c>
      <c r="CQ127" s="64">
        <f t="shared" si="51"/>
        <v>0</v>
      </c>
      <c r="CR127" s="64">
        <f t="shared" si="51"/>
        <v>0</v>
      </c>
      <c r="CS127" s="64">
        <f t="shared" si="51"/>
        <v>0</v>
      </c>
      <c r="CT127" s="64">
        <f t="shared" si="51"/>
        <v>0.09</v>
      </c>
      <c r="CU127" s="64">
        <f t="shared" si="51"/>
        <v>0</v>
      </c>
      <c r="CV127" s="64">
        <f t="shared" si="51"/>
        <v>0</v>
      </c>
      <c r="CW127" s="64">
        <f t="shared" si="51"/>
        <v>0</v>
      </c>
    </row>
    <row r="128" spans="1:101">
      <c r="A128" s="64">
        <v>2010</v>
      </c>
      <c r="B128" s="64">
        <v>520600752</v>
      </c>
      <c r="C128" s="64">
        <v>1</v>
      </c>
      <c r="D128" s="64" t="s">
        <v>509</v>
      </c>
      <c r="E128" s="64">
        <v>34091</v>
      </c>
      <c r="F128" s="64">
        <v>33</v>
      </c>
    </row>
    <row r="129" spans="1:89">
      <c r="A129" s="64">
        <v>2005</v>
      </c>
      <c r="B129" s="64">
        <v>520600822</v>
      </c>
      <c r="C129" s="64">
        <v>4</v>
      </c>
      <c r="D129" s="64" t="s">
        <v>509</v>
      </c>
      <c r="E129" s="64">
        <v>34270</v>
      </c>
      <c r="F129" s="64">
        <v>39.774999999999999</v>
      </c>
      <c r="M129" s="267">
        <v>2000</v>
      </c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8">
        <v>2005</v>
      </c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9"/>
      <c r="AI129" s="268">
        <v>2010</v>
      </c>
      <c r="AJ129" s="267"/>
      <c r="AK129" s="267"/>
      <c r="AL129" s="267"/>
      <c r="AM129" s="267"/>
      <c r="AN129" s="267"/>
      <c r="AO129" s="267"/>
      <c r="AP129" s="267"/>
      <c r="AQ129" s="267"/>
      <c r="AR129" s="267"/>
      <c r="AS129" s="269"/>
      <c r="AT129" s="268">
        <v>2015</v>
      </c>
      <c r="AU129" s="267"/>
      <c r="AV129" s="267"/>
      <c r="AW129" s="267"/>
      <c r="AX129" s="267"/>
      <c r="AY129" s="267"/>
      <c r="AZ129" s="267"/>
      <c r="BA129" s="267"/>
      <c r="BB129" s="267"/>
      <c r="BC129" s="267"/>
      <c r="BD129" s="269"/>
      <c r="BE129" s="268">
        <v>2018</v>
      </c>
      <c r="BF129" s="267"/>
      <c r="BG129" s="267"/>
      <c r="BH129" s="267"/>
      <c r="BI129" s="267"/>
      <c r="BJ129" s="267"/>
      <c r="BK129" s="267"/>
      <c r="BL129" s="267"/>
      <c r="BM129" s="267"/>
      <c r="BN129" s="267"/>
      <c r="BO129" s="269"/>
      <c r="BP129" s="268">
        <v>2019</v>
      </c>
      <c r="BQ129" s="267"/>
      <c r="BR129" s="267"/>
      <c r="BS129" s="267"/>
      <c r="BT129" s="267"/>
      <c r="BU129" s="267"/>
      <c r="BV129" s="267"/>
      <c r="BW129" s="267"/>
      <c r="BX129" s="267"/>
      <c r="BY129" s="267"/>
      <c r="BZ129" s="269"/>
      <c r="CA129" s="268">
        <v>2020</v>
      </c>
      <c r="CB129" s="267"/>
      <c r="CC129" s="267"/>
      <c r="CD129" s="267"/>
      <c r="CE129" s="267"/>
      <c r="CF129" s="267"/>
      <c r="CG129" s="267"/>
      <c r="CH129" s="267"/>
      <c r="CI129" s="267"/>
      <c r="CJ129" s="267"/>
      <c r="CK129" s="267"/>
    </row>
    <row r="130" spans="1:89">
      <c r="A130" s="64">
        <v>2005</v>
      </c>
      <c r="B130" s="64">
        <v>520600822</v>
      </c>
      <c r="C130" s="64">
        <v>3</v>
      </c>
      <c r="D130" s="64" t="s">
        <v>509</v>
      </c>
      <c r="E130" s="64">
        <v>34270</v>
      </c>
      <c r="F130" s="64">
        <v>68.66</v>
      </c>
      <c r="M130" s="65">
        <v>101</v>
      </c>
      <c r="N130" s="65">
        <v>103</v>
      </c>
      <c r="O130" s="65">
        <v>107</v>
      </c>
      <c r="P130" s="65">
        <v>109</v>
      </c>
      <c r="Q130" s="65">
        <v>110</v>
      </c>
      <c r="R130" s="65">
        <v>199</v>
      </c>
      <c r="S130" s="65">
        <v>202</v>
      </c>
      <c r="T130" s="65">
        <v>204</v>
      </c>
      <c r="U130" s="65">
        <v>301</v>
      </c>
      <c r="V130" s="65">
        <v>302</v>
      </c>
      <c r="W130" s="65">
        <v>306</v>
      </c>
      <c r="X130" s="66">
        <v>101</v>
      </c>
      <c r="Y130" s="65">
        <v>103</v>
      </c>
      <c r="Z130" s="65">
        <v>107</v>
      </c>
      <c r="AA130" s="65">
        <v>109</v>
      </c>
      <c r="AB130" s="65">
        <v>110</v>
      </c>
      <c r="AC130" s="65">
        <v>199</v>
      </c>
      <c r="AD130" s="65">
        <v>202</v>
      </c>
      <c r="AE130" s="65">
        <v>204</v>
      </c>
      <c r="AF130" s="65">
        <v>301</v>
      </c>
      <c r="AG130" s="65">
        <v>302</v>
      </c>
      <c r="AH130" s="67">
        <v>306</v>
      </c>
      <c r="AI130" s="66">
        <v>101</v>
      </c>
      <c r="AJ130" s="65">
        <v>103</v>
      </c>
      <c r="AK130" s="65">
        <v>107</v>
      </c>
      <c r="AL130" s="65">
        <v>109</v>
      </c>
      <c r="AM130" s="65">
        <v>110</v>
      </c>
      <c r="AN130" s="65">
        <v>199</v>
      </c>
      <c r="AO130" s="65">
        <v>202</v>
      </c>
      <c r="AP130" s="65">
        <v>204</v>
      </c>
      <c r="AQ130" s="65">
        <v>301</v>
      </c>
      <c r="AR130" s="65">
        <v>302</v>
      </c>
      <c r="AS130" s="67">
        <v>306</v>
      </c>
      <c r="AT130" s="66">
        <v>101</v>
      </c>
      <c r="AU130" s="65">
        <v>103</v>
      </c>
      <c r="AV130" s="65">
        <v>107</v>
      </c>
      <c r="AW130" s="65">
        <v>109</v>
      </c>
      <c r="AX130" s="65">
        <v>110</v>
      </c>
      <c r="AY130" s="65">
        <v>199</v>
      </c>
      <c r="AZ130" s="65">
        <v>202</v>
      </c>
      <c r="BA130" s="65">
        <v>204</v>
      </c>
      <c r="BB130" s="65">
        <v>301</v>
      </c>
      <c r="BC130" s="65">
        <v>302</v>
      </c>
      <c r="BD130" s="67">
        <v>306</v>
      </c>
      <c r="BE130" s="66">
        <v>101</v>
      </c>
      <c r="BF130" s="65">
        <v>103</v>
      </c>
      <c r="BG130" s="65">
        <v>107</v>
      </c>
      <c r="BH130" s="65">
        <v>109</v>
      </c>
      <c r="BI130" s="65">
        <v>110</v>
      </c>
      <c r="BJ130" s="65">
        <v>199</v>
      </c>
      <c r="BK130" s="65">
        <v>202</v>
      </c>
      <c r="BL130" s="65">
        <v>204</v>
      </c>
      <c r="BM130" s="65">
        <v>301</v>
      </c>
      <c r="BN130" s="65">
        <v>302</v>
      </c>
      <c r="BO130" s="67">
        <v>306</v>
      </c>
      <c r="BP130" s="66">
        <v>101</v>
      </c>
      <c r="BQ130" s="65">
        <v>103</v>
      </c>
      <c r="BR130" s="65">
        <v>107</v>
      </c>
      <c r="BS130" s="65">
        <v>109</v>
      </c>
      <c r="BT130" s="65">
        <v>110</v>
      </c>
      <c r="BU130" s="65">
        <v>199</v>
      </c>
      <c r="BV130" s="65">
        <v>202</v>
      </c>
      <c r="BW130" s="65">
        <v>204</v>
      </c>
      <c r="BX130" s="65">
        <v>301</v>
      </c>
      <c r="BY130" s="65">
        <v>302</v>
      </c>
      <c r="BZ130" s="67">
        <v>306</v>
      </c>
      <c r="CA130" s="66">
        <v>101</v>
      </c>
      <c r="CB130" s="65">
        <v>103</v>
      </c>
      <c r="CC130" s="65">
        <v>107</v>
      </c>
      <c r="CD130" s="65">
        <v>109</v>
      </c>
      <c r="CE130" s="65">
        <v>110</v>
      </c>
      <c r="CF130" s="65">
        <v>199</v>
      </c>
      <c r="CG130" s="65">
        <v>202</v>
      </c>
      <c r="CH130" s="65">
        <v>204</v>
      </c>
      <c r="CI130" s="65">
        <v>301</v>
      </c>
      <c r="CJ130" s="65">
        <v>302</v>
      </c>
      <c r="CK130" s="65">
        <v>306</v>
      </c>
    </row>
    <row r="131" spans="1:89">
      <c r="A131" s="64">
        <v>2005</v>
      </c>
      <c r="B131" s="64">
        <v>520600822</v>
      </c>
      <c r="C131" s="64">
        <v>1</v>
      </c>
      <c r="D131" s="64" t="s">
        <v>509</v>
      </c>
      <c r="E131" s="64">
        <v>34270</v>
      </c>
      <c r="F131" s="64">
        <v>246.41</v>
      </c>
      <c r="K131" s="279" t="s">
        <v>524</v>
      </c>
      <c r="L131" s="64" t="s">
        <v>174</v>
      </c>
      <c r="M131" s="64">
        <f t="shared" ref="M131:W146" si="52">SUMIFS(M$2:M$127,$L$2:$L$127,$L131)</f>
        <v>517</v>
      </c>
      <c r="N131" s="64">
        <f t="shared" si="52"/>
        <v>0</v>
      </c>
      <c r="O131" s="64">
        <f t="shared" si="52"/>
        <v>0</v>
      </c>
      <c r="P131" s="64">
        <f t="shared" si="52"/>
        <v>0</v>
      </c>
      <c r="Q131" s="64">
        <f t="shared" si="52"/>
        <v>0</v>
      </c>
      <c r="R131" s="64">
        <f t="shared" si="52"/>
        <v>0</v>
      </c>
      <c r="S131" s="64">
        <f t="shared" si="52"/>
        <v>0</v>
      </c>
      <c r="T131" s="64">
        <f t="shared" si="52"/>
        <v>0</v>
      </c>
      <c r="U131" s="64">
        <f t="shared" si="52"/>
        <v>0</v>
      </c>
      <c r="V131" s="64">
        <f t="shared" si="52"/>
        <v>0</v>
      </c>
      <c r="W131" s="64">
        <f t="shared" si="52"/>
        <v>0</v>
      </c>
      <c r="X131" s="68">
        <f t="shared" ref="X131:AH149" si="53">SUMIFS(Z$2:Z$127,$L$2:$L$127,$L131)</f>
        <v>415</v>
      </c>
      <c r="Y131" s="64">
        <f t="shared" si="53"/>
        <v>0</v>
      </c>
      <c r="Z131" s="64">
        <f t="shared" si="53"/>
        <v>0</v>
      </c>
      <c r="AA131" s="64">
        <f t="shared" si="53"/>
        <v>0</v>
      </c>
      <c r="AB131" s="64">
        <f t="shared" si="53"/>
        <v>0</v>
      </c>
      <c r="AC131" s="64">
        <f t="shared" si="53"/>
        <v>0</v>
      </c>
      <c r="AD131" s="64">
        <f t="shared" si="53"/>
        <v>0</v>
      </c>
      <c r="AE131" s="64">
        <f t="shared" si="53"/>
        <v>0</v>
      </c>
      <c r="AF131" s="64">
        <f t="shared" si="53"/>
        <v>0</v>
      </c>
      <c r="AG131" s="64">
        <f t="shared" si="53"/>
        <v>0</v>
      </c>
      <c r="AH131" s="69">
        <f t="shared" si="53"/>
        <v>0</v>
      </c>
      <c r="AI131" s="68">
        <f t="shared" ref="AI131:AS149" si="54">SUMIFS(AM$2:AM$127,$L$2:$L$127,$L131)</f>
        <v>120</v>
      </c>
      <c r="AJ131" s="64">
        <f t="shared" si="54"/>
        <v>0</v>
      </c>
      <c r="AK131" s="64">
        <f t="shared" si="54"/>
        <v>0</v>
      </c>
      <c r="AL131" s="64">
        <f t="shared" si="54"/>
        <v>0</v>
      </c>
      <c r="AM131" s="64">
        <f t="shared" si="54"/>
        <v>0</v>
      </c>
      <c r="AN131" s="64">
        <f t="shared" si="54"/>
        <v>0</v>
      </c>
      <c r="AO131" s="64">
        <f t="shared" si="54"/>
        <v>0</v>
      </c>
      <c r="AP131" s="64">
        <f t="shared" si="54"/>
        <v>0</v>
      </c>
      <c r="AQ131" s="64">
        <f t="shared" si="54"/>
        <v>0</v>
      </c>
      <c r="AR131" s="64">
        <f t="shared" si="54"/>
        <v>0</v>
      </c>
      <c r="AS131" s="69">
        <f t="shared" si="54"/>
        <v>0</v>
      </c>
      <c r="AT131" s="68">
        <f t="shared" ref="AT131:BD149" si="55">SUMIFS(AZ$2:AZ$127,$L$2:$L$127,$L131)</f>
        <v>108</v>
      </c>
      <c r="AU131" s="64">
        <f t="shared" si="55"/>
        <v>0</v>
      </c>
      <c r="AV131" s="64">
        <f t="shared" si="55"/>
        <v>0</v>
      </c>
      <c r="AW131" s="64">
        <f t="shared" si="55"/>
        <v>0</v>
      </c>
      <c r="AX131" s="64">
        <f t="shared" si="55"/>
        <v>0</v>
      </c>
      <c r="AY131" s="64">
        <f t="shared" si="55"/>
        <v>0</v>
      </c>
      <c r="AZ131" s="64">
        <f t="shared" si="55"/>
        <v>0</v>
      </c>
      <c r="BA131" s="64">
        <f t="shared" si="55"/>
        <v>0</v>
      </c>
      <c r="BB131" s="64">
        <f t="shared" si="55"/>
        <v>0</v>
      </c>
      <c r="BC131" s="64">
        <f t="shared" si="55"/>
        <v>0</v>
      </c>
      <c r="BD131" s="69">
        <f t="shared" si="55"/>
        <v>0</v>
      </c>
      <c r="BE131" s="68">
        <f t="shared" ref="BE131:BO149" si="56">SUMIFS(BM$2:BM$127,$L$2:$L$127,$L131)</f>
        <v>102</v>
      </c>
      <c r="BF131" s="64">
        <f t="shared" si="56"/>
        <v>0</v>
      </c>
      <c r="BG131" s="64">
        <f t="shared" si="56"/>
        <v>0</v>
      </c>
      <c r="BH131" s="64">
        <f t="shared" si="56"/>
        <v>0</v>
      </c>
      <c r="BI131" s="64">
        <f t="shared" si="56"/>
        <v>0</v>
      </c>
      <c r="BJ131" s="64">
        <f t="shared" si="56"/>
        <v>0</v>
      </c>
      <c r="BK131" s="64">
        <f t="shared" si="56"/>
        <v>0</v>
      </c>
      <c r="BL131" s="64">
        <f t="shared" si="56"/>
        <v>0</v>
      </c>
      <c r="BM131" s="64">
        <f t="shared" si="56"/>
        <v>0</v>
      </c>
      <c r="BN131" s="64">
        <f t="shared" si="56"/>
        <v>0</v>
      </c>
      <c r="BO131" s="69">
        <f t="shared" si="56"/>
        <v>0</v>
      </c>
      <c r="BP131" s="68">
        <f t="shared" ref="BP131:BZ154" si="57">SUMIFS(BZ$2:BZ$127,$L$2:$L$127,$L131)</f>
        <v>8.1999999999999993</v>
      </c>
      <c r="BQ131" s="64">
        <f t="shared" si="57"/>
        <v>0</v>
      </c>
      <c r="BR131" s="64">
        <f t="shared" si="57"/>
        <v>0</v>
      </c>
      <c r="BS131" s="64">
        <f t="shared" si="57"/>
        <v>0</v>
      </c>
      <c r="BT131" s="64">
        <f t="shared" si="57"/>
        <v>0</v>
      </c>
      <c r="BU131" s="64">
        <f t="shared" si="57"/>
        <v>0</v>
      </c>
      <c r="BV131" s="64">
        <f t="shared" si="57"/>
        <v>0</v>
      </c>
      <c r="BW131" s="64">
        <f t="shared" si="57"/>
        <v>0.2</v>
      </c>
      <c r="BX131" s="64">
        <f t="shared" si="57"/>
        <v>0</v>
      </c>
      <c r="BY131" s="64">
        <f t="shared" si="57"/>
        <v>0</v>
      </c>
      <c r="BZ131" s="69">
        <f t="shared" si="57"/>
        <v>0</v>
      </c>
      <c r="CA131" s="68">
        <f t="shared" ref="CA131:CK154" si="58">SUMIFS(CM$2:CM$127,$L$2:$L$127,$L131)</f>
        <v>30.5</v>
      </c>
      <c r="CB131" s="64">
        <f t="shared" si="58"/>
        <v>0</v>
      </c>
      <c r="CC131" s="64">
        <f t="shared" si="58"/>
        <v>0</v>
      </c>
      <c r="CD131" s="64">
        <f t="shared" si="58"/>
        <v>0</v>
      </c>
      <c r="CE131" s="64">
        <f t="shared" si="58"/>
        <v>0</v>
      </c>
      <c r="CF131" s="64">
        <f t="shared" si="58"/>
        <v>0</v>
      </c>
      <c r="CG131" s="64">
        <f t="shared" si="58"/>
        <v>0</v>
      </c>
      <c r="CH131" s="64">
        <f t="shared" si="58"/>
        <v>0.6</v>
      </c>
      <c r="CI131" s="64">
        <f t="shared" si="58"/>
        <v>0</v>
      </c>
      <c r="CJ131" s="64">
        <f t="shared" si="58"/>
        <v>0</v>
      </c>
      <c r="CK131" s="64">
        <f t="shared" si="58"/>
        <v>0</v>
      </c>
    </row>
    <row r="132" spans="1:89">
      <c r="A132" s="64">
        <v>2010</v>
      </c>
      <c r="B132" s="64">
        <v>520600822</v>
      </c>
      <c r="C132" s="64">
        <v>4</v>
      </c>
      <c r="D132" s="64" t="s">
        <v>509</v>
      </c>
      <c r="E132" s="64">
        <v>34050</v>
      </c>
      <c r="F132" s="64">
        <v>55</v>
      </c>
      <c r="K132" s="279"/>
      <c r="L132" s="64" t="s">
        <v>175</v>
      </c>
      <c r="M132" s="64">
        <f t="shared" si="52"/>
        <v>0</v>
      </c>
      <c r="N132" s="64">
        <f t="shared" si="52"/>
        <v>0</v>
      </c>
      <c r="O132" s="64">
        <f t="shared" si="52"/>
        <v>0</v>
      </c>
      <c r="P132" s="64">
        <f t="shared" si="52"/>
        <v>0</v>
      </c>
      <c r="Q132" s="64">
        <f t="shared" si="52"/>
        <v>0</v>
      </c>
      <c r="R132" s="64">
        <f t="shared" si="52"/>
        <v>0</v>
      </c>
      <c r="S132" s="64">
        <f t="shared" si="52"/>
        <v>0</v>
      </c>
      <c r="T132" s="64">
        <f t="shared" si="52"/>
        <v>0</v>
      </c>
      <c r="U132" s="64">
        <f t="shared" si="52"/>
        <v>0</v>
      </c>
      <c r="V132" s="64">
        <f t="shared" si="52"/>
        <v>0</v>
      </c>
      <c r="W132" s="64">
        <f t="shared" si="52"/>
        <v>0</v>
      </c>
      <c r="X132" s="68">
        <f t="shared" si="53"/>
        <v>9</v>
      </c>
      <c r="Y132" s="64">
        <f t="shared" si="53"/>
        <v>0</v>
      </c>
      <c r="Z132" s="64">
        <f t="shared" si="53"/>
        <v>0</v>
      </c>
      <c r="AA132" s="64">
        <f t="shared" si="53"/>
        <v>0</v>
      </c>
      <c r="AB132" s="64">
        <f t="shared" si="53"/>
        <v>0</v>
      </c>
      <c r="AC132" s="64">
        <f t="shared" si="53"/>
        <v>0</v>
      </c>
      <c r="AD132" s="64">
        <f t="shared" si="53"/>
        <v>0</v>
      </c>
      <c r="AE132" s="64">
        <f t="shared" si="53"/>
        <v>0</v>
      </c>
      <c r="AF132" s="64">
        <f t="shared" si="53"/>
        <v>0</v>
      </c>
      <c r="AG132" s="64">
        <f t="shared" si="53"/>
        <v>0</v>
      </c>
      <c r="AH132" s="69">
        <f t="shared" si="53"/>
        <v>0</v>
      </c>
      <c r="AI132" s="68">
        <f t="shared" si="54"/>
        <v>5.5</v>
      </c>
      <c r="AJ132" s="64">
        <f t="shared" si="54"/>
        <v>0</v>
      </c>
      <c r="AK132" s="64">
        <f t="shared" si="54"/>
        <v>0</v>
      </c>
      <c r="AL132" s="64">
        <f t="shared" si="54"/>
        <v>0</v>
      </c>
      <c r="AM132" s="64">
        <f t="shared" si="54"/>
        <v>0</v>
      </c>
      <c r="AN132" s="64">
        <f t="shared" si="54"/>
        <v>0</v>
      </c>
      <c r="AO132" s="64">
        <f t="shared" si="54"/>
        <v>0</v>
      </c>
      <c r="AP132" s="64">
        <f t="shared" si="54"/>
        <v>0</v>
      </c>
      <c r="AQ132" s="64">
        <f t="shared" si="54"/>
        <v>0</v>
      </c>
      <c r="AR132" s="64">
        <f t="shared" si="54"/>
        <v>0</v>
      </c>
      <c r="AS132" s="69">
        <f t="shared" si="54"/>
        <v>0</v>
      </c>
      <c r="AT132" s="68">
        <f t="shared" si="55"/>
        <v>0</v>
      </c>
      <c r="AU132" s="64">
        <f t="shared" si="55"/>
        <v>0</v>
      </c>
      <c r="AV132" s="64">
        <f t="shared" si="55"/>
        <v>0</v>
      </c>
      <c r="AW132" s="64">
        <f t="shared" si="55"/>
        <v>0</v>
      </c>
      <c r="AX132" s="64">
        <f t="shared" si="55"/>
        <v>0</v>
      </c>
      <c r="AY132" s="64">
        <f t="shared" si="55"/>
        <v>0</v>
      </c>
      <c r="AZ132" s="64">
        <f t="shared" si="55"/>
        <v>0</v>
      </c>
      <c r="BA132" s="64">
        <f t="shared" si="55"/>
        <v>0</v>
      </c>
      <c r="BB132" s="64">
        <f t="shared" si="55"/>
        <v>0</v>
      </c>
      <c r="BC132" s="64">
        <f t="shared" si="55"/>
        <v>0</v>
      </c>
      <c r="BD132" s="69">
        <f t="shared" si="55"/>
        <v>0</v>
      </c>
      <c r="BE132" s="68">
        <f t="shared" si="56"/>
        <v>0</v>
      </c>
      <c r="BF132" s="64">
        <f t="shared" si="56"/>
        <v>0</v>
      </c>
      <c r="BG132" s="64">
        <f t="shared" si="56"/>
        <v>0</v>
      </c>
      <c r="BH132" s="64">
        <f t="shared" si="56"/>
        <v>0</v>
      </c>
      <c r="BI132" s="64">
        <f t="shared" si="56"/>
        <v>0</v>
      </c>
      <c r="BJ132" s="64">
        <f t="shared" si="56"/>
        <v>0</v>
      </c>
      <c r="BK132" s="64">
        <f t="shared" si="56"/>
        <v>0</v>
      </c>
      <c r="BL132" s="64">
        <f t="shared" si="56"/>
        <v>0</v>
      </c>
      <c r="BM132" s="64">
        <f t="shared" si="56"/>
        <v>0</v>
      </c>
      <c r="BN132" s="64">
        <f t="shared" si="56"/>
        <v>0</v>
      </c>
      <c r="BO132" s="69">
        <f t="shared" si="56"/>
        <v>0</v>
      </c>
      <c r="BP132" s="68">
        <f t="shared" si="57"/>
        <v>0</v>
      </c>
      <c r="BQ132" s="64">
        <f t="shared" si="57"/>
        <v>0</v>
      </c>
      <c r="BR132" s="64">
        <f t="shared" si="57"/>
        <v>0</v>
      </c>
      <c r="BS132" s="64">
        <f t="shared" si="57"/>
        <v>0</v>
      </c>
      <c r="BT132" s="64">
        <f t="shared" si="57"/>
        <v>0</v>
      </c>
      <c r="BU132" s="64">
        <f t="shared" si="57"/>
        <v>0</v>
      </c>
      <c r="BV132" s="64">
        <f t="shared" si="57"/>
        <v>0</v>
      </c>
      <c r="BW132" s="64">
        <f t="shared" si="57"/>
        <v>0</v>
      </c>
      <c r="BX132" s="64">
        <f t="shared" si="57"/>
        <v>0</v>
      </c>
      <c r="BY132" s="64">
        <f t="shared" si="57"/>
        <v>0</v>
      </c>
      <c r="BZ132" s="69">
        <f t="shared" si="57"/>
        <v>0</v>
      </c>
      <c r="CA132" s="68">
        <f t="shared" si="58"/>
        <v>0</v>
      </c>
      <c r="CB132" s="64">
        <f t="shared" si="58"/>
        <v>0</v>
      </c>
      <c r="CC132" s="64">
        <f t="shared" si="58"/>
        <v>0</v>
      </c>
      <c r="CD132" s="64">
        <f t="shared" si="58"/>
        <v>0</v>
      </c>
      <c r="CE132" s="64">
        <f t="shared" si="58"/>
        <v>0</v>
      </c>
      <c r="CF132" s="64">
        <f t="shared" si="58"/>
        <v>0</v>
      </c>
      <c r="CG132" s="64">
        <f t="shared" si="58"/>
        <v>0</v>
      </c>
      <c r="CH132" s="64">
        <f t="shared" si="58"/>
        <v>0</v>
      </c>
      <c r="CI132" s="64">
        <f t="shared" si="58"/>
        <v>0</v>
      </c>
      <c r="CJ132" s="64">
        <f t="shared" si="58"/>
        <v>0</v>
      </c>
      <c r="CK132" s="64">
        <f t="shared" si="58"/>
        <v>0</v>
      </c>
    </row>
    <row r="133" spans="1:89">
      <c r="A133" s="64">
        <v>2010</v>
      </c>
      <c r="B133" s="64">
        <v>520600822</v>
      </c>
      <c r="C133" s="64">
        <v>3</v>
      </c>
      <c r="D133" s="64" t="s">
        <v>509</v>
      </c>
      <c r="E133" s="64">
        <v>34050</v>
      </c>
      <c r="F133" s="64">
        <v>70</v>
      </c>
      <c r="K133" s="279"/>
      <c r="L133" s="64" t="s">
        <v>177</v>
      </c>
      <c r="M133" s="64">
        <f t="shared" si="52"/>
        <v>0</v>
      </c>
      <c r="N133" s="64">
        <f t="shared" si="52"/>
        <v>0</v>
      </c>
      <c r="O133" s="64">
        <f t="shared" si="52"/>
        <v>0</v>
      </c>
      <c r="P133" s="64">
        <f t="shared" si="52"/>
        <v>0</v>
      </c>
      <c r="Q133" s="64">
        <f t="shared" si="52"/>
        <v>0</v>
      </c>
      <c r="R133" s="64">
        <f t="shared" si="52"/>
        <v>0</v>
      </c>
      <c r="S133" s="64">
        <f t="shared" si="52"/>
        <v>0</v>
      </c>
      <c r="T133" s="64">
        <f t="shared" si="52"/>
        <v>0</v>
      </c>
      <c r="U133" s="64">
        <f t="shared" si="52"/>
        <v>179.35000000000002</v>
      </c>
      <c r="V133" s="64">
        <f t="shared" si="52"/>
        <v>0</v>
      </c>
      <c r="W133" s="64">
        <f t="shared" si="52"/>
        <v>0</v>
      </c>
      <c r="X133" s="68">
        <f t="shared" si="53"/>
        <v>0</v>
      </c>
      <c r="Y133" s="64">
        <f t="shared" si="53"/>
        <v>0</v>
      </c>
      <c r="Z133" s="64">
        <f t="shared" si="53"/>
        <v>0</v>
      </c>
      <c r="AA133" s="64">
        <f t="shared" si="53"/>
        <v>0</v>
      </c>
      <c r="AB133" s="64">
        <f t="shared" si="53"/>
        <v>0</v>
      </c>
      <c r="AC133" s="64">
        <f t="shared" si="53"/>
        <v>0</v>
      </c>
      <c r="AD133" s="64">
        <f t="shared" si="53"/>
        <v>0</v>
      </c>
      <c r="AE133" s="64">
        <f t="shared" si="53"/>
        <v>0</v>
      </c>
      <c r="AF133" s="64">
        <f t="shared" si="53"/>
        <v>102</v>
      </c>
      <c r="AG133" s="64">
        <f t="shared" si="53"/>
        <v>0</v>
      </c>
      <c r="AH133" s="69">
        <f t="shared" si="53"/>
        <v>0</v>
      </c>
      <c r="AI133" s="68">
        <f t="shared" si="54"/>
        <v>0</v>
      </c>
      <c r="AJ133" s="64">
        <f t="shared" si="54"/>
        <v>0</v>
      </c>
      <c r="AK133" s="64">
        <f t="shared" si="54"/>
        <v>0</v>
      </c>
      <c r="AL133" s="64">
        <f t="shared" si="54"/>
        <v>0</v>
      </c>
      <c r="AM133" s="64">
        <f t="shared" si="54"/>
        <v>0</v>
      </c>
      <c r="AN133" s="64">
        <f t="shared" si="54"/>
        <v>0</v>
      </c>
      <c r="AO133" s="64">
        <f t="shared" si="54"/>
        <v>0</v>
      </c>
      <c r="AP133" s="64">
        <f t="shared" si="54"/>
        <v>0</v>
      </c>
      <c r="AQ133" s="64">
        <f t="shared" si="54"/>
        <v>104.64</v>
      </c>
      <c r="AR133" s="64">
        <f t="shared" si="54"/>
        <v>0</v>
      </c>
      <c r="AS133" s="69">
        <f t="shared" si="54"/>
        <v>0</v>
      </c>
      <c r="AT133" s="68">
        <f t="shared" si="55"/>
        <v>0</v>
      </c>
      <c r="AU133" s="64">
        <f t="shared" si="55"/>
        <v>0</v>
      </c>
      <c r="AV133" s="64">
        <f t="shared" si="55"/>
        <v>0</v>
      </c>
      <c r="AW133" s="64">
        <f t="shared" si="55"/>
        <v>0</v>
      </c>
      <c r="AX133" s="64">
        <f t="shared" si="55"/>
        <v>0</v>
      </c>
      <c r="AY133" s="64">
        <f t="shared" si="55"/>
        <v>0</v>
      </c>
      <c r="AZ133" s="64">
        <f t="shared" si="55"/>
        <v>0</v>
      </c>
      <c r="BA133" s="64">
        <f t="shared" si="55"/>
        <v>0</v>
      </c>
      <c r="BB133" s="64">
        <f t="shared" si="55"/>
        <v>21</v>
      </c>
      <c r="BC133" s="64">
        <f t="shared" si="55"/>
        <v>0</v>
      </c>
      <c r="BD133" s="69">
        <f t="shared" si="55"/>
        <v>0</v>
      </c>
      <c r="BE133" s="68">
        <f t="shared" si="56"/>
        <v>0</v>
      </c>
      <c r="BF133" s="64">
        <f t="shared" si="56"/>
        <v>0</v>
      </c>
      <c r="BG133" s="64">
        <f t="shared" si="56"/>
        <v>0</v>
      </c>
      <c r="BH133" s="64">
        <f t="shared" si="56"/>
        <v>0</v>
      </c>
      <c r="BI133" s="64">
        <f t="shared" si="56"/>
        <v>0</v>
      </c>
      <c r="BJ133" s="64">
        <f t="shared" si="56"/>
        <v>0</v>
      </c>
      <c r="BK133" s="64">
        <f t="shared" si="56"/>
        <v>0</v>
      </c>
      <c r="BL133" s="64">
        <f t="shared" si="56"/>
        <v>0</v>
      </c>
      <c r="BM133" s="64">
        <f t="shared" si="56"/>
        <v>96</v>
      </c>
      <c r="BN133" s="64">
        <f t="shared" si="56"/>
        <v>0</v>
      </c>
      <c r="BO133" s="69">
        <f t="shared" si="56"/>
        <v>0</v>
      </c>
      <c r="BP133" s="68">
        <f t="shared" si="57"/>
        <v>0</v>
      </c>
      <c r="BQ133" s="64">
        <f t="shared" si="57"/>
        <v>0</v>
      </c>
      <c r="BR133" s="64">
        <f t="shared" si="57"/>
        <v>0</v>
      </c>
      <c r="BS133" s="64">
        <f t="shared" si="57"/>
        <v>0</v>
      </c>
      <c r="BT133" s="64">
        <f t="shared" si="57"/>
        <v>0</v>
      </c>
      <c r="BU133" s="64">
        <f t="shared" si="57"/>
        <v>0</v>
      </c>
      <c r="BV133" s="64">
        <f t="shared" si="57"/>
        <v>0</v>
      </c>
      <c r="BW133" s="64">
        <f t="shared" si="57"/>
        <v>0</v>
      </c>
      <c r="BX133" s="64">
        <f t="shared" si="57"/>
        <v>96.1</v>
      </c>
      <c r="BY133" s="64">
        <f t="shared" si="57"/>
        <v>0</v>
      </c>
      <c r="BZ133" s="69">
        <f t="shared" si="57"/>
        <v>0</v>
      </c>
      <c r="CA133" s="68">
        <f t="shared" si="58"/>
        <v>0</v>
      </c>
      <c r="CB133" s="64">
        <f t="shared" si="58"/>
        <v>0</v>
      </c>
      <c r="CC133" s="64">
        <f t="shared" si="58"/>
        <v>0</v>
      </c>
      <c r="CD133" s="64">
        <f t="shared" si="58"/>
        <v>0</v>
      </c>
      <c r="CE133" s="64">
        <f t="shared" si="58"/>
        <v>0</v>
      </c>
      <c r="CF133" s="64">
        <f t="shared" si="58"/>
        <v>0</v>
      </c>
      <c r="CG133" s="64">
        <f t="shared" si="58"/>
        <v>0</v>
      </c>
      <c r="CH133" s="64">
        <f t="shared" si="58"/>
        <v>0</v>
      </c>
      <c r="CI133" s="64">
        <f t="shared" si="58"/>
        <v>92.3</v>
      </c>
      <c r="CJ133" s="64">
        <f t="shared" si="58"/>
        <v>0</v>
      </c>
      <c r="CK133" s="64">
        <f t="shared" si="58"/>
        <v>0</v>
      </c>
    </row>
    <row r="134" spans="1:89">
      <c r="A134" s="64">
        <v>2010</v>
      </c>
      <c r="B134" s="64">
        <v>520600822</v>
      </c>
      <c r="C134" s="64">
        <v>2</v>
      </c>
      <c r="D134" s="64" t="s">
        <v>509</v>
      </c>
      <c r="E134" s="64">
        <v>34050</v>
      </c>
      <c r="F134" s="64">
        <v>38</v>
      </c>
      <c r="K134" s="279"/>
      <c r="L134" s="64" t="s">
        <v>179</v>
      </c>
      <c r="M134" s="64">
        <f t="shared" si="52"/>
        <v>0</v>
      </c>
      <c r="N134" s="64">
        <f t="shared" si="52"/>
        <v>3.8</v>
      </c>
      <c r="O134" s="64">
        <f t="shared" si="52"/>
        <v>43.6</v>
      </c>
      <c r="P134" s="64">
        <f t="shared" si="52"/>
        <v>0</v>
      </c>
      <c r="Q134" s="64">
        <f t="shared" si="52"/>
        <v>0</v>
      </c>
      <c r="R134" s="64">
        <f t="shared" si="52"/>
        <v>0</v>
      </c>
      <c r="S134" s="64">
        <f t="shared" si="52"/>
        <v>0</v>
      </c>
      <c r="T134" s="64">
        <f t="shared" si="52"/>
        <v>0</v>
      </c>
      <c r="U134" s="64">
        <f t="shared" si="52"/>
        <v>0</v>
      </c>
      <c r="V134" s="64">
        <f t="shared" si="52"/>
        <v>0</v>
      </c>
      <c r="W134" s="64">
        <f t="shared" si="52"/>
        <v>0</v>
      </c>
      <c r="X134" s="68">
        <f t="shared" si="53"/>
        <v>0</v>
      </c>
      <c r="Y134" s="64">
        <f t="shared" si="53"/>
        <v>0</v>
      </c>
      <c r="Z134" s="64">
        <f t="shared" si="53"/>
        <v>0</v>
      </c>
      <c r="AA134" s="64">
        <f t="shared" si="53"/>
        <v>7.5</v>
      </c>
      <c r="AB134" s="64">
        <f t="shared" si="53"/>
        <v>0</v>
      </c>
      <c r="AC134" s="64">
        <f t="shared" si="53"/>
        <v>0</v>
      </c>
      <c r="AD134" s="64">
        <f t="shared" si="53"/>
        <v>0</v>
      </c>
      <c r="AE134" s="64">
        <f t="shared" si="53"/>
        <v>0</v>
      </c>
      <c r="AF134" s="64">
        <f t="shared" si="53"/>
        <v>0</v>
      </c>
      <c r="AG134" s="64">
        <f t="shared" si="53"/>
        <v>0</v>
      </c>
      <c r="AH134" s="69">
        <f t="shared" si="53"/>
        <v>0</v>
      </c>
      <c r="AI134" s="68">
        <f t="shared" si="54"/>
        <v>0</v>
      </c>
      <c r="AJ134" s="64">
        <f t="shared" si="54"/>
        <v>0</v>
      </c>
      <c r="AK134" s="64">
        <f t="shared" si="54"/>
        <v>0</v>
      </c>
      <c r="AL134" s="64">
        <f t="shared" si="54"/>
        <v>0</v>
      </c>
      <c r="AM134" s="64">
        <f t="shared" si="54"/>
        <v>0</v>
      </c>
      <c r="AN134" s="64">
        <f t="shared" si="54"/>
        <v>0</v>
      </c>
      <c r="AO134" s="64">
        <f t="shared" si="54"/>
        <v>0</v>
      </c>
      <c r="AP134" s="64">
        <f t="shared" si="54"/>
        <v>0</v>
      </c>
      <c r="AQ134" s="64">
        <f t="shared" si="54"/>
        <v>0</v>
      </c>
      <c r="AR134" s="64">
        <f t="shared" si="54"/>
        <v>0</v>
      </c>
      <c r="AS134" s="69">
        <f t="shared" si="54"/>
        <v>0</v>
      </c>
      <c r="AT134" s="68">
        <f t="shared" si="55"/>
        <v>0</v>
      </c>
      <c r="AU134" s="64">
        <f t="shared" si="55"/>
        <v>0</v>
      </c>
      <c r="AV134" s="64">
        <f t="shared" si="55"/>
        <v>0</v>
      </c>
      <c r="AW134" s="64">
        <f t="shared" si="55"/>
        <v>0</v>
      </c>
      <c r="AX134" s="64">
        <f t="shared" si="55"/>
        <v>0</v>
      </c>
      <c r="AY134" s="64">
        <f t="shared" si="55"/>
        <v>0</v>
      </c>
      <c r="AZ134" s="64">
        <f t="shared" si="55"/>
        <v>0</v>
      </c>
      <c r="BA134" s="64">
        <f t="shared" si="55"/>
        <v>0</v>
      </c>
      <c r="BB134" s="64">
        <f t="shared" si="55"/>
        <v>0</v>
      </c>
      <c r="BC134" s="64">
        <f t="shared" si="55"/>
        <v>0</v>
      </c>
      <c r="BD134" s="69">
        <f t="shared" si="55"/>
        <v>0</v>
      </c>
      <c r="BE134" s="68">
        <f t="shared" si="56"/>
        <v>0</v>
      </c>
      <c r="BF134" s="64">
        <f t="shared" si="56"/>
        <v>0</v>
      </c>
      <c r="BG134" s="64">
        <f t="shared" si="56"/>
        <v>0</v>
      </c>
      <c r="BH134" s="64">
        <f t="shared" si="56"/>
        <v>0</v>
      </c>
      <c r="BI134" s="64">
        <f t="shared" si="56"/>
        <v>0</v>
      </c>
      <c r="BJ134" s="64">
        <f t="shared" si="56"/>
        <v>0</v>
      </c>
      <c r="BK134" s="64">
        <f t="shared" si="56"/>
        <v>0</v>
      </c>
      <c r="BL134" s="64">
        <f t="shared" si="56"/>
        <v>0</v>
      </c>
      <c r="BM134" s="64">
        <f t="shared" si="56"/>
        <v>0</v>
      </c>
      <c r="BN134" s="64">
        <f t="shared" si="56"/>
        <v>0</v>
      </c>
      <c r="BO134" s="69">
        <f t="shared" si="56"/>
        <v>0</v>
      </c>
      <c r="BP134" s="68">
        <f t="shared" si="57"/>
        <v>0</v>
      </c>
      <c r="BQ134" s="64">
        <f t="shared" si="57"/>
        <v>0</v>
      </c>
      <c r="BR134" s="64">
        <f t="shared" si="57"/>
        <v>0</v>
      </c>
      <c r="BS134" s="64">
        <f t="shared" si="57"/>
        <v>0</v>
      </c>
      <c r="BT134" s="64">
        <f t="shared" si="57"/>
        <v>0</v>
      </c>
      <c r="BU134" s="64">
        <f t="shared" si="57"/>
        <v>0</v>
      </c>
      <c r="BV134" s="64">
        <f t="shared" si="57"/>
        <v>0</v>
      </c>
      <c r="BW134" s="64">
        <f t="shared" si="57"/>
        <v>0</v>
      </c>
      <c r="BX134" s="64">
        <f t="shared" si="57"/>
        <v>0</v>
      </c>
      <c r="BY134" s="64">
        <f t="shared" si="57"/>
        <v>0</v>
      </c>
      <c r="BZ134" s="69">
        <f t="shared" si="57"/>
        <v>0</v>
      </c>
      <c r="CA134" s="68">
        <f t="shared" si="58"/>
        <v>0</v>
      </c>
      <c r="CB134" s="64">
        <f t="shared" si="58"/>
        <v>0</v>
      </c>
      <c r="CC134" s="64">
        <f t="shared" si="58"/>
        <v>0</v>
      </c>
      <c r="CD134" s="64">
        <f t="shared" si="58"/>
        <v>0</v>
      </c>
      <c r="CE134" s="64">
        <f t="shared" si="58"/>
        <v>0</v>
      </c>
      <c r="CF134" s="64">
        <f t="shared" si="58"/>
        <v>0</v>
      </c>
      <c r="CG134" s="64">
        <f t="shared" si="58"/>
        <v>0</v>
      </c>
      <c r="CH134" s="64">
        <f t="shared" si="58"/>
        <v>0</v>
      </c>
      <c r="CI134" s="64">
        <f t="shared" si="58"/>
        <v>0</v>
      </c>
      <c r="CJ134" s="64">
        <f t="shared" si="58"/>
        <v>0</v>
      </c>
      <c r="CK134" s="64">
        <f t="shared" si="58"/>
        <v>0</v>
      </c>
    </row>
    <row r="135" spans="1:89">
      <c r="A135" s="64">
        <v>2005</v>
      </c>
      <c r="B135" s="64">
        <v>520600822</v>
      </c>
      <c r="C135" s="64">
        <v>2</v>
      </c>
      <c r="D135" s="64" t="s">
        <v>509</v>
      </c>
      <c r="E135" s="64">
        <v>34270</v>
      </c>
      <c r="F135" s="64">
        <v>49.45</v>
      </c>
      <c r="K135" s="279"/>
      <c r="L135" s="64" t="s">
        <v>181</v>
      </c>
      <c r="M135" s="64">
        <f t="shared" si="52"/>
        <v>0</v>
      </c>
      <c r="N135" s="64">
        <f t="shared" si="52"/>
        <v>0</v>
      </c>
      <c r="O135" s="64">
        <f t="shared" si="52"/>
        <v>0</v>
      </c>
      <c r="P135" s="64">
        <f t="shared" si="52"/>
        <v>0</v>
      </c>
      <c r="Q135" s="64">
        <f t="shared" si="52"/>
        <v>0</v>
      </c>
      <c r="R135" s="64">
        <f t="shared" si="52"/>
        <v>0</v>
      </c>
      <c r="S135" s="64">
        <f t="shared" si="52"/>
        <v>0</v>
      </c>
      <c r="T135" s="64">
        <f t="shared" si="52"/>
        <v>0</v>
      </c>
      <c r="U135" s="64">
        <f t="shared" si="52"/>
        <v>0</v>
      </c>
      <c r="V135" s="64">
        <f t="shared" si="52"/>
        <v>0</v>
      </c>
      <c r="W135" s="64">
        <f t="shared" si="52"/>
        <v>0</v>
      </c>
      <c r="X135" s="68">
        <f t="shared" si="53"/>
        <v>0</v>
      </c>
      <c r="Y135" s="64">
        <f t="shared" si="53"/>
        <v>0</v>
      </c>
      <c r="Z135" s="64">
        <f t="shared" si="53"/>
        <v>0</v>
      </c>
      <c r="AA135" s="64">
        <f t="shared" si="53"/>
        <v>0</v>
      </c>
      <c r="AB135" s="64">
        <f t="shared" si="53"/>
        <v>0</v>
      </c>
      <c r="AC135" s="64">
        <f t="shared" si="53"/>
        <v>0</v>
      </c>
      <c r="AD135" s="64">
        <f t="shared" si="53"/>
        <v>0</v>
      </c>
      <c r="AE135" s="64">
        <f t="shared" si="53"/>
        <v>0</v>
      </c>
      <c r="AF135" s="64">
        <f t="shared" si="53"/>
        <v>0</v>
      </c>
      <c r="AG135" s="64">
        <f t="shared" si="53"/>
        <v>0</v>
      </c>
      <c r="AH135" s="69">
        <f t="shared" si="53"/>
        <v>0</v>
      </c>
      <c r="AI135" s="68">
        <f t="shared" si="54"/>
        <v>0</v>
      </c>
      <c r="AJ135" s="64">
        <f t="shared" si="54"/>
        <v>0</v>
      </c>
      <c r="AK135" s="64">
        <f t="shared" si="54"/>
        <v>0</v>
      </c>
      <c r="AL135" s="64">
        <f t="shared" si="54"/>
        <v>0</v>
      </c>
      <c r="AM135" s="64">
        <f t="shared" si="54"/>
        <v>0</v>
      </c>
      <c r="AN135" s="64">
        <f t="shared" si="54"/>
        <v>0</v>
      </c>
      <c r="AO135" s="64">
        <f t="shared" si="54"/>
        <v>0</v>
      </c>
      <c r="AP135" s="64">
        <f t="shared" si="54"/>
        <v>0</v>
      </c>
      <c r="AQ135" s="64">
        <f t="shared" si="54"/>
        <v>0</v>
      </c>
      <c r="AR135" s="64">
        <f t="shared" si="54"/>
        <v>0</v>
      </c>
      <c r="AS135" s="69">
        <f t="shared" si="54"/>
        <v>0</v>
      </c>
      <c r="AT135" s="68">
        <f t="shared" si="55"/>
        <v>0</v>
      </c>
      <c r="AU135" s="64">
        <f t="shared" si="55"/>
        <v>0</v>
      </c>
      <c r="AV135" s="64">
        <f t="shared" si="55"/>
        <v>0</v>
      </c>
      <c r="AW135" s="64">
        <f t="shared" si="55"/>
        <v>0</v>
      </c>
      <c r="AX135" s="64">
        <f t="shared" si="55"/>
        <v>0</v>
      </c>
      <c r="AY135" s="64">
        <f t="shared" si="55"/>
        <v>0</v>
      </c>
      <c r="AZ135" s="64">
        <f t="shared" si="55"/>
        <v>0</v>
      </c>
      <c r="BA135" s="64">
        <f t="shared" si="55"/>
        <v>0</v>
      </c>
      <c r="BB135" s="64">
        <f t="shared" si="55"/>
        <v>0</v>
      </c>
      <c r="BC135" s="64">
        <f t="shared" si="55"/>
        <v>0</v>
      </c>
      <c r="BD135" s="69">
        <f t="shared" si="55"/>
        <v>0</v>
      </c>
      <c r="BE135" s="68">
        <f t="shared" si="56"/>
        <v>0</v>
      </c>
      <c r="BF135" s="64">
        <f t="shared" si="56"/>
        <v>0</v>
      </c>
      <c r="BG135" s="64">
        <f t="shared" si="56"/>
        <v>0</v>
      </c>
      <c r="BH135" s="64">
        <f t="shared" si="56"/>
        <v>0</v>
      </c>
      <c r="BI135" s="64">
        <f t="shared" si="56"/>
        <v>0</v>
      </c>
      <c r="BJ135" s="64">
        <f t="shared" si="56"/>
        <v>0</v>
      </c>
      <c r="BK135" s="64">
        <f t="shared" si="56"/>
        <v>0</v>
      </c>
      <c r="BL135" s="64">
        <f t="shared" si="56"/>
        <v>0</v>
      </c>
      <c r="BM135" s="64">
        <f t="shared" si="56"/>
        <v>0</v>
      </c>
      <c r="BN135" s="64">
        <f t="shared" si="56"/>
        <v>0</v>
      </c>
      <c r="BO135" s="69">
        <f t="shared" si="56"/>
        <v>0</v>
      </c>
      <c r="BP135" s="68">
        <f t="shared" si="57"/>
        <v>0</v>
      </c>
      <c r="BQ135" s="64">
        <f t="shared" si="57"/>
        <v>0</v>
      </c>
      <c r="BR135" s="64">
        <f t="shared" si="57"/>
        <v>0</v>
      </c>
      <c r="BS135" s="64">
        <f t="shared" si="57"/>
        <v>0</v>
      </c>
      <c r="BT135" s="64">
        <f t="shared" si="57"/>
        <v>0</v>
      </c>
      <c r="BU135" s="64">
        <f t="shared" si="57"/>
        <v>0</v>
      </c>
      <c r="BV135" s="64">
        <f t="shared" si="57"/>
        <v>0</v>
      </c>
      <c r="BW135" s="64">
        <f t="shared" si="57"/>
        <v>0</v>
      </c>
      <c r="BX135" s="64">
        <f t="shared" si="57"/>
        <v>0</v>
      </c>
      <c r="BY135" s="64">
        <f t="shared" si="57"/>
        <v>0</v>
      </c>
      <c r="BZ135" s="69">
        <f t="shared" si="57"/>
        <v>0</v>
      </c>
      <c r="CA135" s="68">
        <f t="shared" si="58"/>
        <v>0</v>
      </c>
      <c r="CB135" s="64">
        <f t="shared" si="58"/>
        <v>0</v>
      </c>
      <c r="CC135" s="64">
        <f t="shared" si="58"/>
        <v>0</v>
      </c>
      <c r="CD135" s="64">
        <f t="shared" si="58"/>
        <v>0</v>
      </c>
      <c r="CE135" s="64">
        <f t="shared" si="58"/>
        <v>0</v>
      </c>
      <c r="CF135" s="64">
        <f t="shared" si="58"/>
        <v>0</v>
      </c>
      <c r="CG135" s="64">
        <f t="shared" si="58"/>
        <v>0</v>
      </c>
      <c r="CH135" s="64">
        <f t="shared" si="58"/>
        <v>0</v>
      </c>
      <c r="CI135" s="64">
        <f t="shared" si="58"/>
        <v>0</v>
      </c>
      <c r="CJ135" s="64">
        <f t="shared" si="58"/>
        <v>0</v>
      </c>
      <c r="CK135" s="64">
        <f t="shared" si="58"/>
        <v>0</v>
      </c>
    </row>
    <row r="136" spans="1:89">
      <c r="A136" s="64">
        <v>2010</v>
      </c>
      <c r="B136" s="64">
        <v>520600822</v>
      </c>
      <c r="C136" s="64">
        <v>1</v>
      </c>
      <c r="D136" s="64" t="s">
        <v>509</v>
      </c>
      <c r="E136" s="64">
        <v>34050</v>
      </c>
      <c r="F136" s="64">
        <v>288</v>
      </c>
      <c r="K136" s="279"/>
      <c r="L136" s="64" t="s">
        <v>189</v>
      </c>
      <c r="M136" s="64">
        <f t="shared" si="52"/>
        <v>1323</v>
      </c>
      <c r="N136" s="64">
        <f t="shared" si="52"/>
        <v>351</v>
      </c>
      <c r="O136" s="64">
        <f t="shared" si="52"/>
        <v>0</v>
      </c>
      <c r="P136" s="64">
        <f t="shared" si="52"/>
        <v>0</v>
      </c>
      <c r="Q136" s="64">
        <f t="shared" si="52"/>
        <v>0</v>
      </c>
      <c r="R136" s="64">
        <f t="shared" si="52"/>
        <v>0</v>
      </c>
      <c r="S136" s="64">
        <f t="shared" si="52"/>
        <v>0</v>
      </c>
      <c r="T136" s="64">
        <f t="shared" si="52"/>
        <v>0</v>
      </c>
      <c r="U136" s="64">
        <f t="shared" si="52"/>
        <v>0</v>
      </c>
      <c r="V136" s="64">
        <f t="shared" si="52"/>
        <v>0</v>
      </c>
      <c r="W136" s="64">
        <f t="shared" si="52"/>
        <v>0</v>
      </c>
      <c r="X136" s="68">
        <f t="shared" si="53"/>
        <v>0</v>
      </c>
      <c r="Y136" s="64">
        <f t="shared" si="53"/>
        <v>0</v>
      </c>
      <c r="Z136" s="64">
        <f t="shared" si="53"/>
        <v>0</v>
      </c>
      <c r="AA136" s="64">
        <f t="shared" si="53"/>
        <v>0</v>
      </c>
      <c r="AB136" s="64">
        <f t="shared" si="53"/>
        <v>0</v>
      </c>
      <c r="AC136" s="64">
        <f t="shared" si="53"/>
        <v>0</v>
      </c>
      <c r="AD136" s="64">
        <f t="shared" si="53"/>
        <v>0</v>
      </c>
      <c r="AE136" s="64">
        <f t="shared" si="53"/>
        <v>0</v>
      </c>
      <c r="AF136" s="64">
        <f t="shared" si="53"/>
        <v>1725</v>
      </c>
      <c r="AG136" s="64">
        <f t="shared" si="53"/>
        <v>0</v>
      </c>
      <c r="AH136" s="69">
        <f t="shared" si="53"/>
        <v>0</v>
      </c>
      <c r="AI136" s="68">
        <f t="shared" si="54"/>
        <v>0</v>
      </c>
      <c r="AJ136" s="64">
        <f t="shared" si="54"/>
        <v>0</v>
      </c>
      <c r="AK136" s="64">
        <f t="shared" si="54"/>
        <v>0</v>
      </c>
      <c r="AL136" s="64">
        <f t="shared" si="54"/>
        <v>0</v>
      </c>
      <c r="AM136" s="64">
        <f t="shared" si="54"/>
        <v>0</v>
      </c>
      <c r="AN136" s="64">
        <f t="shared" si="54"/>
        <v>0</v>
      </c>
      <c r="AO136" s="64">
        <f t="shared" si="54"/>
        <v>0</v>
      </c>
      <c r="AP136" s="64">
        <f t="shared" si="54"/>
        <v>0</v>
      </c>
      <c r="AQ136" s="64">
        <f t="shared" si="54"/>
        <v>1385.0520000000001</v>
      </c>
      <c r="AR136" s="64">
        <f t="shared" si="54"/>
        <v>0</v>
      </c>
      <c r="AS136" s="69">
        <f t="shared" si="54"/>
        <v>0</v>
      </c>
      <c r="AT136" s="68">
        <f t="shared" si="55"/>
        <v>0</v>
      </c>
      <c r="AU136" s="64">
        <f t="shared" si="55"/>
        <v>0</v>
      </c>
      <c r="AV136" s="64">
        <f t="shared" si="55"/>
        <v>0</v>
      </c>
      <c r="AW136" s="64">
        <f t="shared" si="55"/>
        <v>0</v>
      </c>
      <c r="AX136" s="64">
        <f t="shared" si="55"/>
        <v>0</v>
      </c>
      <c r="AY136" s="64">
        <f t="shared" si="55"/>
        <v>0</v>
      </c>
      <c r="AZ136" s="64">
        <f t="shared" si="55"/>
        <v>0</v>
      </c>
      <c r="BA136" s="64">
        <f t="shared" si="55"/>
        <v>0</v>
      </c>
      <c r="BB136" s="64">
        <f t="shared" si="55"/>
        <v>1082.8999999999999</v>
      </c>
      <c r="BC136" s="64">
        <f t="shared" si="55"/>
        <v>0</v>
      </c>
      <c r="BD136" s="69">
        <f t="shared" si="55"/>
        <v>0</v>
      </c>
      <c r="BE136" s="68">
        <f t="shared" si="56"/>
        <v>0</v>
      </c>
      <c r="BF136" s="64">
        <f t="shared" si="56"/>
        <v>0</v>
      </c>
      <c r="BG136" s="64">
        <f t="shared" si="56"/>
        <v>0</v>
      </c>
      <c r="BH136" s="64">
        <f t="shared" si="56"/>
        <v>0</v>
      </c>
      <c r="BI136" s="64">
        <f t="shared" si="56"/>
        <v>0</v>
      </c>
      <c r="BJ136" s="64">
        <f t="shared" si="56"/>
        <v>0</v>
      </c>
      <c r="BK136" s="64">
        <f t="shared" si="56"/>
        <v>0</v>
      </c>
      <c r="BL136" s="64">
        <f t="shared" si="56"/>
        <v>0</v>
      </c>
      <c r="BM136" s="64">
        <f t="shared" si="56"/>
        <v>2455.9290000000001</v>
      </c>
      <c r="BN136" s="64">
        <f t="shared" si="56"/>
        <v>0</v>
      </c>
      <c r="BO136" s="69">
        <f t="shared" si="56"/>
        <v>0</v>
      </c>
      <c r="BP136" s="68">
        <f t="shared" si="57"/>
        <v>0</v>
      </c>
      <c r="BQ136" s="64">
        <f t="shared" si="57"/>
        <v>0</v>
      </c>
      <c r="BR136" s="64">
        <f t="shared" si="57"/>
        <v>0</v>
      </c>
      <c r="BS136" s="64">
        <f t="shared" si="57"/>
        <v>0</v>
      </c>
      <c r="BT136" s="64">
        <f t="shared" si="57"/>
        <v>0</v>
      </c>
      <c r="BU136" s="64">
        <f t="shared" si="57"/>
        <v>0</v>
      </c>
      <c r="BV136" s="64">
        <f t="shared" si="57"/>
        <v>0</v>
      </c>
      <c r="BW136" s="64">
        <f t="shared" si="57"/>
        <v>0</v>
      </c>
      <c r="BX136" s="64">
        <f t="shared" si="57"/>
        <v>2551.1259999999997</v>
      </c>
      <c r="BY136" s="64">
        <f t="shared" si="57"/>
        <v>0</v>
      </c>
      <c r="BZ136" s="69">
        <f t="shared" si="57"/>
        <v>0</v>
      </c>
      <c r="CA136" s="68">
        <f t="shared" si="58"/>
        <v>0</v>
      </c>
      <c r="CB136" s="64">
        <f t="shared" si="58"/>
        <v>0</v>
      </c>
      <c r="CC136" s="64">
        <f t="shared" si="58"/>
        <v>0</v>
      </c>
      <c r="CD136" s="64">
        <f t="shared" si="58"/>
        <v>0</v>
      </c>
      <c r="CE136" s="64">
        <f t="shared" si="58"/>
        <v>0</v>
      </c>
      <c r="CF136" s="64">
        <f t="shared" si="58"/>
        <v>0</v>
      </c>
      <c r="CG136" s="64">
        <f t="shared" si="58"/>
        <v>0</v>
      </c>
      <c r="CH136" s="64">
        <f t="shared" si="58"/>
        <v>0</v>
      </c>
      <c r="CI136" s="64">
        <f t="shared" si="58"/>
        <v>2604.7380000000003</v>
      </c>
      <c r="CJ136" s="64">
        <f t="shared" si="58"/>
        <v>0</v>
      </c>
      <c r="CK136" s="64">
        <f t="shared" si="58"/>
        <v>0</v>
      </c>
    </row>
    <row r="137" spans="1:89">
      <c r="A137" s="64">
        <v>2010</v>
      </c>
      <c r="B137" s="64">
        <v>520640772</v>
      </c>
      <c r="C137" s="64">
        <v>1</v>
      </c>
      <c r="D137" s="64" t="s">
        <v>509</v>
      </c>
      <c r="E137" s="64">
        <v>34050</v>
      </c>
      <c r="F137" s="64">
        <v>303.14999999999998</v>
      </c>
      <c r="K137" s="279"/>
      <c r="L137" s="64" t="s">
        <v>2</v>
      </c>
      <c r="M137" s="64">
        <f t="shared" si="52"/>
        <v>0</v>
      </c>
      <c r="N137" s="64">
        <f t="shared" si="52"/>
        <v>0</v>
      </c>
      <c r="O137" s="64">
        <f t="shared" si="52"/>
        <v>0</v>
      </c>
      <c r="P137" s="64">
        <f t="shared" si="52"/>
        <v>0</v>
      </c>
      <c r="Q137" s="64">
        <f t="shared" si="52"/>
        <v>0</v>
      </c>
      <c r="R137" s="64">
        <f t="shared" si="52"/>
        <v>0</v>
      </c>
      <c r="S137" s="64">
        <f t="shared" si="52"/>
        <v>0</v>
      </c>
      <c r="T137" s="64">
        <f t="shared" si="52"/>
        <v>0</v>
      </c>
      <c r="U137" s="64">
        <f t="shared" si="52"/>
        <v>0</v>
      </c>
      <c r="V137" s="64">
        <f t="shared" si="52"/>
        <v>0</v>
      </c>
      <c r="W137" s="64">
        <f t="shared" si="52"/>
        <v>0</v>
      </c>
      <c r="X137" s="68">
        <f t="shared" si="53"/>
        <v>0</v>
      </c>
      <c r="Y137" s="64">
        <f t="shared" si="53"/>
        <v>0</v>
      </c>
      <c r="Z137" s="64">
        <f t="shared" si="53"/>
        <v>0</v>
      </c>
      <c r="AA137" s="64">
        <f t="shared" si="53"/>
        <v>0</v>
      </c>
      <c r="AB137" s="64">
        <f t="shared" si="53"/>
        <v>0</v>
      </c>
      <c r="AC137" s="64">
        <f t="shared" si="53"/>
        <v>0</v>
      </c>
      <c r="AD137" s="64">
        <f t="shared" si="53"/>
        <v>0</v>
      </c>
      <c r="AE137" s="64">
        <f t="shared" si="53"/>
        <v>0</v>
      </c>
      <c r="AF137" s="64">
        <f t="shared" si="53"/>
        <v>0</v>
      </c>
      <c r="AG137" s="64">
        <f t="shared" si="53"/>
        <v>0</v>
      </c>
      <c r="AH137" s="69">
        <f t="shared" si="53"/>
        <v>0</v>
      </c>
      <c r="AI137" s="68">
        <f t="shared" si="54"/>
        <v>0</v>
      </c>
      <c r="AJ137" s="64">
        <f t="shared" si="54"/>
        <v>0</v>
      </c>
      <c r="AK137" s="64">
        <f t="shared" si="54"/>
        <v>0</v>
      </c>
      <c r="AL137" s="64">
        <f t="shared" si="54"/>
        <v>0</v>
      </c>
      <c r="AM137" s="64">
        <f t="shared" si="54"/>
        <v>0</v>
      </c>
      <c r="AN137" s="64">
        <f t="shared" si="54"/>
        <v>0</v>
      </c>
      <c r="AO137" s="64">
        <f t="shared" si="54"/>
        <v>0</v>
      </c>
      <c r="AP137" s="64">
        <f t="shared" si="54"/>
        <v>0</v>
      </c>
      <c r="AQ137" s="64">
        <f t="shared" si="54"/>
        <v>0</v>
      </c>
      <c r="AR137" s="64">
        <f t="shared" si="54"/>
        <v>0</v>
      </c>
      <c r="AS137" s="69">
        <f t="shared" si="54"/>
        <v>0</v>
      </c>
      <c r="AT137" s="68">
        <f t="shared" si="55"/>
        <v>0</v>
      </c>
      <c r="AU137" s="64">
        <f t="shared" si="55"/>
        <v>0</v>
      </c>
      <c r="AV137" s="64">
        <f t="shared" si="55"/>
        <v>0</v>
      </c>
      <c r="AW137" s="64">
        <f t="shared" si="55"/>
        <v>0</v>
      </c>
      <c r="AX137" s="64">
        <f t="shared" si="55"/>
        <v>0</v>
      </c>
      <c r="AY137" s="64">
        <f t="shared" si="55"/>
        <v>0</v>
      </c>
      <c r="AZ137" s="64">
        <f t="shared" si="55"/>
        <v>0</v>
      </c>
      <c r="BA137" s="64">
        <f t="shared" si="55"/>
        <v>0</v>
      </c>
      <c r="BB137" s="64">
        <f t="shared" si="55"/>
        <v>0</v>
      </c>
      <c r="BC137" s="64">
        <f t="shared" si="55"/>
        <v>0</v>
      </c>
      <c r="BD137" s="69">
        <f t="shared" si="55"/>
        <v>0</v>
      </c>
      <c r="BE137" s="68">
        <f t="shared" si="56"/>
        <v>0</v>
      </c>
      <c r="BF137" s="64">
        <f t="shared" si="56"/>
        <v>0</v>
      </c>
      <c r="BG137" s="64">
        <f t="shared" si="56"/>
        <v>0</v>
      </c>
      <c r="BH137" s="64">
        <f t="shared" si="56"/>
        <v>0</v>
      </c>
      <c r="BI137" s="64">
        <f t="shared" si="56"/>
        <v>0</v>
      </c>
      <c r="BJ137" s="64">
        <f t="shared" si="56"/>
        <v>0</v>
      </c>
      <c r="BK137" s="64">
        <f t="shared" si="56"/>
        <v>0</v>
      </c>
      <c r="BL137" s="64">
        <f t="shared" si="56"/>
        <v>0</v>
      </c>
      <c r="BM137" s="64">
        <f t="shared" si="56"/>
        <v>0</v>
      </c>
      <c r="BN137" s="64">
        <f t="shared" si="56"/>
        <v>0</v>
      </c>
      <c r="BO137" s="69">
        <f t="shared" si="56"/>
        <v>0</v>
      </c>
      <c r="BP137" s="68">
        <f t="shared" si="57"/>
        <v>0</v>
      </c>
      <c r="BQ137" s="64">
        <f t="shared" si="57"/>
        <v>0</v>
      </c>
      <c r="BR137" s="64">
        <f t="shared" si="57"/>
        <v>0</v>
      </c>
      <c r="BS137" s="64">
        <f t="shared" si="57"/>
        <v>0</v>
      </c>
      <c r="BT137" s="64">
        <f t="shared" si="57"/>
        <v>0</v>
      </c>
      <c r="BU137" s="64">
        <f t="shared" si="57"/>
        <v>0</v>
      </c>
      <c r="BV137" s="64">
        <f t="shared" si="57"/>
        <v>0</v>
      </c>
      <c r="BW137" s="64">
        <f t="shared" si="57"/>
        <v>0</v>
      </c>
      <c r="BX137" s="64">
        <f t="shared" si="57"/>
        <v>0</v>
      </c>
      <c r="BY137" s="64">
        <f t="shared" si="57"/>
        <v>0</v>
      </c>
      <c r="BZ137" s="69">
        <f t="shared" si="57"/>
        <v>0</v>
      </c>
      <c r="CA137" s="68">
        <f t="shared" si="58"/>
        <v>0</v>
      </c>
      <c r="CB137" s="64">
        <f t="shared" si="58"/>
        <v>0</v>
      </c>
      <c r="CC137" s="64">
        <f t="shared" si="58"/>
        <v>0</v>
      </c>
      <c r="CD137" s="64">
        <f t="shared" si="58"/>
        <v>0</v>
      </c>
      <c r="CE137" s="64">
        <f t="shared" si="58"/>
        <v>0</v>
      </c>
      <c r="CF137" s="64">
        <f t="shared" si="58"/>
        <v>0</v>
      </c>
      <c r="CG137" s="64">
        <f t="shared" si="58"/>
        <v>0</v>
      </c>
      <c r="CH137" s="64">
        <f t="shared" si="58"/>
        <v>0</v>
      </c>
      <c r="CI137" s="64">
        <f t="shared" si="58"/>
        <v>0</v>
      </c>
      <c r="CJ137" s="64">
        <f t="shared" si="58"/>
        <v>0</v>
      </c>
      <c r="CK137" s="64">
        <f t="shared" si="58"/>
        <v>0</v>
      </c>
    </row>
    <row r="138" spans="1:89">
      <c r="A138" s="64">
        <v>2010</v>
      </c>
      <c r="B138" s="64">
        <v>520640772</v>
      </c>
      <c r="C138" s="64">
        <v>2</v>
      </c>
      <c r="D138" s="64" t="s">
        <v>509</v>
      </c>
      <c r="E138" s="64">
        <v>34050</v>
      </c>
      <c r="F138" s="64">
        <v>313.29700000000003</v>
      </c>
      <c r="K138" s="279"/>
      <c r="L138" s="64" t="s">
        <v>200</v>
      </c>
      <c r="M138" s="64">
        <f t="shared" si="52"/>
        <v>0</v>
      </c>
      <c r="N138" s="64">
        <f t="shared" si="52"/>
        <v>0</v>
      </c>
      <c r="O138" s="64">
        <f t="shared" si="52"/>
        <v>0</v>
      </c>
      <c r="P138" s="64">
        <f t="shared" si="52"/>
        <v>0</v>
      </c>
      <c r="Q138" s="64">
        <f t="shared" si="52"/>
        <v>0</v>
      </c>
      <c r="R138" s="64">
        <f t="shared" si="52"/>
        <v>0</v>
      </c>
      <c r="S138" s="64">
        <f t="shared" si="52"/>
        <v>0</v>
      </c>
      <c r="T138" s="64">
        <f t="shared" si="52"/>
        <v>0</v>
      </c>
      <c r="U138" s="64">
        <f t="shared" si="52"/>
        <v>30.077000000000002</v>
      </c>
      <c r="V138" s="64">
        <f t="shared" si="52"/>
        <v>0</v>
      </c>
      <c r="W138" s="64">
        <f t="shared" si="52"/>
        <v>0</v>
      </c>
      <c r="X138" s="68">
        <f t="shared" si="53"/>
        <v>0</v>
      </c>
      <c r="Y138" s="64">
        <f t="shared" si="53"/>
        <v>0</v>
      </c>
      <c r="Z138" s="64">
        <f t="shared" si="53"/>
        <v>0</v>
      </c>
      <c r="AA138" s="64">
        <f t="shared" si="53"/>
        <v>0</v>
      </c>
      <c r="AB138" s="64">
        <f t="shared" si="53"/>
        <v>0</v>
      </c>
      <c r="AC138" s="64">
        <f t="shared" si="53"/>
        <v>0</v>
      </c>
      <c r="AD138" s="64">
        <f t="shared" si="53"/>
        <v>0</v>
      </c>
      <c r="AE138" s="64">
        <f t="shared" si="53"/>
        <v>0</v>
      </c>
      <c r="AF138" s="64">
        <f t="shared" si="53"/>
        <v>0</v>
      </c>
      <c r="AG138" s="64">
        <f t="shared" si="53"/>
        <v>0</v>
      </c>
      <c r="AH138" s="69">
        <f t="shared" si="53"/>
        <v>0</v>
      </c>
      <c r="AI138" s="68">
        <f t="shared" si="54"/>
        <v>0</v>
      </c>
      <c r="AJ138" s="64">
        <f t="shared" si="54"/>
        <v>0</v>
      </c>
      <c r="AK138" s="64">
        <f t="shared" si="54"/>
        <v>0</v>
      </c>
      <c r="AL138" s="64">
        <f t="shared" si="54"/>
        <v>0</v>
      </c>
      <c r="AM138" s="64">
        <f t="shared" si="54"/>
        <v>0</v>
      </c>
      <c r="AN138" s="64">
        <f t="shared" si="54"/>
        <v>0</v>
      </c>
      <c r="AO138" s="64">
        <f t="shared" si="54"/>
        <v>0</v>
      </c>
      <c r="AP138" s="64">
        <f t="shared" si="54"/>
        <v>0</v>
      </c>
      <c r="AQ138" s="64">
        <f t="shared" si="54"/>
        <v>0</v>
      </c>
      <c r="AR138" s="64">
        <f t="shared" si="54"/>
        <v>0</v>
      </c>
      <c r="AS138" s="69">
        <f t="shared" si="54"/>
        <v>0</v>
      </c>
      <c r="AT138" s="68">
        <f t="shared" si="55"/>
        <v>0</v>
      </c>
      <c r="AU138" s="64">
        <f t="shared" si="55"/>
        <v>0</v>
      </c>
      <c r="AV138" s="64">
        <f t="shared" si="55"/>
        <v>0</v>
      </c>
      <c r="AW138" s="64">
        <f t="shared" si="55"/>
        <v>0</v>
      </c>
      <c r="AX138" s="64">
        <f t="shared" si="55"/>
        <v>0</v>
      </c>
      <c r="AY138" s="64">
        <f t="shared" si="55"/>
        <v>0</v>
      </c>
      <c r="AZ138" s="64">
        <f t="shared" si="55"/>
        <v>0</v>
      </c>
      <c r="BA138" s="64">
        <f t="shared" si="55"/>
        <v>0</v>
      </c>
      <c r="BB138" s="64">
        <f t="shared" si="55"/>
        <v>0</v>
      </c>
      <c r="BC138" s="64">
        <f t="shared" si="55"/>
        <v>0</v>
      </c>
      <c r="BD138" s="69">
        <f t="shared" si="55"/>
        <v>0</v>
      </c>
      <c r="BE138" s="68">
        <f t="shared" si="56"/>
        <v>0</v>
      </c>
      <c r="BF138" s="64">
        <f t="shared" si="56"/>
        <v>0</v>
      </c>
      <c r="BG138" s="64">
        <f t="shared" si="56"/>
        <v>0</v>
      </c>
      <c r="BH138" s="64">
        <f t="shared" si="56"/>
        <v>0</v>
      </c>
      <c r="BI138" s="64">
        <f t="shared" si="56"/>
        <v>0</v>
      </c>
      <c r="BJ138" s="64">
        <f t="shared" si="56"/>
        <v>0</v>
      </c>
      <c r="BK138" s="64">
        <f t="shared" si="56"/>
        <v>0</v>
      </c>
      <c r="BL138" s="64">
        <f t="shared" si="56"/>
        <v>0</v>
      </c>
      <c r="BM138" s="64">
        <f t="shared" si="56"/>
        <v>0</v>
      </c>
      <c r="BN138" s="64">
        <f t="shared" si="56"/>
        <v>0</v>
      </c>
      <c r="BO138" s="69">
        <f t="shared" si="56"/>
        <v>0</v>
      </c>
      <c r="BP138" s="68">
        <f t="shared" si="57"/>
        <v>0</v>
      </c>
      <c r="BQ138" s="64">
        <f t="shared" si="57"/>
        <v>0</v>
      </c>
      <c r="BR138" s="64">
        <f t="shared" si="57"/>
        <v>0</v>
      </c>
      <c r="BS138" s="64">
        <f t="shared" si="57"/>
        <v>0</v>
      </c>
      <c r="BT138" s="64">
        <f t="shared" si="57"/>
        <v>0</v>
      </c>
      <c r="BU138" s="64">
        <f t="shared" si="57"/>
        <v>0</v>
      </c>
      <c r="BV138" s="64">
        <f t="shared" si="57"/>
        <v>0</v>
      </c>
      <c r="BW138" s="64">
        <f t="shared" si="57"/>
        <v>0</v>
      </c>
      <c r="BX138" s="64">
        <f t="shared" si="57"/>
        <v>0</v>
      </c>
      <c r="BY138" s="64">
        <f t="shared" si="57"/>
        <v>0</v>
      </c>
      <c r="BZ138" s="69">
        <f t="shared" si="57"/>
        <v>0</v>
      </c>
      <c r="CA138" s="68">
        <f t="shared" si="58"/>
        <v>0</v>
      </c>
      <c r="CB138" s="64">
        <f t="shared" si="58"/>
        <v>0</v>
      </c>
      <c r="CC138" s="64">
        <f t="shared" si="58"/>
        <v>0</v>
      </c>
      <c r="CD138" s="64">
        <f t="shared" si="58"/>
        <v>0</v>
      </c>
      <c r="CE138" s="64">
        <f t="shared" si="58"/>
        <v>0</v>
      </c>
      <c r="CF138" s="64">
        <f t="shared" si="58"/>
        <v>0</v>
      </c>
      <c r="CG138" s="64">
        <f t="shared" si="58"/>
        <v>0</v>
      </c>
      <c r="CH138" s="64">
        <f t="shared" si="58"/>
        <v>0</v>
      </c>
      <c r="CI138" s="64">
        <f t="shared" si="58"/>
        <v>0</v>
      </c>
      <c r="CJ138" s="64">
        <f t="shared" si="58"/>
        <v>0</v>
      </c>
      <c r="CK138" s="64">
        <f t="shared" si="58"/>
        <v>0</v>
      </c>
    </row>
    <row r="139" spans="1:89">
      <c r="A139" s="64">
        <v>2000</v>
      </c>
      <c r="B139" s="64">
        <v>602080491</v>
      </c>
      <c r="C139" s="64">
        <v>1</v>
      </c>
      <c r="D139" s="64" t="s">
        <v>504</v>
      </c>
      <c r="E139" s="64">
        <v>17600</v>
      </c>
      <c r="F139" s="64">
        <v>517</v>
      </c>
      <c r="K139" s="279"/>
      <c r="L139" s="64" t="s">
        <v>202</v>
      </c>
      <c r="M139" s="64">
        <f t="shared" si="52"/>
        <v>0</v>
      </c>
      <c r="N139" s="64">
        <f t="shared" si="52"/>
        <v>0</v>
      </c>
      <c r="O139" s="64">
        <f t="shared" si="52"/>
        <v>0</v>
      </c>
      <c r="P139" s="64">
        <f t="shared" si="52"/>
        <v>0</v>
      </c>
      <c r="Q139" s="64">
        <f t="shared" si="52"/>
        <v>0</v>
      </c>
      <c r="R139" s="64">
        <f t="shared" si="52"/>
        <v>0</v>
      </c>
      <c r="S139" s="64">
        <f t="shared" si="52"/>
        <v>0</v>
      </c>
      <c r="T139" s="64">
        <f t="shared" si="52"/>
        <v>0</v>
      </c>
      <c r="U139" s="64">
        <f t="shared" si="52"/>
        <v>0</v>
      </c>
      <c r="V139" s="64">
        <f t="shared" si="52"/>
        <v>0</v>
      </c>
      <c r="W139" s="64">
        <f t="shared" si="52"/>
        <v>0</v>
      </c>
      <c r="X139" s="68">
        <f t="shared" si="53"/>
        <v>0</v>
      </c>
      <c r="Y139" s="64">
        <f t="shared" si="53"/>
        <v>0</v>
      </c>
      <c r="Z139" s="64">
        <f t="shared" si="53"/>
        <v>0</v>
      </c>
      <c r="AA139" s="64">
        <f t="shared" si="53"/>
        <v>0</v>
      </c>
      <c r="AB139" s="64">
        <f t="shared" si="53"/>
        <v>0</v>
      </c>
      <c r="AC139" s="64">
        <f t="shared" si="53"/>
        <v>0</v>
      </c>
      <c r="AD139" s="64">
        <f t="shared" si="53"/>
        <v>0</v>
      </c>
      <c r="AE139" s="64">
        <f t="shared" si="53"/>
        <v>0</v>
      </c>
      <c r="AF139" s="64">
        <f t="shared" si="53"/>
        <v>0</v>
      </c>
      <c r="AG139" s="64">
        <f t="shared" si="53"/>
        <v>0</v>
      </c>
      <c r="AH139" s="69">
        <f t="shared" si="53"/>
        <v>0</v>
      </c>
      <c r="AI139" s="68">
        <f t="shared" si="54"/>
        <v>0</v>
      </c>
      <c r="AJ139" s="64">
        <f t="shared" si="54"/>
        <v>0</v>
      </c>
      <c r="AK139" s="64">
        <f t="shared" si="54"/>
        <v>0</v>
      </c>
      <c r="AL139" s="64">
        <f t="shared" si="54"/>
        <v>0</v>
      </c>
      <c r="AM139" s="64">
        <f t="shared" si="54"/>
        <v>0</v>
      </c>
      <c r="AN139" s="64">
        <f t="shared" si="54"/>
        <v>0</v>
      </c>
      <c r="AO139" s="64">
        <f t="shared" si="54"/>
        <v>0</v>
      </c>
      <c r="AP139" s="64">
        <f t="shared" si="54"/>
        <v>0</v>
      </c>
      <c r="AQ139" s="64">
        <f t="shared" si="54"/>
        <v>0</v>
      </c>
      <c r="AR139" s="64">
        <f t="shared" si="54"/>
        <v>0</v>
      </c>
      <c r="AS139" s="69">
        <f t="shared" si="54"/>
        <v>0</v>
      </c>
      <c r="AT139" s="68">
        <f t="shared" si="55"/>
        <v>0</v>
      </c>
      <c r="AU139" s="64">
        <f t="shared" si="55"/>
        <v>0</v>
      </c>
      <c r="AV139" s="64">
        <f t="shared" si="55"/>
        <v>0</v>
      </c>
      <c r="AW139" s="64">
        <f t="shared" si="55"/>
        <v>0</v>
      </c>
      <c r="AX139" s="64">
        <f t="shared" si="55"/>
        <v>0</v>
      </c>
      <c r="AY139" s="64">
        <f t="shared" si="55"/>
        <v>0</v>
      </c>
      <c r="AZ139" s="64">
        <f t="shared" si="55"/>
        <v>0</v>
      </c>
      <c r="BA139" s="64">
        <f t="shared" si="55"/>
        <v>0</v>
      </c>
      <c r="BB139" s="64">
        <f t="shared" si="55"/>
        <v>0</v>
      </c>
      <c r="BC139" s="64">
        <f t="shared" si="55"/>
        <v>0</v>
      </c>
      <c r="BD139" s="69">
        <f t="shared" si="55"/>
        <v>0</v>
      </c>
      <c r="BE139" s="68">
        <f t="shared" si="56"/>
        <v>0</v>
      </c>
      <c r="BF139" s="64">
        <f t="shared" si="56"/>
        <v>0</v>
      </c>
      <c r="BG139" s="64">
        <f t="shared" si="56"/>
        <v>0</v>
      </c>
      <c r="BH139" s="64">
        <f t="shared" si="56"/>
        <v>0</v>
      </c>
      <c r="BI139" s="64">
        <f t="shared" si="56"/>
        <v>0</v>
      </c>
      <c r="BJ139" s="64">
        <f t="shared" si="56"/>
        <v>0</v>
      </c>
      <c r="BK139" s="64">
        <f t="shared" si="56"/>
        <v>0</v>
      </c>
      <c r="BL139" s="64">
        <f t="shared" si="56"/>
        <v>0</v>
      </c>
      <c r="BM139" s="64">
        <f t="shared" si="56"/>
        <v>0</v>
      </c>
      <c r="BN139" s="64">
        <f t="shared" si="56"/>
        <v>0</v>
      </c>
      <c r="BO139" s="69">
        <f t="shared" si="56"/>
        <v>0</v>
      </c>
      <c r="BP139" s="68">
        <f t="shared" si="57"/>
        <v>0</v>
      </c>
      <c r="BQ139" s="64">
        <f t="shared" si="57"/>
        <v>0</v>
      </c>
      <c r="BR139" s="64">
        <f t="shared" si="57"/>
        <v>0</v>
      </c>
      <c r="BS139" s="64">
        <f t="shared" si="57"/>
        <v>0</v>
      </c>
      <c r="BT139" s="64">
        <f t="shared" si="57"/>
        <v>0</v>
      </c>
      <c r="BU139" s="64">
        <f t="shared" si="57"/>
        <v>0</v>
      </c>
      <c r="BV139" s="64">
        <f t="shared" si="57"/>
        <v>0</v>
      </c>
      <c r="BW139" s="64">
        <f t="shared" si="57"/>
        <v>0</v>
      </c>
      <c r="BX139" s="64">
        <f t="shared" si="57"/>
        <v>0</v>
      </c>
      <c r="BY139" s="64">
        <f t="shared" si="57"/>
        <v>0</v>
      </c>
      <c r="BZ139" s="69">
        <f t="shared" si="57"/>
        <v>0</v>
      </c>
      <c r="CA139" s="68">
        <f t="shared" si="58"/>
        <v>0</v>
      </c>
      <c r="CB139" s="64">
        <f t="shared" si="58"/>
        <v>0</v>
      </c>
      <c r="CC139" s="64">
        <f t="shared" si="58"/>
        <v>0</v>
      </c>
      <c r="CD139" s="64">
        <f t="shared" si="58"/>
        <v>0</v>
      </c>
      <c r="CE139" s="64">
        <f t="shared" si="58"/>
        <v>0</v>
      </c>
      <c r="CF139" s="64">
        <f t="shared" si="58"/>
        <v>0</v>
      </c>
      <c r="CG139" s="64">
        <f t="shared" si="58"/>
        <v>0</v>
      </c>
      <c r="CH139" s="64">
        <f t="shared" si="58"/>
        <v>0</v>
      </c>
      <c r="CI139" s="64">
        <f t="shared" si="58"/>
        <v>0</v>
      </c>
      <c r="CJ139" s="64">
        <f t="shared" si="58"/>
        <v>0</v>
      </c>
      <c r="CK139" s="64">
        <f t="shared" si="58"/>
        <v>0</v>
      </c>
    </row>
    <row r="140" spans="1:89">
      <c r="A140" s="64">
        <v>2005</v>
      </c>
      <c r="B140" s="64">
        <v>602080491</v>
      </c>
      <c r="C140" s="64">
        <v>1</v>
      </c>
      <c r="D140" s="64" t="s">
        <v>504</v>
      </c>
      <c r="E140" s="64">
        <v>17600</v>
      </c>
      <c r="F140" s="64">
        <v>415</v>
      </c>
      <c r="K140" s="279"/>
      <c r="L140" s="64" t="s">
        <v>209</v>
      </c>
      <c r="M140" s="64">
        <f t="shared" si="52"/>
        <v>0</v>
      </c>
      <c r="N140" s="64">
        <f t="shared" si="52"/>
        <v>0</v>
      </c>
      <c r="O140" s="64">
        <f t="shared" si="52"/>
        <v>0</v>
      </c>
      <c r="P140" s="64">
        <f t="shared" si="52"/>
        <v>0</v>
      </c>
      <c r="Q140" s="64">
        <f t="shared" si="52"/>
        <v>0</v>
      </c>
      <c r="R140" s="64">
        <f t="shared" si="52"/>
        <v>0</v>
      </c>
      <c r="S140" s="64">
        <f t="shared" si="52"/>
        <v>0</v>
      </c>
      <c r="T140" s="64">
        <f t="shared" si="52"/>
        <v>0</v>
      </c>
      <c r="U140" s="64">
        <f t="shared" si="52"/>
        <v>0</v>
      </c>
      <c r="V140" s="64">
        <f t="shared" si="52"/>
        <v>0</v>
      </c>
      <c r="W140" s="64">
        <f t="shared" si="52"/>
        <v>0</v>
      </c>
      <c r="X140" s="68">
        <f t="shared" si="53"/>
        <v>0</v>
      </c>
      <c r="Y140" s="64">
        <f t="shared" si="53"/>
        <v>0</v>
      </c>
      <c r="Z140" s="64">
        <f t="shared" si="53"/>
        <v>0</v>
      </c>
      <c r="AA140" s="64">
        <f t="shared" si="53"/>
        <v>0</v>
      </c>
      <c r="AB140" s="64">
        <f t="shared" si="53"/>
        <v>0</v>
      </c>
      <c r="AC140" s="64">
        <f t="shared" si="53"/>
        <v>0</v>
      </c>
      <c r="AD140" s="64">
        <f t="shared" si="53"/>
        <v>0</v>
      </c>
      <c r="AE140" s="64">
        <f t="shared" si="53"/>
        <v>0</v>
      </c>
      <c r="AF140" s="64">
        <f t="shared" si="53"/>
        <v>0</v>
      </c>
      <c r="AG140" s="64">
        <f t="shared" si="53"/>
        <v>0</v>
      </c>
      <c r="AH140" s="69">
        <f t="shared" si="53"/>
        <v>0</v>
      </c>
      <c r="AI140" s="68">
        <f t="shared" si="54"/>
        <v>0</v>
      </c>
      <c r="AJ140" s="64">
        <f t="shared" si="54"/>
        <v>0</v>
      </c>
      <c r="AK140" s="64">
        <f t="shared" si="54"/>
        <v>0</v>
      </c>
      <c r="AL140" s="64">
        <f t="shared" si="54"/>
        <v>0</v>
      </c>
      <c r="AM140" s="64">
        <f t="shared" si="54"/>
        <v>0</v>
      </c>
      <c r="AN140" s="64">
        <f t="shared" si="54"/>
        <v>0</v>
      </c>
      <c r="AO140" s="64">
        <f t="shared" si="54"/>
        <v>0</v>
      </c>
      <c r="AP140" s="64">
        <f t="shared" si="54"/>
        <v>0</v>
      </c>
      <c r="AQ140" s="64">
        <f t="shared" si="54"/>
        <v>0</v>
      </c>
      <c r="AR140" s="64">
        <f t="shared" si="54"/>
        <v>0</v>
      </c>
      <c r="AS140" s="69">
        <f t="shared" si="54"/>
        <v>0</v>
      </c>
      <c r="AT140" s="68">
        <f t="shared" si="55"/>
        <v>0</v>
      </c>
      <c r="AU140" s="64">
        <f t="shared" si="55"/>
        <v>0</v>
      </c>
      <c r="AV140" s="64">
        <f t="shared" si="55"/>
        <v>0</v>
      </c>
      <c r="AW140" s="64">
        <f t="shared" si="55"/>
        <v>0</v>
      </c>
      <c r="AX140" s="64">
        <f t="shared" si="55"/>
        <v>0</v>
      </c>
      <c r="AY140" s="64">
        <f t="shared" si="55"/>
        <v>0</v>
      </c>
      <c r="AZ140" s="64">
        <f t="shared" si="55"/>
        <v>0</v>
      </c>
      <c r="BA140" s="64">
        <f t="shared" si="55"/>
        <v>0</v>
      </c>
      <c r="BB140" s="64">
        <f t="shared" si="55"/>
        <v>0</v>
      </c>
      <c r="BC140" s="64">
        <f t="shared" si="55"/>
        <v>0</v>
      </c>
      <c r="BD140" s="69">
        <f t="shared" si="55"/>
        <v>0</v>
      </c>
      <c r="BE140" s="68">
        <f t="shared" si="56"/>
        <v>0</v>
      </c>
      <c r="BF140" s="64">
        <f t="shared" si="56"/>
        <v>0</v>
      </c>
      <c r="BG140" s="64">
        <f t="shared" si="56"/>
        <v>0</v>
      </c>
      <c r="BH140" s="64">
        <f t="shared" si="56"/>
        <v>0</v>
      </c>
      <c r="BI140" s="64">
        <f t="shared" si="56"/>
        <v>0</v>
      </c>
      <c r="BJ140" s="64">
        <f t="shared" si="56"/>
        <v>0</v>
      </c>
      <c r="BK140" s="64">
        <f t="shared" si="56"/>
        <v>0</v>
      </c>
      <c r="BL140" s="64">
        <f t="shared" si="56"/>
        <v>0</v>
      </c>
      <c r="BM140" s="64">
        <f t="shared" si="56"/>
        <v>0</v>
      </c>
      <c r="BN140" s="64">
        <f t="shared" si="56"/>
        <v>0</v>
      </c>
      <c r="BO140" s="69">
        <f t="shared" si="56"/>
        <v>0</v>
      </c>
      <c r="BP140" s="68">
        <f t="shared" si="57"/>
        <v>0</v>
      </c>
      <c r="BQ140" s="64">
        <f t="shared" si="57"/>
        <v>0</v>
      </c>
      <c r="BR140" s="64">
        <f t="shared" si="57"/>
        <v>0</v>
      </c>
      <c r="BS140" s="64">
        <f t="shared" si="57"/>
        <v>0</v>
      </c>
      <c r="BT140" s="64">
        <f t="shared" si="57"/>
        <v>0</v>
      </c>
      <c r="BU140" s="64">
        <f t="shared" si="57"/>
        <v>0</v>
      </c>
      <c r="BV140" s="64">
        <f t="shared" si="57"/>
        <v>0</v>
      </c>
      <c r="BW140" s="64">
        <f t="shared" si="57"/>
        <v>0</v>
      </c>
      <c r="BX140" s="64">
        <f t="shared" si="57"/>
        <v>0</v>
      </c>
      <c r="BY140" s="64">
        <f t="shared" si="57"/>
        <v>0</v>
      </c>
      <c r="BZ140" s="69">
        <f t="shared" si="57"/>
        <v>0</v>
      </c>
      <c r="CA140" s="68">
        <f t="shared" si="58"/>
        <v>0</v>
      </c>
      <c r="CB140" s="64">
        <f t="shared" si="58"/>
        <v>0</v>
      </c>
      <c r="CC140" s="64">
        <f t="shared" si="58"/>
        <v>0</v>
      </c>
      <c r="CD140" s="64">
        <f t="shared" si="58"/>
        <v>0</v>
      </c>
      <c r="CE140" s="64">
        <f t="shared" si="58"/>
        <v>0</v>
      </c>
      <c r="CF140" s="64">
        <f t="shared" si="58"/>
        <v>0</v>
      </c>
      <c r="CG140" s="64">
        <f t="shared" si="58"/>
        <v>0</v>
      </c>
      <c r="CH140" s="64">
        <f t="shared" si="58"/>
        <v>0</v>
      </c>
      <c r="CI140" s="64">
        <f t="shared" si="58"/>
        <v>0</v>
      </c>
      <c r="CJ140" s="64">
        <f t="shared" si="58"/>
        <v>0</v>
      </c>
      <c r="CK140" s="64">
        <f t="shared" si="58"/>
        <v>0</v>
      </c>
    </row>
    <row r="141" spans="1:89">
      <c r="A141" s="64">
        <v>2010</v>
      </c>
      <c r="B141" s="64">
        <v>602080491</v>
      </c>
      <c r="C141" s="64">
        <v>2</v>
      </c>
      <c r="D141" s="64" t="s">
        <v>504</v>
      </c>
      <c r="E141" s="64">
        <v>17600</v>
      </c>
      <c r="F141" s="64">
        <v>65</v>
      </c>
      <c r="K141" s="279"/>
      <c r="L141" s="64" t="s">
        <v>215</v>
      </c>
      <c r="M141" s="64">
        <f t="shared" si="52"/>
        <v>0</v>
      </c>
      <c r="N141" s="64">
        <f t="shared" si="52"/>
        <v>0</v>
      </c>
      <c r="O141" s="64">
        <f t="shared" si="52"/>
        <v>0</v>
      </c>
      <c r="P141" s="64">
        <f t="shared" si="52"/>
        <v>0</v>
      </c>
      <c r="Q141" s="64">
        <f t="shared" si="52"/>
        <v>0</v>
      </c>
      <c r="R141" s="64">
        <f t="shared" si="52"/>
        <v>50</v>
      </c>
      <c r="S141" s="64">
        <f t="shared" si="52"/>
        <v>0</v>
      </c>
      <c r="T141" s="64">
        <f t="shared" si="52"/>
        <v>0</v>
      </c>
      <c r="U141" s="64">
        <f t="shared" si="52"/>
        <v>0</v>
      </c>
      <c r="V141" s="64">
        <f t="shared" si="52"/>
        <v>0</v>
      </c>
      <c r="W141" s="64">
        <f t="shared" si="52"/>
        <v>0</v>
      </c>
      <c r="X141" s="68">
        <f t="shared" si="53"/>
        <v>0</v>
      </c>
      <c r="Y141" s="64">
        <f t="shared" si="53"/>
        <v>0</v>
      </c>
      <c r="Z141" s="64">
        <f t="shared" si="53"/>
        <v>0</v>
      </c>
      <c r="AA141" s="64">
        <f t="shared" si="53"/>
        <v>0</v>
      </c>
      <c r="AB141" s="64">
        <f t="shared" si="53"/>
        <v>79.599999999999994</v>
      </c>
      <c r="AC141" s="64">
        <f t="shared" si="53"/>
        <v>0</v>
      </c>
      <c r="AD141" s="64">
        <f t="shared" si="53"/>
        <v>0</v>
      </c>
      <c r="AE141" s="64">
        <f t="shared" si="53"/>
        <v>0</v>
      </c>
      <c r="AF141" s="64">
        <f t="shared" si="53"/>
        <v>93</v>
      </c>
      <c r="AG141" s="64">
        <f t="shared" si="53"/>
        <v>0</v>
      </c>
      <c r="AH141" s="69">
        <f t="shared" si="53"/>
        <v>0</v>
      </c>
      <c r="AI141" s="68">
        <f t="shared" si="54"/>
        <v>0</v>
      </c>
      <c r="AJ141" s="64">
        <f t="shared" si="54"/>
        <v>0</v>
      </c>
      <c r="AK141" s="64">
        <f t="shared" si="54"/>
        <v>0</v>
      </c>
      <c r="AL141" s="64">
        <f t="shared" si="54"/>
        <v>0</v>
      </c>
      <c r="AM141" s="64">
        <f t="shared" si="54"/>
        <v>71.400000000000006</v>
      </c>
      <c r="AN141" s="64">
        <f t="shared" si="54"/>
        <v>0</v>
      </c>
      <c r="AO141" s="64">
        <f t="shared" si="54"/>
        <v>0</v>
      </c>
      <c r="AP141" s="64">
        <f t="shared" si="54"/>
        <v>0</v>
      </c>
      <c r="AQ141" s="64">
        <f t="shared" si="54"/>
        <v>114.59399999999999</v>
      </c>
      <c r="AR141" s="64">
        <f t="shared" si="54"/>
        <v>0</v>
      </c>
      <c r="AS141" s="69">
        <f t="shared" si="54"/>
        <v>0</v>
      </c>
      <c r="AT141" s="68">
        <f t="shared" si="55"/>
        <v>0</v>
      </c>
      <c r="AU141" s="64">
        <f t="shared" si="55"/>
        <v>0</v>
      </c>
      <c r="AV141" s="64">
        <f t="shared" si="55"/>
        <v>0</v>
      </c>
      <c r="AW141" s="64">
        <f t="shared" si="55"/>
        <v>0</v>
      </c>
      <c r="AX141" s="64">
        <f t="shared" si="55"/>
        <v>81</v>
      </c>
      <c r="AY141" s="64">
        <f t="shared" si="55"/>
        <v>0</v>
      </c>
      <c r="AZ141" s="64">
        <f t="shared" si="55"/>
        <v>0</v>
      </c>
      <c r="BA141" s="64">
        <f t="shared" si="55"/>
        <v>0</v>
      </c>
      <c r="BB141" s="64">
        <f t="shared" si="55"/>
        <v>0</v>
      </c>
      <c r="BC141" s="64">
        <f t="shared" si="55"/>
        <v>0</v>
      </c>
      <c r="BD141" s="69">
        <f t="shared" si="55"/>
        <v>0</v>
      </c>
      <c r="BE141" s="68">
        <f t="shared" si="56"/>
        <v>0</v>
      </c>
      <c r="BF141" s="64">
        <f t="shared" si="56"/>
        <v>0</v>
      </c>
      <c r="BG141" s="64">
        <f t="shared" si="56"/>
        <v>0</v>
      </c>
      <c r="BH141" s="64">
        <f t="shared" si="56"/>
        <v>0</v>
      </c>
      <c r="BI141" s="64">
        <f t="shared" si="56"/>
        <v>62.1</v>
      </c>
      <c r="BJ141" s="64">
        <f t="shared" si="56"/>
        <v>0</v>
      </c>
      <c r="BK141" s="64">
        <f t="shared" si="56"/>
        <v>0</v>
      </c>
      <c r="BL141" s="64">
        <f t="shared" si="56"/>
        <v>0</v>
      </c>
      <c r="BM141" s="64">
        <f t="shared" si="56"/>
        <v>0</v>
      </c>
      <c r="BN141" s="64">
        <f t="shared" si="56"/>
        <v>0</v>
      </c>
      <c r="BO141" s="69">
        <f t="shared" si="56"/>
        <v>0</v>
      </c>
      <c r="BP141" s="68">
        <f t="shared" si="57"/>
        <v>0</v>
      </c>
      <c r="BQ141" s="64">
        <f t="shared" si="57"/>
        <v>0</v>
      </c>
      <c r="BR141" s="64">
        <f t="shared" si="57"/>
        <v>0</v>
      </c>
      <c r="BS141" s="64">
        <f t="shared" si="57"/>
        <v>0</v>
      </c>
      <c r="BT141" s="64">
        <f t="shared" si="57"/>
        <v>55.6</v>
      </c>
      <c r="BU141" s="64">
        <f t="shared" si="57"/>
        <v>0</v>
      </c>
      <c r="BV141" s="64">
        <f t="shared" si="57"/>
        <v>0</v>
      </c>
      <c r="BW141" s="64">
        <f t="shared" si="57"/>
        <v>0</v>
      </c>
      <c r="BX141" s="64">
        <f t="shared" si="57"/>
        <v>0</v>
      </c>
      <c r="BY141" s="64">
        <f t="shared" si="57"/>
        <v>0</v>
      </c>
      <c r="BZ141" s="69">
        <f t="shared" si="57"/>
        <v>0</v>
      </c>
      <c r="CA141" s="68">
        <f t="shared" si="58"/>
        <v>0</v>
      </c>
      <c r="CB141" s="64">
        <f t="shared" si="58"/>
        <v>0</v>
      </c>
      <c r="CC141" s="64">
        <f t="shared" si="58"/>
        <v>0</v>
      </c>
      <c r="CD141" s="64">
        <f t="shared" si="58"/>
        <v>0</v>
      </c>
      <c r="CE141" s="64">
        <f t="shared" si="58"/>
        <v>49.4</v>
      </c>
      <c r="CF141" s="64">
        <f t="shared" si="58"/>
        <v>0</v>
      </c>
      <c r="CG141" s="64">
        <f t="shared" si="58"/>
        <v>0</v>
      </c>
      <c r="CH141" s="64">
        <f t="shared" si="58"/>
        <v>0</v>
      </c>
      <c r="CI141" s="64">
        <f t="shared" si="58"/>
        <v>0</v>
      </c>
      <c r="CJ141" s="64">
        <f t="shared" si="58"/>
        <v>0</v>
      </c>
      <c r="CK141" s="64">
        <f t="shared" si="58"/>
        <v>0</v>
      </c>
    </row>
    <row r="142" spans="1:89">
      <c r="A142" s="64">
        <v>2010</v>
      </c>
      <c r="B142" s="64">
        <v>602080491</v>
      </c>
      <c r="C142" s="64">
        <v>3</v>
      </c>
      <c r="D142" s="64" t="s">
        <v>504</v>
      </c>
      <c r="E142" s="64">
        <v>17600</v>
      </c>
      <c r="F142" s="64">
        <v>55</v>
      </c>
      <c r="K142" s="279"/>
      <c r="L142" s="64" t="s">
        <v>216</v>
      </c>
      <c r="M142" s="64">
        <f t="shared" si="52"/>
        <v>0</v>
      </c>
      <c r="N142" s="64">
        <f t="shared" si="52"/>
        <v>0</v>
      </c>
      <c r="O142" s="64">
        <f t="shared" si="52"/>
        <v>0</v>
      </c>
      <c r="P142" s="64">
        <f t="shared" si="52"/>
        <v>0</v>
      </c>
      <c r="Q142" s="64">
        <f t="shared" si="52"/>
        <v>0</v>
      </c>
      <c r="R142" s="64">
        <f t="shared" si="52"/>
        <v>0</v>
      </c>
      <c r="S142" s="64">
        <f t="shared" si="52"/>
        <v>0</v>
      </c>
      <c r="T142" s="64">
        <f t="shared" si="52"/>
        <v>0</v>
      </c>
      <c r="U142" s="64">
        <f t="shared" si="52"/>
        <v>0</v>
      </c>
      <c r="V142" s="64">
        <f t="shared" si="52"/>
        <v>0</v>
      </c>
      <c r="W142" s="64">
        <f t="shared" si="52"/>
        <v>0</v>
      </c>
      <c r="X142" s="68">
        <f t="shared" si="53"/>
        <v>0</v>
      </c>
      <c r="Y142" s="64">
        <f t="shared" si="53"/>
        <v>0</v>
      </c>
      <c r="Z142" s="64">
        <f t="shared" si="53"/>
        <v>0</v>
      </c>
      <c r="AA142" s="64">
        <f t="shared" si="53"/>
        <v>0</v>
      </c>
      <c r="AB142" s="64">
        <f t="shared" si="53"/>
        <v>0</v>
      </c>
      <c r="AC142" s="64">
        <f t="shared" si="53"/>
        <v>0</v>
      </c>
      <c r="AD142" s="64">
        <f t="shared" si="53"/>
        <v>0</v>
      </c>
      <c r="AE142" s="64">
        <f t="shared" si="53"/>
        <v>0</v>
      </c>
      <c r="AF142" s="64">
        <f t="shared" si="53"/>
        <v>0</v>
      </c>
      <c r="AG142" s="64">
        <f t="shared" si="53"/>
        <v>0</v>
      </c>
      <c r="AH142" s="69">
        <f t="shared" si="53"/>
        <v>0</v>
      </c>
      <c r="AI142" s="68">
        <f t="shared" si="54"/>
        <v>0</v>
      </c>
      <c r="AJ142" s="64">
        <f t="shared" si="54"/>
        <v>0</v>
      </c>
      <c r="AK142" s="64">
        <f t="shared" si="54"/>
        <v>0</v>
      </c>
      <c r="AL142" s="64">
        <f t="shared" si="54"/>
        <v>0</v>
      </c>
      <c r="AM142" s="64">
        <f t="shared" si="54"/>
        <v>0</v>
      </c>
      <c r="AN142" s="64">
        <f t="shared" si="54"/>
        <v>0</v>
      </c>
      <c r="AO142" s="64">
        <f t="shared" si="54"/>
        <v>0</v>
      </c>
      <c r="AP142" s="64">
        <f t="shared" si="54"/>
        <v>0</v>
      </c>
      <c r="AQ142" s="64">
        <f t="shared" si="54"/>
        <v>0</v>
      </c>
      <c r="AR142" s="64">
        <f t="shared" si="54"/>
        <v>0</v>
      </c>
      <c r="AS142" s="69">
        <f t="shared" si="54"/>
        <v>0</v>
      </c>
      <c r="AT142" s="68">
        <f t="shared" si="55"/>
        <v>0</v>
      </c>
      <c r="AU142" s="64">
        <f t="shared" si="55"/>
        <v>0</v>
      </c>
      <c r="AV142" s="64">
        <f t="shared" si="55"/>
        <v>0</v>
      </c>
      <c r="AW142" s="64">
        <f t="shared" si="55"/>
        <v>0</v>
      </c>
      <c r="AX142" s="64">
        <f t="shared" si="55"/>
        <v>0</v>
      </c>
      <c r="AY142" s="64">
        <f t="shared" si="55"/>
        <v>0</v>
      </c>
      <c r="AZ142" s="64">
        <f t="shared" si="55"/>
        <v>0</v>
      </c>
      <c r="BA142" s="64">
        <f t="shared" si="55"/>
        <v>0</v>
      </c>
      <c r="BB142" s="64">
        <f t="shared" si="55"/>
        <v>0</v>
      </c>
      <c r="BC142" s="64">
        <f t="shared" si="55"/>
        <v>0</v>
      </c>
      <c r="BD142" s="69">
        <f t="shared" si="55"/>
        <v>0</v>
      </c>
      <c r="BE142" s="68">
        <f t="shared" si="56"/>
        <v>0</v>
      </c>
      <c r="BF142" s="64">
        <f t="shared" si="56"/>
        <v>0</v>
      </c>
      <c r="BG142" s="64">
        <f t="shared" si="56"/>
        <v>0</v>
      </c>
      <c r="BH142" s="64">
        <f t="shared" si="56"/>
        <v>0</v>
      </c>
      <c r="BI142" s="64">
        <f t="shared" si="56"/>
        <v>0</v>
      </c>
      <c r="BJ142" s="64">
        <f t="shared" si="56"/>
        <v>0</v>
      </c>
      <c r="BK142" s="64">
        <f t="shared" si="56"/>
        <v>0</v>
      </c>
      <c r="BL142" s="64">
        <f t="shared" si="56"/>
        <v>0</v>
      </c>
      <c r="BM142" s="64">
        <f t="shared" si="56"/>
        <v>0</v>
      </c>
      <c r="BN142" s="64">
        <f t="shared" si="56"/>
        <v>0</v>
      </c>
      <c r="BO142" s="69">
        <f t="shared" si="56"/>
        <v>0</v>
      </c>
      <c r="BP142" s="68">
        <f t="shared" si="57"/>
        <v>0</v>
      </c>
      <c r="BQ142" s="64">
        <f t="shared" si="57"/>
        <v>0</v>
      </c>
      <c r="BR142" s="64">
        <f t="shared" si="57"/>
        <v>0</v>
      </c>
      <c r="BS142" s="64">
        <f t="shared" si="57"/>
        <v>0</v>
      </c>
      <c r="BT142" s="64">
        <f t="shared" si="57"/>
        <v>0</v>
      </c>
      <c r="BU142" s="64">
        <f t="shared" si="57"/>
        <v>0</v>
      </c>
      <c r="BV142" s="64">
        <f t="shared" si="57"/>
        <v>0</v>
      </c>
      <c r="BW142" s="64">
        <f t="shared" si="57"/>
        <v>0</v>
      </c>
      <c r="BX142" s="64">
        <f t="shared" si="57"/>
        <v>0</v>
      </c>
      <c r="BY142" s="64">
        <f t="shared" si="57"/>
        <v>0</v>
      </c>
      <c r="BZ142" s="69">
        <f t="shared" si="57"/>
        <v>0</v>
      </c>
      <c r="CA142" s="68">
        <f t="shared" si="58"/>
        <v>0</v>
      </c>
      <c r="CB142" s="64">
        <f t="shared" si="58"/>
        <v>0</v>
      </c>
      <c r="CC142" s="64">
        <f t="shared" si="58"/>
        <v>0</v>
      </c>
      <c r="CD142" s="64">
        <f t="shared" si="58"/>
        <v>0</v>
      </c>
      <c r="CE142" s="64">
        <f t="shared" si="58"/>
        <v>0</v>
      </c>
      <c r="CF142" s="64">
        <f t="shared" si="58"/>
        <v>0</v>
      </c>
      <c r="CG142" s="64">
        <f t="shared" si="58"/>
        <v>0</v>
      </c>
      <c r="CH142" s="64">
        <f t="shared" si="58"/>
        <v>0</v>
      </c>
      <c r="CI142" s="64">
        <f t="shared" si="58"/>
        <v>0</v>
      </c>
      <c r="CJ142" s="64">
        <f t="shared" si="58"/>
        <v>0</v>
      </c>
      <c r="CK142" s="64">
        <f t="shared" si="58"/>
        <v>0</v>
      </c>
    </row>
    <row r="143" spans="1:89">
      <c r="A143" s="64">
        <v>2015</v>
      </c>
      <c r="B143" s="64">
        <v>602080491</v>
      </c>
      <c r="C143" s="64">
        <v>3</v>
      </c>
      <c r="D143" s="64" t="s">
        <v>504</v>
      </c>
      <c r="E143" s="64">
        <v>17600</v>
      </c>
      <c r="F143" s="64">
        <v>58</v>
      </c>
      <c r="G143" s="64" t="s">
        <v>517</v>
      </c>
      <c r="K143" s="279"/>
      <c r="L143" s="64" t="s">
        <v>217</v>
      </c>
      <c r="M143" s="64">
        <f t="shared" si="52"/>
        <v>0</v>
      </c>
      <c r="N143" s="64">
        <f t="shared" si="52"/>
        <v>0</v>
      </c>
      <c r="O143" s="64">
        <f t="shared" si="52"/>
        <v>0</v>
      </c>
      <c r="P143" s="64">
        <f t="shared" si="52"/>
        <v>0</v>
      </c>
      <c r="Q143" s="64">
        <f t="shared" si="52"/>
        <v>0</v>
      </c>
      <c r="R143" s="64">
        <f t="shared" si="52"/>
        <v>0</v>
      </c>
      <c r="S143" s="64">
        <f t="shared" si="52"/>
        <v>0</v>
      </c>
      <c r="T143" s="64">
        <f t="shared" si="52"/>
        <v>0</v>
      </c>
      <c r="U143" s="64">
        <f t="shared" si="52"/>
        <v>0</v>
      </c>
      <c r="V143" s="64">
        <f t="shared" si="52"/>
        <v>0</v>
      </c>
      <c r="W143" s="64">
        <f t="shared" si="52"/>
        <v>0</v>
      </c>
      <c r="X143" s="68">
        <f t="shared" si="53"/>
        <v>0</v>
      </c>
      <c r="Y143" s="64">
        <f t="shared" si="53"/>
        <v>0</v>
      </c>
      <c r="Z143" s="64">
        <f t="shared" si="53"/>
        <v>0</v>
      </c>
      <c r="AA143" s="64">
        <f t="shared" si="53"/>
        <v>0</v>
      </c>
      <c r="AB143" s="64">
        <f t="shared" si="53"/>
        <v>0</v>
      </c>
      <c r="AC143" s="64">
        <f t="shared" si="53"/>
        <v>0</v>
      </c>
      <c r="AD143" s="64">
        <f t="shared" si="53"/>
        <v>0</v>
      </c>
      <c r="AE143" s="64">
        <f t="shared" si="53"/>
        <v>0</v>
      </c>
      <c r="AF143" s="64">
        <f t="shared" si="53"/>
        <v>0</v>
      </c>
      <c r="AG143" s="64">
        <f t="shared" si="53"/>
        <v>0</v>
      </c>
      <c r="AH143" s="69">
        <f t="shared" si="53"/>
        <v>0</v>
      </c>
      <c r="AI143" s="68">
        <f t="shared" si="54"/>
        <v>0</v>
      </c>
      <c r="AJ143" s="64">
        <f t="shared" si="54"/>
        <v>0</v>
      </c>
      <c r="AK143" s="64">
        <f t="shared" si="54"/>
        <v>0</v>
      </c>
      <c r="AL143" s="64">
        <f t="shared" si="54"/>
        <v>0</v>
      </c>
      <c r="AM143" s="64">
        <f t="shared" si="54"/>
        <v>0</v>
      </c>
      <c r="AN143" s="64">
        <f t="shared" si="54"/>
        <v>0</v>
      </c>
      <c r="AO143" s="64">
        <f t="shared" si="54"/>
        <v>0</v>
      </c>
      <c r="AP143" s="64">
        <f t="shared" si="54"/>
        <v>0</v>
      </c>
      <c r="AQ143" s="64">
        <f t="shared" si="54"/>
        <v>0</v>
      </c>
      <c r="AR143" s="64">
        <f t="shared" si="54"/>
        <v>0</v>
      </c>
      <c r="AS143" s="69">
        <f t="shared" si="54"/>
        <v>0</v>
      </c>
      <c r="AT143" s="68">
        <f t="shared" si="55"/>
        <v>0</v>
      </c>
      <c r="AU143" s="64">
        <f t="shared" si="55"/>
        <v>0</v>
      </c>
      <c r="AV143" s="64">
        <f t="shared" si="55"/>
        <v>0</v>
      </c>
      <c r="AW143" s="64">
        <f t="shared" si="55"/>
        <v>0</v>
      </c>
      <c r="AX143" s="64">
        <f t="shared" si="55"/>
        <v>0</v>
      </c>
      <c r="AY143" s="64">
        <f t="shared" si="55"/>
        <v>0</v>
      </c>
      <c r="AZ143" s="64">
        <f t="shared" si="55"/>
        <v>0</v>
      </c>
      <c r="BA143" s="64">
        <f t="shared" si="55"/>
        <v>0</v>
      </c>
      <c r="BB143" s="64">
        <f t="shared" si="55"/>
        <v>0</v>
      </c>
      <c r="BC143" s="64">
        <f t="shared" si="55"/>
        <v>0</v>
      </c>
      <c r="BD143" s="69">
        <f t="shared" si="55"/>
        <v>0</v>
      </c>
      <c r="BE143" s="68">
        <f t="shared" si="56"/>
        <v>0</v>
      </c>
      <c r="BF143" s="64">
        <f t="shared" si="56"/>
        <v>0</v>
      </c>
      <c r="BG143" s="64">
        <f t="shared" si="56"/>
        <v>0</v>
      </c>
      <c r="BH143" s="64">
        <f t="shared" si="56"/>
        <v>0</v>
      </c>
      <c r="BI143" s="64">
        <f t="shared" si="56"/>
        <v>0</v>
      </c>
      <c r="BJ143" s="64">
        <f t="shared" si="56"/>
        <v>0</v>
      </c>
      <c r="BK143" s="64">
        <f t="shared" si="56"/>
        <v>0</v>
      </c>
      <c r="BL143" s="64">
        <f t="shared" si="56"/>
        <v>0</v>
      </c>
      <c r="BM143" s="64">
        <f t="shared" si="56"/>
        <v>0</v>
      </c>
      <c r="BN143" s="64">
        <f t="shared" si="56"/>
        <v>0</v>
      </c>
      <c r="BO143" s="69">
        <f t="shared" si="56"/>
        <v>0</v>
      </c>
      <c r="BP143" s="68">
        <f t="shared" si="57"/>
        <v>0</v>
      </c>
      <c r="BQ143" s="64">
        <f t="shared" si="57"/>
        <v>0</v>
      </c>
      <c r="BR143" s="64">
        <f t="shared" si="57"/>
        <v>0</v>
      </c>
      <c r="BS143" s="64">
        <f t="shared" si="57"/>
        <v>0</v>
      </c>
      <c r="BT143" s="64">
        <f t="shared" si="57"/>
        <v>0</v>
      </c>
      <c r="BU143" s="64">
        <f t="shared" si="57"/>
        <v>0</v>
      </c>
      <c r="BV143" s="64">
        <f t="shared" si="57"/>
        <v>0</v>
      </c>
      <c r="BW143" s="64">
        <f t="shared" si="57"/>
        <v>0</v>
      </c>
      <c r="BX143" s="64">
        <f t="shared" si="57"/>
        <v>0</v>
      </c>
      <c r="BY143" s="64">
        <f t="shared" si="57"/>
        <v>0</v>
      </c>
      <c r="BZ143" s="69">
        <f t="shared" si="57"/>
        <v>0</v>
      </c>
      <c r="CA143" s="68">
        <f t="shared" si="58"/>
        <v>0</v>
      </c>
      <c r="CB143" s="64">
        <f t="shared" si="58"/>
        <v>0</v>
      </c>
      <c r="CC143" s="64">
        <f t="shared" si="58"/>
        <v>0</v>
      </c>
      <c r="CD143" s="64">
        <f t="shared" si="58"/>
        <v>0</v>
      </c>
      <c r="CE143" s="64">
        <f t="shared" si="58"/>
        <v>0</v>
      </c>
      <c r="CF143" s="64">
        <f t="shared" si="58"/>
        <v>0</v>
      </c>
      <c r="CG143" s="64">
        <f t="shared" si="58"/>
        <v>0</v>
      </c>
      <c r="CH143" s="64">
        <f t="shared" si="58"/>
        <v>0</v>
      </c>
      <c r="CI143" s="64">
        <f t="shared" si="58"/>
        <v>0</v>
      </c>
      <c r="CJ143" s="64">
        <f t="shared" si="58"/>
        <v>0</v>
      </c>
      <c r="CK143" s="64">
        <f t="shared" si="58"/>
        <v>0</v>
      </c>
    </row>
    <row r="144" spans="1:89">
      <c r="A144" s="64">
        <v>2015</v>
      </c>
      <c r="B144" s="64">
        <v>602080491</v>
      </c>
      <c r="C144" s="64">
        <v>2</v>
      </c>
      <c r="D144" s="64" t="s">
        <v>504</v>
      </c>
      <c r="E144" s="64">
        <v>17600</v>
      </c>
      <c r="F144" s="64">
        <v>50</v>
      </c>
      <c r="G144" s="64" t="s">
        <v>517</v>
      </c>
      <c r="K144" s="279"/>
      <c r="L144" s="64" t="s">
        <v>218</v>
      </c>
      <c r="M144" s="64">
        <f t="shared" si="52"/>
        <v>489</v>
      </c>
      <c r="N144" s="64">
        <f t="shared" si="52"/>
        <v>0</v>
      </c>
      <c r="O144" s="64">
        <f t="shared" si="52"/>
        <v>0</v>
      </c>
      <c r="P144" s="64">
        <f t="shared" si="52"/>
        <v>0</v>
      </c>
      <c r="Q144" s="64">
        <f t="shared" si="52"/>
        <v>0</v>
      </c>
      <c r="R144" s="64">
        <f t="shared" si="52"/>
        <v>0</v>
      </c>
      <c r="S144" s="64">
        <f t="shared" si="52"/>
        <v>0</v>
      </c>
      <c r="T144" s="64">
        <f t="shared" si="52"/>
        <v>0</v>
      </c>
      <c r="U144" s="64">
        <f t="shared" si="52"/>
        <v>0</v>
      </c>
      <c r="V144" s="64">
        <f t="shared" si="52"/>
        <v>0</v>
      </c>
      <c r="W144" s="64">
        <f t="shared" si="52"/>
        <v>0</v>
      </c>
      <c r="X144" s="68">
        <f t="shared" si="53"/>
        <v>82</v>
      </c>
      <c r="Y144" s="64">
        <f t="shared" si="53"/>
        <v>0</v>
      </c>
      <c r="Z144" s="64">
        <f t="shared" si="53"/>
        <v>0</v>
      </c>
      <c r="AA144" s="64">
        <f t="shared" si="53"/>
        <v>0</v>
      </c>
      <c r="AB144" s="64">
        <f t="shared" si="53"/>
        <v>0</v>
      </c>
      <c r="AC144" s="64">
        <f t="shared" si="53"/>
        <v>0</v>
      </c>
      <c r="AD144" s="64">
        <f t="shared" si="53"/>
        <v>0</v>
      </c>
      <c r="AE144" s="64">
        <f t="shared" si="53"/>
        <v>0</v>
      </c>
      <c r="AF144" s="64">
        <f t="shared" si="53"/>
        <v>46.320999999999998</v>
      </c>
      <c r="AG144" s="64">
        <f t="shared" si="53"/>
        <v>0</v>
      </c>
      <c r="AH144" s="69">
        <f t="shared" si="53"/>
        <v>0</v>
      </c>
      <c r="AI144" s="68">
        <f t="shared" si="54"/>
        <v>128</v>
      </c>
      <c r="AJ144" s="64">
        <f t="shared" si="54"/>
        <v>0</v>
      </c>
      <c r="AK144" s="64">
        <f t="shared" si="54"/>
        <v>0</v>
      </c>
      <c r="AL144" s="64">
        <f t="shared" si="54"/>
        <v>0</v>
      </c>
      <c r="AM144" s="64">
        <f t="shared" si="54"/>
        <v>0</v>
      </c>
      <c r="AN144" s="64">
        <f t="shared" si="54"/>
        <v>0</v>
      </c>
      <c r="AO144" s="64">
        <f t="shared" si="54"/>
        <v>0</v>
      </c>
      <c r="AP144" s="64">
        <f t="shared" si="54"/>
        <v>0</v>
      </c>
      <c r="AQ144" s="64">
        <f t="shared" si="54"/>
        <v>26.276</v>
      </c>
      <c r="AR144" s="64">
        <f t="shared" si="54"/>
        <v>0</v>
      </c>
      <c r="AS144" s="69">
        <f t="shared" si="54"/>
        <v>103.77800000000001</v>
      </c>
      <c r="AT144" s="68">
        <f t="shared" si="55"/>
        <v>0</v>
      </c>
      <c r="AU144" s="64">
        <f t="shared" si="55"/>
        <v>0</v>
      </c>
      <c r="AV144" s="64">
        <f t="shared" si="55"/>
        <v>0</v>
      </c>
      <c r="AW144" s="64">
        <f t="shared" si="55"/>
        <v>0</v>
      </c>
      <c r="AX144" s="64">
        <f t="shared" si="55"/>
        <v>0</v>
      </c>
      <c r="AY144" s="64">
        <f t="shared" si="55"/>
        <v>0</v>
      </c>
      <c r="AZ144" s="64">
        <f t="shared" si="55"/>
        <v>0</v>
      </c>
      <c r="BA144" s="64">
        <f t="shared" si="55"/>
        <v>0</v>
      </c>
      <c r="BB144" s="64">
        <f t="shared" si="55"/>
        <v>0</v>
      </c>
      <c r="BC144" s="64">
        <f t="shared" si="55"/>
        <v>0</v>
      </c>
      <c r="BD144" s="69">
        <f t="shared" si="55"/>
        <v>2251</v>
      </c>
      <c r="BE144" s="68">
        <f t="shared" si="56"/>
        <v>0</v>
      </c>
      <c r="BF144" s="64">
        <f t="shared" si="56"/>
        <v>0</v>
      </c>
      <c r="BG144" s="64">
        <f t="shared" si="56"/>
        <v>0</v>
      </c>
      <c r="BH144" s="64">
        <f t="shared" si="56"/>
        <v>0</v>
      </c>
      <c r="BI144" s="64">
        <f t="shared" si="56"/>
        <v>0</v>
      </c>
      <c r="BJ144" s="64">
        <f t="shared" si="56"/>
        <v>0</v>
      </c>
      <c r="BK144" s="64">
        <f t="shared" si="56"/>
        <v>0</v>
      </c>
      <c r="BL144" s="64">
        <f t="shared" si="56"/>
        <v>0</v>
      </c>
      <c r="BM144" s="64">
        <f t="shared" si="56"/>
        <v>0</v>
      </c>
      <c r="BN144" s="64">
        <f t="shared" si="56"/>
        <v>0</v>
      </c>
      <c r="BO144" s="69">
        <f t="shared" si="56"/>
        <v>2312</v>
      </c>
      <c r="BP144" s="68">
        <f t="shared" si="57"/>
        <v>0</v>
      </c>
      <c r="BQ144" s="64">
        <f t="shared" si="57"/>
        <v>0</v>
      </c>
      <c r="BR144" s="64">
        <f t="shared" si="57"/>
        <v>0</v>
      </c>
      <c r="BS144" s="64">
        <f t="shared" si="57"/>
        <v>0</v>
      </c>
      <c r="BT144" s="64">
        <f t="shared" si="57"/>
        <v>0</v>
      </c>
      <c r="BU144" s="64">
        <f t="shared" si="57"/>
        <v>0</v>
      </c>
      <c r="BV144" s="64">
        <f t="shared" si="57"/>
        <v>0</v>
      </c>
      <c r="BW144" s="64">
        <f t="shared" si="57"/>
        <v>0</v>
      </c>
      <c r="BX144" s="64">
        <f t="shared" si="57"/>
        <v>2</v>
      </c>
      <c r="BY144" s="64">
        <f t="shared" si="57"/>
        <v>0</v>
      </c>
      <c r="BZ144" s="69">
        <f t="shared" si="57"/>
        <v>2270</v>
      </c>
      <c r="CA144" s="68">
        <f t="shared" si="58"/>
        <v>0</v>
      </c>
      <c r="CB144" s="64">
        <f t="shared" si="58"/>
        <v>0</v>
      </c>
      <c r="CC144" s="64">
        <f t="shared" si="58"/>
        <v>0</v>
      </c>
      <c r="CD144" s="64">
        <f t="shared" si="58"/>
        <v>0</v>
      </c>
      <c r="CE144" s="64">
        <f t="shared" si="58"/>
        <v>0</v>
      </c>
      <c r="CF144" s="64">
        <f t="shared" si="58"/>
        <v>0</v>
      </c>
      <c r="CG144" s="64">
        <f t="shared" si="58"/>
        <v>0</v>
      </c>
      <c r="CH144" s="64">
        <f t="shared" si="58"/>
        <v>0</v>
      </c>
      <c r="CI144" s="64">
        <f t="shared" si="58"/>
        <v>25</v>
      </c>
      <c r="CJ144" s="64">
        <f t="shared" si="58"/>
        <v>0</v>
      </c>
      <c r="CK144" s="64">
        <f t="shared" si="58"/>
        <v>2281</v>
      </c>
    </row>
    <row r="145" spans="1:89">
      <c r="A145" s="64">
        <v>2015</v>
      </c>
      <c r="B145" s="64">
        <v>602080491</v>
      </c>
      <c r="C145" s="64">
        <v>1</v>
      </c>
      <c r="D145" s="64" t="s">
        <v>504</v>
      </c>
      <c r="E145" s="64">
        <v>17600</v>
      </c>
      <c r="F145" s="64">
        <v>0</v>
      </c>
      <c r="G145" s="64" t="s">
        <v>517</v>
      </c>
      <c r="K145" s="279"/>
      <c r="L145" s="64" t="s">
        <v>219</v>
      </c>
      <c r="M145" s="64">
        <f t="shared" si="52"/>
        <v>0</v>
      </c>
      <c r="N145" s="64">
        <f t="shared" si="52"/>
        <v>0</v>
      </c>
      <c r="O145" s="64">
        <f t="shared" si="52"/>
        <v>0</v>
      </c>
      <c r="P145" s="64">
        <f t="shared" si="52"/>
        <v>0</v>
      </c>
      <c r="Q145" s="64">
        <f t="shared" si="52"/>
        <v>0</v>
      </c>
      <c r="R145" s="64">
        <f t="shared" si="52"/>
        <v>0</v>
      </c>
      <c r="S145" s="64">
        <f t="shared" si="52"/>
        <v>0</v>
      </c>
      <c r="T145" s="64">
        <f t="shared" si="52"/>
        <v>0</v>
      </c>
      <c r="U145" s="64">
        <f t="shared" si="52"/>
        <v>0</v>
      </c>
      <c r="V145" s="64">
        <f t="shared" si="52"/>
        <v>0</v>
      </c>
      <c r="W145" s="64">
        <f t="shared" si="52"/>
        <v>0</v>
      </c>
      <c r="X145" s="68">
        <f t="shared" si="53"/>
        <v>0</v>
      </c>
      <c r="Y145" s="64">
        <f t="shared" si="53"/>
        <v>0</v>
      </c>
      <c r="Z145" s="64">
        <f t="shared" si="53"/>
        <v>0</v>
      </c>
      <c r="AA145" s="64">
        <f t="shared" si="53"/>
        <v>0</v>
      </c>
      <c r="AB145" s="64">
        <f t="shared" si="53"/>
        <v>0</v>
      </c>
      <c r="AC145" s="64">
        <f t="shared" si="53"/>
        <v>0</v>
      </c>
      <c r="AD145" s="64">
        <f t="shared" si="53"/>
        <v>0</v>
      </c>
      <c r="AE145" s="64">
        <f t="shared" si="53"/>
        <v>0</v>
      </c>
      <c r="AF145" s="64">
        <f t="shared" si="53"/>
        <v>0</v>
      </c>
      <c r="AG145" s="64">
        <f t="shared" si="53"/>
        <v>0</v>
      </c>
      <c r="AH145" s="69">
        <f t="shared" si="53"/>
        <v>0</v>
      </c>
      <c r="AI145" s="68">
        <f t="shared" si="54"/>
        <v>0</v>
      </c>
      <c r="AJ145" s="64">
        <f t="shared" si="54"/>
        <v>0</v>
      </c>
      <c r="AK145" s="64">
        <f t="shared" si="54"/>
        <v>0</v>
      </c>
      <c r="AL145" s="64">
        <f t="shared" si="54"/>
        <v>0</v>
      </c>
      <c r="AM145" s="64">
        <f t="shared" si="54"/>
        <v>0</v>
      </c>
      <c r="AN145" s="64">
        <f t="shared" si="54"/>
        <v>0</v>
      </c>
      <c r="AO145" s="64">
        <f t="shared" si="54"/>
        <v>0</v>
      </c>
      <c r="AP145" s="64">
        <f t="shared" si="54"/>
        <v>0</v>
      </c>
      <c r="AQ145" s="64">
        <f t="shared" si="54"/>
        <v>0</v>
      </c>
      <c r="AR145" s="64">
        <f t="shared" si="54"/>
        <v>0</v>
      </c>
      <c r="AS145" s="69">
        <f t="shared" si="54"/>
        <v>0</v>
      </c>
      <c r="AT145" s="68">
        <f t="shared" si="55"/>
        <v>0</v>
      </c>
      <c r="AU145" s="64">
        <f t="shared" si="55"/>
        <v>0</v>
      </c>
      <c r="AV145" s="64">
        <f t="shared" si="55"/>
        <v>0</v>
      </c>
      <c r="AW145" s="64">
        <f t="shared" si="55"/>
        <v>0</v>
      </c>
      <c r="AX145" s="64">
        <f t="shared" si="55"/>
        <v>0</v>
      </c>
      <c r="AY145" s="64">
        <f t="shared" si="55"/>
        <v>0</v>
      </c>
      <c r="AZ145" s="64">
        <f t="shared" si="55"/>
        <v>0</v>
      </c>
      <c r="BA145" s="64">
        <f t="shared" si="55"/>
        <v>0</v>
      </c>
      <c r="BB145" s="64">
        <f t="shared" si="55"/>
        <v>0</v>
      </c>
      <c r="BC145" s="64">
        <f t="shared" si="55"/>
        <v>0</v>
      </c>
      <c r="BD145" s="69">
        <f t="shared" si="55"/>
        <v>0</v>
      </c>
      <c r="BE145" s="68">
        <f t="shared" si="56"/>
        <v>0</v>
      </c>
      <c r="BF145" s="64">
        <f t="shared" si="56"/>
        <v>0</v>
      </c>
      <c r="BG145" s="64">
        <f t="shared" si="56"/>
        <v>0</v>
      </c>
      <c r="BH145" s="64">
        <f t="shared" si="56"/>
        <v>0</v>
      </c>
      <c r="BI145" s="64">
        <f t="shared" si="56"/>
        <v>0</v>
      </c>
      <c r="BJ145" s="64">
        <f t="shared" si="56"/>
        <v>0</v>
      </c>
      <c r="BK145" s="64">
        <f t="shared" si="56"/>
        <v>0</v>
      </c>
      <c r="BL145" s="64">
        <f t="shared" si="56"/>
        <v>0</v>
      </c>
      <c r="BM145" s="64">
        <f t="shared" si="56"/>
        <v>0</v>
      </c>
      <c r="BN145" s="64">
        <f t="shared" si="56"/>
        <v>0</v>
      </c>
      <c r="BO145" s="69">
        <f t="shared" si="56"/>
        <v>0</v>
      </c>
      <c r="BP145" s="68">
        <f t="shared" si="57"/>
        <v>0</v>
      </c>
      <c r="BQ145" s="64">
        <f t="shared" si="57"/>
        <v>0</v>
      </c>
      <c r="BR145" s="64">
        <f t="shared" si="57"/>
        <v>0</v>
      </c>
      <c r="BS145" s="64">
        <f t="shared" si="57"/>
        <v>0</v>
      </c>
      <c r="BT145" s="64">
        <f t="shared" si="57"/>
        <v>0</v>
      </c>
      <c r="BU145" s="64">
        <f t="shared" si="57"/>
        <v>0</v>
      </c>
      <c r="BV145" s="64">
        <f t="shared" si="57"/>
        <v>0</v>
      </c>
      <c r="BW145" s="64">
        <f t="shared" si="57"/>
        <v>0</v>
      </c>
      <c r="BX145" s="64">
        <f t="shared" si="57"/>
        <v>0</v>
      </c>
      <c r="BY145" s="64">
        <f t="shared" si="57"/>
        <v>0</v>
      </c>
      <c r="BZ145" s="69">
        <f t="shared" si="57"/>
        <v>0</v>
      </c>
      <c r="CA145" s="68">
        <f t="shared" si="58"/>
        <v>0</v>
      </c>
      <c r="CB145" s="64">
        <f t="shared" si="58"/>
        <v>0</v>
      </c>
      <c r="CC145" s="64">
        <f t="shared" si="58"/>
        <v>0</v>
      </c>
      <c r="CD145" s="64">
        <f t="shared" si="58"/>
        <v>0</v>
      </c>
      <c r="CE145" s="64">
        <f t="shared" si="58"/>
        <v>0</v>
      </c>
      <c r="CF145" s="64">
        <f t="shared" si="58"/>
        <v>0</v>
      </c>
      <c r="CG145" s="64">
        <f t="shared" si="58"/>
        <v>0</v>
      </c>
      <c r="CH145" s="64">
        <f t="shared" si="58"/>
        <v>0</v>
      </c>
      <c r="CI145" s="64">
        <f t="shared" si="58"/>
        <v>0</v>
      </c>
      <c r="CJ145" s="64">
        <f t="shared" si="58"/>
        <v>0</v>
      </c>
      <c r="CK145" s="64">
        <f t="shared" si="58"/>
        <v>0</v>
      </c>
    </row>
    <row r="146" spans="1:89">
      <c r="A146" s="64">
        <v>2018</v>
      </c>
      <c r="B146" s="64">
        <v>602080491</v>
      </c>
      <c r="C146" s="64">
        <v>3</v>
      </c>
      <c r="D146" s="64" t="s">
        <v>504</v>
      </c>
      <c r="E146" s="64">
        <v>17600</v>
      </c>
      <c r="F146" s="64">
        <v>102</v>
      </c>
      <c r="G146" s="64" t="s">
        <v>517</v>
      </c>
      <c r="K146" s="279"/>
      <c r="L146" s="64" t="s">
        <v>221</v>
      </c>
      <c r="M146" s="64">
        <f t="shared" si="52"/>
        <v>0</v>
      </c>
      <c r="N146" s="64">
        <f t="shared" si="52"/>
        <v>0</v>
      </c>
      <c r="O146" s="64">
        <f t="shared" si="52"/>
        <v>0</v>
      </c>
      <c r="P146" s="64">
        <f t="shared" si="52"/>
        <v>1058</v>
      </c>
      <c r="Q146" s="64">
        <f t="shared" si="52"/>
        <v>0</v>
      </c>
      <c r="R146" s="64">
        <f t="shared" si="52"/>
        <v>0</v>
      </c>
      <c r="S146" s="64">
        <f t="shared" si="52"/>
        <v>0</v>
      </c>
      <c r="T146" s="64">
        <f t="shared" si="52"/>
        <v>0</v>
      </c>
      <c r="U146" s="64">
        <f t="shared" si="52"/>
        <v>0</v>
      </c>
      <c r="V146" s="64">
        <f t="shared" si="52"/>
        <v>20</v>
      </c>
      <c r="W146" s="64">
        <f t="shared" si="52"/>
        <v>0</v>
      </c>
      <c r="X146" s="68">
        <f t="shared" si="53"/>
        <v>0</v>
      </c>
      <c r="Y146" s="64">
        <f t="shared" si="53"/>
        <v>0</v>
      </c>
      <c r="Z146" s="64">
        <f t="shared" si="53"/>
        <v>0</v>
      </c>
      <c r="AA146" s="64">
        <f t="shared" si="53"/>
        <v>3000</v>
      </c>
      <c r="AB146" s="64">
        <f t="shared" si="53"/>
        <v>0</v>
      </c>
      <c r="AC146" s="64">
        <f t="shared" si="53"/>
        <v>0</v>
      </c>
      <c r="AD146" s="64">
        <f t="shared" si="53"/>
        <v>0</v>
      </c>
      <c r="AE146" s="64">
        <f t="shared" si="53"/>
        <v>0</v>
      </c>
      <c r="AF146" s="64">
        <f t="shared" si="53"/>
        <v>34</v>
      </c>
      <c r="AG146" s="64">
        <f t="shared" si="53"/>
        <v>0</v>
      </c>
      <c r="AH146" s="69">
        <f t="shared" si="53"/>
        <v>0</v>
      </c>
      <c r="AI146" s="68">
        <f t="shared" si="54"/>
        <v>0</v>
      </c>
      <c r="AJ146" s="64">
        <f t="shared" si="54"/>
        <v>0</v>
      </c>
      <c r="AK146" s="64">
        <f t="shared" si="54"/>
        <v>0</v>
      </c>
      <c r="AL146" s="64">
        <f t="shared" si="54"/>
        <v>3312</v>
      </c>
      <c r="AM146" s="64">
        <f t="shared" si="54"/>
        <v>0</v>
      </c>
      <c r="AN146" s="64">
        <f t="shared" si="54"/>
        <v>0</v>
      </c>
      <c r="AO146" s="64">
        <f t="shared" si="54"/>
        <v>0</v>
      </c>
      <c r="AP146" s="64">
        <f t="shared" si="54"/>
        <v>0</v>
      </c>
      <c r="AQ146" s="64">
        <f t="shared" si="54"/>
        <v>20.399999999999999</v>
      </c>
      <c r="AR146" s="64">
        <f t="shared" si="54"/>
        <v>0</v>
      </c>
      <c r="AS146" s="69">
        <f t="shared" si="54"/>
        <v>0</v>
      </c>
      <c r="AT146" s="68">
        <f t="shared" si="55"/>
        <v>0</v>
      </c>
      <c r="AU146" s="64">
        <f t="shared" si="55"/>
        <v>0</v>
      </c>
      <c r="AV146" s="64">
        <f t="shared" si="55"/>
        <v>0</v>
      </c>
      <c r="AW146" s="64">
        <f t="shared" si="55"/>
        <v>3372</v>
      </c>
      <c r="AX146" s="64">
        <f t="shared" si="55"/>
        <v>0</v>
      </c>
      <c r="AY146" s="64">
        <f t="shared" si="55"/>
        <v>0</v>
      </c>
      <c r="AZ146" s="64">
        <f t="shared" si="55"/>
        <v>0</v>
      </c>
      <c r="BA146" s="64">
        <f t="shared" si="55"/>
        <v>0</v>
      </c>
      <c r="BB146" s="64">
        <f t="shared" si="55"/>
        <v>0</v>
      </c>
      <c r="BC146" s="64">
        <f t="shared" si="55"/>
        <v>0</v>
      </c>
      <c r="BD146" s="69">
        <f t="shared" si="55"/>
        <v>0</v>
      </c>
      <c r="BE146" s="68">
        <f t="shared" si="56"/>
        <v>0</v>
      </c>
      <c r="BF146" s="64">
        <f t="shared" si="56"/>
        <v>0</v>
      </c>
      <c r="BG146" s="64">
        <f t="shared" si="56"/>
        <v>0</v>
      </c>
      <c r="BH146" s="64">
        <f t="shared" si="56"/>
        <v>5615</v>
      </c>
      <c r="BI146" s="64">
        <f t="shared" si="56"/>
        <v>0</v>
      </c>
      <c r="BJ146" s="64">
        <f t="shared" si="56"/>
        <v>0</v>
      </c>
      <c r="BK146" s="64">
        <f t="shared" si="56"/>
        <v>0</v>
      </c>
      <c r="BL146" s="64">
        <f t="shared" si="56"/>
        <v>0</v>
      </c>
      <c r="BM146" s="64">
        <f t="shared" si="56"/>
        <v>0</v>
      </c>
      <c r="BN146" s="64">
        <f t="shared" si="56"/>
        <v>0</v>
      </c>
      <c r="BO146" s="69">
        <f t="shared" si="56"/>
        <v>0</v>
      </c>
      <c r="BP146" s="68">
        <f t="shared" si="57"/>
        <v>0</v>
      </c>
      <c r="BQ146" s="64">
        <f t="shared" si="57"/>
        <v>0</v>
      </c>
      <c r="BR146" s="64">
        <f t="shared" si="57"/>
        <v>0</v>
      </c>
      <c r="BS146" s="64">
        <f t="shared" si="57"/>
        <v>2174</v>
      </c>
      <c r="BT146" s="64">
        <f t="shared" si="57"/>
        <v>0</v>
      </c>
      <c r="BU146" s="64">
        <f t="shared" si="57"/>
        <v>0</v>
      </c>
      <c r="BV146" s="64">
        <f t="shared" si="57"/>
        <v>0</v>
      </c>
      <c r="BW146" s="64">
        <f t="shared" si="57"/>
        <v>0</v>
      </c>
      <c r="BX146" s="64">
        <f t="shared" si="57"/>
        <v>0</v>
      </c>
      <c r="BY146" s="64">
        <f t="shared" si="57"/>
        <v>0</v>
      </c>
      <c r="BZ146" s="69">
        <f t="shared" si="57"/>
        <v>0</v>
      </c>
      <c r="CA146" s="68">
        <f t="shared" si="58"/>
        <v>0</v>
      </c>
      <c r="CB146" s="64">
        <f t="shared" si="58"/>
        <v>0</v>
      </c>
      <c r="CC146" s="64">
        <f t="shared" si="58"/>
        <v>0</v>
      </c>
      <c r="CD146" s="64">
        <f t="shared" si="58"/>
        <v>2434</v>
      </c>
      <c r="CE146" s="64">
        <f t="shared" si="58"/>
        <v>0</v>
      </c>
      <c r="CF146" s="64">
        <f t="shared" si="58"/>
        <v>0</v>
      </c>
      <c r="CG146" s="64">
        <f t="shared" si="58"/>
        <v>0</v>
      </c>
      <c r="CH146" s="64">
        <f t="shared" si="58"/>
        <v>0</v>
      </c>
      <c r="CI146" s="64">
        <f t="shared" si="58"/>
        <v>0</v>
      </c>
      <c r="CJ146" s="64">
        <f t="shared" si="58"/>
        <v>0</v>
      </c>
      <c r="CK146" s="64">
        <f t="shared" si="58"/>
        <v>0</v>
      </c>
    </row>
    <row r="147" spans="1:89">
      <c r="A147" s="64">
        <v>2019</v>
      </c>
      <c r="B147" s="64">
        <v>602080491</v>
      </c>
      <c r="C147" s="64">
        <v>3</v>
      </c>
      <c r="D147" s="64" t="s">
        <v>504</v>
      </c>
      <c r="E147" s="64">
        <v>17600</v>
      </c>
      <c r="F147" s="64">
        <v>8.1999999999999993</v>
      </c>
      <c r="G147" s="64" t="s">
        <v>517</v>
      </c>
      <c r="K147" s="279"/>
      <c r="L147" s="64" t="s">
        <v>222</v>
      </c>
      <c r="M147" s="64">
        <f t="shared" ref="M147:W149" si="59">SUMIFS(M$2:M$127,$L$2:$L$127,$L147)</f>
        <v>0</v>
      </c>
      <c r="N147" s="64">
        <f t="shared" si="59"/>
        <v>0</v>
      </c>
      <c r="O147" s="64">
        <f t="shared" si="59"/>
        <v>0</v>
      </c>
      <c r="P147" s="64">
        <f t="shared" si="59"/>
        <v>0</v>
      </c>
      <c r="Q147" s="64">
        <f t="shared" si="59"/>
        <v>0</v>
      </c>
      <c r="R147" s="64">
        <f t="shared" si="59"/>
        <v>0</v>
      </c>
      <c r="S147" s="64">
        <f t="shared" si="59"/>
        <v>0</v>
      </c>
      <c r="T147" s="64">
        <f t="shared" si="59"/>
        <v>0</v>
      </c>
      <c r="U147" s="64">
        <f t="shared" si="59"/>
        <v>0</v>
      </c>
      <c r="V147" s="64">
        <f t="shared" si="59"/>
        <v>0</v>
      </c>
      <c r="W147" s="64">
        <f t="shared" si="59"/>
        <v>0</v>
      </c>
      <c r="X147" s="68">
        <f t="shared" si="53"/>
        <v>0</v>
      </c>
      <c r="Y147" s="64">
        <f t="shared" si="53"/>
        <v>0</v>
      </c>
      <c r="Z147" s="64">
        <f t="shared" si="53"/>
        <v>0</v>
      </c>
      <c r="AA147" s="64">
        <f t="shared" si="53"/>
        <v>0</v>
      </c>
      <c r="AB147" s="64">
        <f t="shared" si="53"/>
        <v>0</v>
      </c>
      <c r="AC147" s="64">
        <f t="shared" si="53"/>
        <v>0</v>
      </c>
      <c r="AD147" s="64">
        <f t="shared" si="53"/>
        <v>0</v>
      </c>
      <c r="AE147" s="64">
        <f t="shared" si="53"/>
        <v>0</v>
      </c>
      <c r="AF147" s="64">
        <f t="shared" si="53"/>
        <v>0</v>
      </c>
      <c r="AG147" s="64">
        <f t="shared" si="53"/>
        <v>0</v>
      </c>
      <c r="AH147" s="69">
        <f t="shared" si="53"/>
        <v>0</v>
      </c>
      <c r="AI147" s="68">
        <f t="shared" si="54"/>
        <v>0</v>
      </c>
      <c r="AJ147" s="64">
        <f t="shared" si="54"/>
        <v>0</v>
      </c>
      <c r="AK147" s="64">
        <f t="shared" si="54"/>
        <v>0</v>
      </c>
      <c r="AL147" s="64">
        <f t="shared" si="54"/>
        <v>0</v>
      </c>
      <c r="AM147" s="64">
        <f t="shared" si="54"/>
        <v>0</v>
      </c>
      <c r="AN147" s="64">
        <f t="shared" si="54"/>
        <v>0</v>
      </c>
      <c r="AO147" s="64">
        <f t="shared" si="54"/>
        <v>0</v>
      </c>
      <c r="AP147" s="64">
        <f t="shared" si="54"/>
        <v>0</v>
      </c>
      <c r="AQ147" s="64">
        <f t="shared" si="54"/>
        <v>0</v>
      </c>
      <c r="AR147" s="64">
        <f t="shared" si="54"/>
        <v>0</v>
      </c>
      <c r="AS147" s="69">
        <f t="shared" si="54"/>
        <v>0</v>
      </c>
      <c r="AT147" s="68">
        <f t="shared" si="55"/>
        <v>0</v>
      </c>
      <c r="AU147" s="64">
        <f t="shared" si="55"/>
        <v>0</v>
      </c>
      <c r="AV147" s="64">
        <f t="shared" si="55"/>
        <v>0</v>
      </c>
      <c r="AW147" s="64">
        <f t="shared" si="55"/>
        <v>0</v>
      </c>
      <c r="AX147" s="64">
        <f t="shared" si="55"/>
        <v>0</v>
      </c>
      <c r="AY147" s="64">
        <f t="shared" si="55"/>
        <v>0</v>
      </c>
      <c r="AZ147" s="64">
        <f t="shared" si="55"/>
        <v>0</v>
      </c>
      <c r="BA147" s="64">
        <f t="shared" si="55"/>
        <v>0</v>
      </c>
      <c r="BB147" s="64">
        <f t="shared" si="55"/>
        <v>0</v>
      </c>
      <c r="BC147" s="64">
        <f t="shared" si="55"/>
        <v>0</v>
      </c>
      <c r="BD147" s="69">
        <f t="shared" si="55"/>
        <v>0</v>
      </c>
      <c r="BE147" s="68">
        <f t="shared" si="56"/>
        <v>0</v>
      </c>
      <c r="BF147" s="64">
        <f t="shared" si="56"/>
        <v>0</v>
      </c>
      <c r="BG147" s="64">
        <f t="shared" si="56"/>
        <v>0</v>
      </c>
      <c r="BH147" s="64">
        <f t="shared" si="56"/>
        <v>0</v>
      </c>
      <c r="BI147" s="64">
        <f t="shared" si="56"/>
        <v>0</v>
      </c>
      <c r="BJ147" s="64">
        <f t="shared" si="56"/>
        <v>0</v>
      </c>
      <c r="BK147" s="64">
        <f t="shared" si="56"/>
        <v>0</v>
      </c>
      <c r="BL147" s="64">
        <f t="shared" si="56"/>
        <v>0</v>
      </c>
      <c r="BM147" s="64">
        <f t="shared" si="56"/>
        <v>0</v>
      </c>
      <c r="BN147" s="64">
        <f t="shared" si="56"/>
        <v>0</v>
      </c>
      <c r="BO147" s="69">
        <f t="shared" si="56"/>
        <v>0</v>
      </c>
      <c r="BP147" s="68">
        <f t="shared" si="57"/>
        <v>0</v>
      </c>
      <c r="BQ147" s="64">
        <f t="shared" si="57"/>
        <v>0</v>
      </c>
      <c r="BR147" s="64">
        <f t="shared" si="57"/>
        <v>0</v>
      </c>
      <c r="BS147" s="64">
        <f t="shared" si="57"/>
        <v>0</v>
      </c>
      <c r="BT147" s="64">
        <f t="shared" si="57"/>
        <v>0</v>
      </c>
      <c r="BU147" s="64">
        <f t="shared" si="57"/>
        <v>0</v>
      </c>
      <c r="BV147" s="64">
        <f t="shared" si="57"/>
        <v>0</v>
      </c>
      <c r="BW147" s="64">
        <f t="shared" si="57"/>
        <v>0</v>
      </c>
      <c r="BX147" s="64">
        <f t="shared" si="57"/>
        <v>0</v>
      </c>
      <c r="BY147" s="64">
        <f t="shared" si="57"/>
        <v>0</v>
      </c>
      <c r="BZ147" s="69">
        <f t="shared" si="57"/>
        <v>0</v>
      </c>
      <c r="CA147" s="68">
        <f t="shared" si="58"/>
        <v>0</v>
      </c>
      <c r="CB147" s="64">
        <f t="shared" si="58"/>
        <v>0</v>
      </c>
      <c r="CC147" s="64">
        <f t="shared" si="58"/>
        <v>0</v>
      </c>
      <c r="CD147" s="64">
        <f t="shared" si="58"/>
        <v>0</v>
      </c>
      <c r="CE147" s="64">
        <f t="shared" si="58"/>
        <v>0</v>
      </c>
      <c r="CF147" s="64">
        <f t="shared" si="58"/>
        <v>0</v>
      </c>
      <c r="CG147" s="64">
        <f t="shared" si="58"/>
        <v>0</v>
      </c>
      <c r="CH147" s="64">
        <f t="shared" si="58"/>
        <v>0</v>
      </c>
      <c r="CI147" s="64">
        <f t="shared" si="58"/>
        <v>0</v>
      </c>
      <c r="CJ147" s="64">
        <f t="shared" si="58"/>
        <v>0</v>
      </c>
      <c r="CK147" s="64">
        <f t="shared" si="58"/>
        <v>0</v>
      </c>
    </row>
    <row r="148" spans="1:89">
      <c r="A148" s="64">
        <v>2019</v>
      </c>
      <c r="B148" s="64">
        <v>602080491</v>
      </c>
      <c r="C148" s="64">
        <v>4</v>
      </c>
      <c r="D148" s="64" t="s">
        <v>520</v>
      </c>
      <c r="E148" s="64">
        <v>42610</v>
      </c>
      <c r="F148" s="64">
        <v>0.2</v>
      </c>
      <c r="G148" s="64" t="s">
        <v>517</v>
      </c>
      <c r="K148" s="279"/>
      <c r="L148" s="64" t="s">
        <v>223</v>
      </c>
      <c r="M148" s="64">
        <f t="shared" si="59"/>
        <v>0</v>
      </c>
      <c r="N148" s="64">
        <f t="shared" si="59"/>
        <v>0</v>
      </c>
      <c r="O148" s="64">
        <f t="shared" si="59"/>
        <v>0</v>
      </c>
      <c r="P148" s="64">
        <f t="shared" si="59"/>
        <v>0</v>
      </c>
      <c r="Q148" s="64">
        <f t="shared" si="59"/>
        <v>0</v>
      </c>
      <c r="R148" s="64">
        <f t="shared" si="59"/>
        <v>0</v>
      </c>
      <c r="S148" s="64">
        <f t="shared" si="59"/>
        <v>0</v>
      </c>
      <c r="T148" s="64">
        <f t="shared" si="59"/>
        <v>0</v>
      </c>
      <c r="U148" s="64">
        <f t="shared" si="59"/>
        <v>0</v>
      </c>
      <c r="V148" s="64">
        <f t="shared" si="59"/>
        <v>0</v>
      </c>
      <c r="W148" s="64">
        <f t="shared" si="59"/>
        <v>0</v>
      </c>
      <c r="X148" s="68">
        <f t="shared" si="53"/>
        <v>0</v>
      </c>
      <c r="Y148" s="64">
        <f t="shared" si="53"/>
        <v>0</v>
      </c>
      <c r="Z148" s="64">
        <f t="shared" si="53"/>
        <v>0</v>
      </c>
      <c r="AA148" s="64">
        <f t="shared" si="53"/>
        <v>0</v>
      </c>
      <c r="AB148" s="64">
        <f t="shared" si="53"/>
        <v>0</v>
      </c>
      <c r="AC148" s="64">
        <f t="shared" si="53"/>
        <v>0</v>
      </c>
      <c r="AD148" s="64">
        <f t="shared" si="53"/>
        <v>0</v>
      </c>
      <c r="AE148" s="64">
        <f t="shared" si="53"/>
        <v>0</v>
      </c>
      <c r="AF148" s="64">
        <f t="shared" si="53"/>
        <v>0</v>
      </c>
      <c r="AG148" s="64">
        <f t="shared" si="53"/>
        <v>0</v>
      </c>
      <c r="AH148" s="69">
        <f t="shared" si="53"/>
        <v>0</v>
      </c>
      <c r="AI148" s="68">
        <f t="shared" si="54"/>
        <v>0</v>
      </c>
      <c r="AJ148" s="64">
        <f t="shared" si="54"/>
        <v>0</v>
      </c>
      <c r="AK148" s="64">
        <f t="shared" si="54"/>
        <v>0</v>
      </c>
      <c r="AL148" s="64">
        <f t="shared" si="54"/>
        <v>0</v>
      </c>
      <c r="AM148" s="64">
        <f t="shared" si="54"/>
        <v>0</v>
      </c>
      <c r="AN148" s="64">
        <f t="shared" si="54"/>
        <v>0</v>
      </c>
      <c r="AO148" s="64">
        <f t="shared" si="54"/>
        <v>0</v>
      </c>
      <c r="AP148" s="64">
        <f t="shared" si="54"/>
        <v>0</v>
      </c>
      <c r="AQ148" s="64">
        <f t="shared" si="54"/>
        <v>0</v>
      </c>
      <c r="AR148" s="64">
        <f t="shared" si="54"/>
        <v>0</v>
      </c>
      <c r="AS148" s="69">
        <f t="shared" si="54"/>
        <v>0</v>
      </c>
      <c r="AT148" s="68">
        <f t="shared" si="55"/>
        <v>0</v>
      </c>
      <c r="AU148" s="64">
        <f t="shared" si="55"/>
        <v>0</v>
      </c>
      <c r="AV148" s="64">
        <f t="shared" si="55"/>
        <v>0</v>
      </c>
      <c r="AW148" s="64">
        <f t="shared" si="55"/>
        <v>0</v>
      </c>
      <c r="AX148" s="64">
        <f t="shared" si="55"/>
        <v>0</v>
      </c>
      <c r="AY148" s="64">
        <f t="shared" si="55"/>
        <v>0</v>
      </c>
      <c r="AZ148" s="64">
        <f t="shared" si="55"/>
        <v>0</v>
      </c>
      <c r="BA148" s="64">
        <f t="shared" si="55"/>
        <v>0</v>
      </c>
      <c r="BB148" s="64">
        <f t="shared" si="55"/>
        <v>0</v>
      </c>
      <c r="BC148" s="64">
        <f t="shared" si="55"/>
        <v>0</v>
      </c>
      <c r="BD148" s="69">
        <f t="shared" si="55"/>
        <v>0</v>
      </c>
      <c r="BE148" s="68">
        <f t="shared" si="56"/>
        <v>0</v>
      </c>
      <c r="BF148" s="64">
        <f t="shared" si="56"/>
        <v>0</v>
      </c>
      <c r="BG148" s="64">
        <f t="shared" si="56"/>
        <v>0</v>
      </c>
      <c r="BH148" s="64">
        <f t="shared" si="56"/>
        <v>0</v>
      </c>
      <c r="BI148" s="64">
        <f t="shared" si="56"/>
        <v>0</v>
      </c>
      <c r="BJ148" s="64">
        <f t="shared" si="56"/>
        <v>0</v>
      </c>
      <c r="BK148" s="64">
        <f t="shared" si="56"/>
        <v>0</v>
      </c>
      <c r="BL148" s="64">
        <f t="shared" si="56"/>
        <v>0</v>
      </c>
      <c r="BM148" s="64">
        <f t="shared" si="56"/>
        <v>0</v>
      </c>
      <c r="BN148" s="64">
        <f t="shared" si="56"/>
        <v>0</v>
      </c>
      <c r="BO148" s="69">
        <f t="shared" si="56"/>
        <v>0</v>
      </c>
      <c r="BP148" s="68">
        <f t="shared" si="57"/>
        <v>0</v>
      </c>
      <c r="BQ148" s="64">
        <f t="shared" si="57"/>
        <v>0</v>
      </c>
      <c r="BR148" s="64">
        <f t="shared" si="57"/>
        <v>0</v>
      </c>
      <c r="BS148" s="64">
        <f t="shared" si="57"/>
        <v>0</v>
      </c>
      <c r="BT148" s="64">
        <f t="shared" si="57"/>
        <v>0</v>
      </c>
      <c r="BU148" s="64">
        <f t="shared" si="57"/>
        <v>0</v>
      </c>
      <c r="BV148" s="64">
        <f t="shared" si="57"/>
        <v>0</v>
      </c>
      <c r="BW148" s="64">
        <f t="shared" si="57"/>
        <v>0</v>
      </c>
      <c r="BX148" s="64">
        <f t="shared" si="57"/>
        <v>0</v>
      </c>
      <c r="BY148" s="64">
        <f t="shared" si="57"/>
        <v>0</v>
      </c>
      <c r="BZ148" s="69">
        <f t="shared" si="57"/>
        <v>0</v>
      </c>
      <c r="CA148" s="68">
        <f t="shared" si="58"/>
        <v>0</v>
      </c>
      <c r="CB148" s="64">
        <f t="shared" si="58"/>
        <v>0</v>
      </c>
      <c r="CC148" s="64">
        <f t="shared" si="58"/>
        <v>0</v>
      </c>
      <c r="CD148" s="64">
        <f t="shared" si="58"/>
        <v>0</v>
      </c>
      <c r="CE148" s="64">
        <f t="shared" si="58"/>
        <v>0</v>
      </c>
      <c r="CF148" s="64">
        <f t="shared" si="58"/>
        <v>0</v>
      </c>
      <c r="CG148" s="64">
        <f t="shared" si="58"/>
        <v>0</v>
      </c>
      <c r="CH148" s="64">
        <f t="shared" si="58"/>
        <v>0</v>
      </c>
      <c r="CI148" s="64">
        <f t="shared" si="58"/>
        <v>0</v>
      </c>
      <c r="CJ148" s="64">
        <f t="shared" si="58"/>
        <v>0</v>
      </c>
      <c r="CK148" s="64">
        <f t="shared" si="58"/>
        <v>0</v>
      </c>
    </row>
    <row r="149" spans="1:89">
      <c r="A149" s="64">
        <v>2019</v>
      </c>
      <c r="B149" s="64">
        <v>602080491</v>
      </c>
      <c r="C149" s="64">
        <v>1</v>
      </c>
      <c r="D149" s="64" t="s">
        <v>504</v>
      </c>
      <c r="E149" s="64">
        <v>17600</v>
      </c>
      <c r="F149" s="64">
        <v>0</v>
      </c>
      <c r="G149" s="64" t="s">
        <v>517</v>
      </c>
      <c r="K149" s="279"/>
      <c r="L149" s="64" t="s">
        <v>224</v>
      </c>
      <c r="M149" s="64">
        <f t="shared" si="59"/>
        <v>0</v>
      </c>
      <c r="N149" s="64">
        <f t="shared" si="59"/>
        <v>0</v>
      </c>
      <c r="O149" s="64">
        <f t="shared" si="59"/>
        <v>48.3</v>
      </c>
      <c r="P149" s="64">
        <f t="shared" si="59"/>
        <v>0</v>
      </c>
      <c r="Q149" s="64">
        <f t="shared" si="59"/>
        <v>0</v>
      </c>
      <c r="R149" s="64">
        <f t="shared" si="59"/>
        <v>0</v>
      </c>
      <c r="S149" s="64">
        <f t="shared" si="59"/>
        <v>0</v>
      </c>
      <c r="T149" s="64">
        <f t="shared" si="59"/>
        <v>0</v>
      </c>
      <c r="U149" s="64">
        <f t="shared" si="59"/>
        <v>0</v>
      </c>
      <c r="V149" s="64">
        <f t="shared" si="59"/>
        <v>0</v>
      </c>
      <c r="W149" s="64">
        <f t="shared" si="59"/>
        <v>0</v>
      </c>
      <c r="X149" s="68">
        <f t="shared" si="53"/>
        <v>0</v>
      </c>
      <c r="Y149" s="64">
        <f t="shared" si="53"/>
        <v>0</v>
      </c>
      <c r="Z149" s="64">
        <f t="shared" si="53"/>
        <v>29</v>
      </c>
      <c r="AA149" s="64">
        <f t="shared" si="53"/>
        <v>0</v>
      </c>
      <c r="AB149" s="64">
        <f t="shared" si="53"/>
        <v>0</v>
      </c>
      <c r="AC149" s="64">
        <f t="shared" si="53"/>
        <v>0</v>
      </c>
      <c r="AD149" s="64">
        <f t="shared" si="53"/>
        <v>0</v>
      </c>
      <c r="AE149" s="64">
        <f t="shared" si="53"/>
        <v>0</v>
      </c>
      <c r="AF149" s="64">
        <f t="shared" si="53"/>
        <v>0</v>
      </c>
      <c r="AG149" s="64">
        <f t="shared" si="53"/>
        <v>0</v>
      </c>
      <c r="AH149" s="69">
        <f t="shared" si="53"/>
        <v>0</v>
      </c>
      <c r="AI149" s="68">
        <f t="shared" si="54"/>
        <v>0</v>
      </c>
      <c r="AJ149" s="64">
        <f t="shared" si="54"/>
        <v>0</v>
      </c>
      <c r="AK149" s="64">
        <f t="shared" si="54"/>
        <v>0</v>
      </c>
      <c r="AL149" s="64">
        <f t="shared" si="54"/>
        <v>0</v>
      </c>
      <c r="AM149" s="64">
        <f t="shared" si="54"/>
        <v>0</v>
      </c>
      <c r="AN149" s="64">
        <f t="shared" si="54"/>
        <v>0</v>
      </c>
      <c r="AO149" s="64">
        <f t="shared" si="54"/>
        <v>0</v>
      </c>
      <c r="AP149" s="64">
        <f t="shared" si="54"/>
        <v>0</v>
      </c>
      <c r="AQ149" s="64">
        <f t="shared" si="54"/>
        <v>0</v>
      </c>
      <c r="AR149" s="64">
        <f t="shared" si="54"/>
        <v>0</v>
      </c>
      <c r="AS149" s="69">
        <f t="shared" si="54"/>
        <v>0</v>
      </c>
      <c r="AT149" s="68">
        <f t="shared" si="55"/>
        <v>0</v>
      </c>
      <c r="AU149" s="64">
        <f t="shared" si="55"/>
        <v>0</v>
      </c>
      <c r="AV149" s="64">
        <f t="shared" si="55"/>
        <v>0</v>
      </c>
      <c r="AW149" s="64">
        <f t="shared" si="55"/>
        <v>0</v>
      </c>
      <c r="AX149" s="64">
        <f t="shared" si="55"/>
        <v>0</v>
      </c>
      <c r="AY149" s="64">
        <f t="shared" si="55"/>
        <v>0</v>
      </c>
      <c r="AZ149" s="64">
        <f t="shared" si="55"/>
        <v>0</v>
      </c>
      <c r="BA149" s="64">
        <f t="shared" si="55"/>
        <v>0</v>
      </c>
      <c r="BB149" s="64">
        <f t="shared" si="55"/>
        <v>0</v>
      </c>
      <c r="BC149" s="64">
        <f t="shared" si="55"/>
        <v>0</v>
      </c>
      <c r="BD149" s="69">
        <f t="shared" si="55"/>
        <v>0</v>
      </c>
      <c r="BE149" s="68">
        <f t="shared" si="56"/>
        <v>0</v>
      </c>
      <c r="BF149" s="64">
        <f t="shared" si="56"/>
        <v>0</v>
      </c>
      <c r="BG149" s="64">
        <f t="shared" si="56"/>
        <v>0</v>
      </c>
      <c r="BH149" s="64">
        <f t="shared" si="56"/>
        <v>0</v>
      </c>
      <c r="BI149" s="64">
        <f t="shared" si="56"/>
        <v>0</v>
      </c>
      <c r="BJ149" s="64">
        <f t="shared" si="56"/>
        <v>0</v>
      </c>
      <c r="BK149" s="64">
        <f t="shared" si="56"/>
        <v>0</v>
      </c>
      <c r="BL149" s="64">
        <f t="shared" si="56"/>
        <v>0</v>
      </c>
      <c r="BM149" s="64">
        <f t="shared" si="56"/>
        <v>0</v>
      </c>
      <c r="BN149" s="64">
        <f t="shared" si="56"/>
        <v>0</v>
      </c>
      <c r="BO149" s="69">
        <f t="shared" si="56"/>
        <v>0</v>
      </c>
      <c r="BP149" s="68">
        <f t="shared" si="57"/>
        <v>0</v>
      </c>
      <c r="BQ149" s="64">
        <f t="shared" si="57"/>
        <v>0</v>
      </c>
      <c r="BR149" s="64">
        <f t="shared" si="57"/>
        <v>0</v>
      </c>
      <c r="BS149" s="64">
        <f t="shared" si="57"/>
        <v>0</v>
      </c>
      <c r="BT149" s="64">
        <f t="shared" si="57"/>
        <v>0</v>
      </c>
      <c r="BU149" s="64">
        <f t="shared" si="57"/>
        <v>0</v>
      </c>
      <c r="BV149" s="64">
        <f t="shared" si="57"/>
        <v>0</v>
      </c>
      <c r="BW149" s="64">
        <f t="shared" si="57"/>
        <v>0</v>
      </c>
      <c r="BX149" s="64">
        <f t="shared" si="57"/>
        <v>0</v>
      </c>
      <c r="BY149" s="64">
        <f t="shared" si="57"/>
        <v>0</v>
      </c>
      <c r="BZ149" s="69">
        <f t="shared" si="57"/>
        <v>0</v>
      </c>
      <c r="CA149" s="68">
        <f t="shared" si="58"/>
        <v>0</v>
      </c>
      <c r="CB149" s="64">
        <f t="shared" si="58"/>
        <v>0</v>
      </c>
      <c r="CC149" s="64">
        <f t="shared" si="58"/>
        <v>0</v>
      </c>
      <c r="CD149" s="64">
        <f t="shared" si="58"/>
        <v>0</v>
      </c>
      <c r="CE149" s="64">
        <f t="shared" si="58"/>
        <v>0</v>
      </c>
      <c r="CF149" s="64">
        <f t="shared" si="58"/>
        <v>0</v>
      </c>
      <c r="CG149" s="64">
        <f t="shared" si="58"/>
        <v>0</v>
      </c>
      <c r="CH149" s="64">
        <f t="shared" si="58"/>
        <v>0</v>
      </c>
      <c r="CI149" s="64">
        <f t="shared" si="58"/>
        <v>0</v>
      </c>
      <c r="CJ149" s="64">
        <f t="shared" si="58"/>
        <v>0</v>
      </c>
      <c r="CK149" s="64">
        <f t="shared" si="58"/>
        <v>0</v>
      </c>
    </row>
    <row r="150" spans="1:89">
      <c r="A150" s="64">
        <v>2019</v>
      </c>
      <c r="B150" s="64">
        <v>602080491</v>
      </c>
      <c r="C150" s="64">
        <v>2</v>
      </c>
      <c r="D150" s="64" t="s">
        <v>504</v>
      </c>
      <c r="E150" s="64">
        <v>17600</v>
      </c>
      <c r="F150" s="64">
        <v>0</v>
      </c>
      <c r="G150" s="64" t="s">
        <v>517</v>
      </c>
      <c r="K150" s="279"/>
      <c r="L150" s="64" t="s">
        <v>225</v>
      </c>
      <c r="M150" s="64">
        <f>SUMIFS(M$2:M$127,$L$2:$L$127,$L150)-M169</f>
        <v>88.5</v>
      </c>
      <c r="N150" s="64">
        <f t="shared" ref="N150:W150" si="60">SUMIFS(N$2:N$127,$L$2:$L$127,$L150)-N169</f>
        <v>0</v>
      </c>
      <c r="O150" s="64">
        <f t="shared" si="60"/>
        <v>0</v>
      </c>
      <c r="P150" s="64">
        <f t="shared" si="60"/>
        <v>11</v>
      </c>
      <c r="Q150" s="64">
        <f t="shared" si="60"/>
        <v>0</v>
      </c>
      <c r="R150" s="64">
        <f t="shared" si="60"/>
        <v>0</v>
      </c>
      <c r="S150" s="64">
        <f t="shared" si="60"/>
        <v>26.74</v>
      </c>
      <c r="T150" s="64">
        <f t="shared" si="60"/>
        <v>0</v>
      </c>
      <c r="U150" s="64">
        <f t="shared" si="60"/>
        <v>0</v>
      </c>
      <c r="V150" s="64">
        <f t="shared" si="60"/>
        <v>0</v>
      </c>
      <c r="W150" s="64">
        <f t="shared" si="60"/>
        <v>0</v>
      </c>
      <c r="X150" s="68">
        <f>SUMIFS(Z$2:Z$127,$L$2:$L$127,$L150)-X169</f>
        <v>0</v>
      </c>
      <c r="Y150" s="68">
        <f t="shared" ref="Y150:AH150" si="61">SUMIFS(AA$2:AA$127,$L$2:$L$127,$L150)-Y169</f>
        <v>0</v>
      </c>
      <c r="Z150" s="68">
        <f t="shared" si="61"/>
        <v>0</v>
      </c>
      <c r="AA150" s="68">
        <f t="shared" si="61"/>
        <v>0</v>
      </c>
      <c r="AB150" s="68">
        <f t="shared" si="61"/>
        <v>0</v>
      </c>
      <c r="AC150" s="68">
        <f t="shared" si="61"/>
        <v>0</v>
      </c>
      <c r="AD150" s="68">
        <f t="shared" si="61"/>
        <v>0</v>
      </c>
      <c r="AE150" s="68">
        <f t="shared" si="61"/>
        <v>0</v>
      </c>
      <c r="AF150" s="68">
        <f t="shared" si="61"/>
        <v>83.200000000000017</v>
      </c>
      <c r="AG150" s="68">
        <f t="shared" si="61"/>
        <v>0</v>
      </c>
      <c r="AH150" s="68">
        <f t="shared" si="61"/>
        <v>0</v>
      </c>
      <c r="AI150" s="68">
        <f>SUMIFS(AM$2:AM$127,$L$2:$L$127,$L150)-AI169</f>
        <v>0</v>
      </c>
      <c r="AJ150" s="68">
        <f t="shared" ref="AJ150:AS150" si="62">SUMIFS(AN$2:AN$127,$L$2:$L$127,$L150)-AJ169</f>
        <v>0</v>
      </c>
      <c r="AK150" s="68">
        <f t="shared" si="62"/>
        <v>0</v>
      </c>
      <c r="AL150" s="68">
        <f t="shared" si="62"/>
        <v>0</v>
      </c>
      <c r="AM150" s="68">
        <f t="shared" si="62"/>
        <v>0</v>
      </c>
      <c r="AN150" s="68">
        <f t="shared" si="62"/>
        <v>0</v>
      </c>
      <c r="AO150" s="68">
        <f t="shared" si="62"/>
        <v>0</v>
      </c>
      <c r="AP150" s="68">
        <f t="shared" si="62"/>
        <v>0</v>
      </c>
      <c r="AQ150" s="68">
        <f t="shared" si="62"/>
        <v>61.539999999999992</v>
      </c>
      <c r="AR150" s="68">
        <f t="shared" si="62"/>
        <v>0</v>
      </c>
      <c r="AS150" s="68">
        <f t="shared" si="62"/>
        <v>0</v>
      </c>
      <c r="AT150" s="68">
        <f>SUMIFS(AZ$2:AZ$127,$L$2:$L$127,$L150)-AT169</f>
        <v>0</v>
      </c>
      <c r="AU150" s="68">
        <f t="shared" ref="AU150:BD150" si="63">SUMIFS(BA$2:BA$127,$L$2:$L$127,$L150)-AU169</f>
        <v>0</v>
      </c>
      <c r="AV150" s="68">
        <f t="shared" si="63"/>
        <v>0</v>
      </c>
      <c r="AW150" s="68">
        <f t="shared" si="63"/>
        <v>0</v>
      </c>
      <c r="AX150" s="68">
        <f t="shared" si="63"/>
        <v>0</v>
      </c>
      <c r="AY150" s="68">
        <f t="shared" si="63"/>
        <v>0</v>
      </c>
      <c r="AZ150" s="68">
        <f t="shared" si="63"/>
        <v>0</v>
      </c>
      <c r="BA150" s="68">
        <f t="shared" si="63"/>
        <v>0</v>
      </c>
      <c r="BB150" s="68">
        <f t="shared" si="63"/>
        <v>61.1</v>
      </c>
      <c r="BC150" s="68">
        <f t="shared" si="63"/>
        <v>0</v>
      </c>
      <c r="BD150" s="68">
        <f t="shared" si="63"/>
        <v>2321</v>
      </c>
      <c r="BE150" s="68">
        <f>SUMIFS(BM$2:BM$127,$L$2:$L$127,$L150)-BE169</f>
        <v>0</v>
      </c>
      <c r="BF150" s="64">
        <f t="shared" ref="BF150:BO168" si="64">SUMIFS(BN$2:BN$127,$L$2:$L$127,$L150)</f>
        <v>0</v>
      </c>
      <c r="BG150" s="64">
        <f t="shared" si="64"/>
        <v>0</v>
      </c>
      <c r="BH150" s="64">
        <f t="shared" si="64"/>
        <v>0</v>
      </c>
      <c r="BI150" s="64">
        <f t="shared" si="64"/>
        <v>0</v>
      </c>
      <c r="BJ150" s="64">
        <f t="shared" si="64"/>
        <v>0</v>
      </c>
      <c r="BK150" s="64">
        <f t="shared" si="64"/>
        <v>0</v>
      </c>
      <c r="BL150" s="64">
        <f t="shared" si="64"/>
        <v>0</v>
      </c>
      <c r="BM150" s="64">
        <f t="shared" si="64"/>
        <v>49</v>
      </c>
      <c r="BN150" s="64">
        <f t="shared" si="64"/>
        <v>0</v>
      </c>
      <c r="BO150" s="69">
        <f t="shared" si="64"/>
        <v>2312</v>
      </c>
      <c r="BP150" s="68">
        <f t="shared" si="57"/>
        <v>0</v>
      </c>
      <c r="BQ150" s="64">
        <f t="shared" si="57"/>
        <v>0</v>
      </c>
      <c r="BR150" s="64">
        <f t="shared" si="57"/>
        <v>0</v>
      </c>
      <c r="BS150" s="64">
        <f t="shared" si="57"/>
        <v>0</v>
      </c>
      <c r="BT150" s="64">
        <f t="shared" si="57"/>
        <v>0</v>
      </c>
      <c r="BU150" s="64">
        <f t="shared" si="57"/>
        <v>0</v>
      </c>
      <c r="BV150" s="64">
        <f t="shared" si="57"/>
        <v>0</v>
      </c>
      <c r="BW150" s="64">
        <f t="shared" si="57"/>
        <v>0.153</v>
      </c>
      <c r="BX150" s="64">
        <f t="shared" si="57"/>
        <v>51.3</v>
      </c>
      <c r="BY150" s="64">
        <f t="shared" si="57"/>
        <v>0</v>
      </c>
      <c r="BZ150" s="69">
        <f t="shared" si="57"/>
        <v>2323.6</v>
      </c>
      <c r="CA150" s="68">
        <f t="shared" si="58"/>
        <v>0</v>
      </c>
      <c r="CB150" s="64">
        <f t="shared" si="58"/>
        <v>0</v>
      </c>
      <c r="CC150" s="64">
        <f t="shared" si="58"/>
        <v>0</v>
      </c>
      <c r="CD150" s="64">
        <f t="shared" si="58"/>
        <v>0</v>
      </c>
      <c r="CE150" s="64">
        <f t="shared" si="58"/>
        <v>0</v>
      </c>
      <c r="CF150" s="64">
        <f t="shared" si="58"/>
        <v>0</v>
      </c>
      <c r="CG150" s="64">
        <f t="shared" si="58"/>
        <v>0</v>
      </c>
      <c r="CH150" s="64">
        <f t="shared" si="58"/>
        <v>0.09</v>
      </c>
      <c r="CI150" s="64">
        <f t="shared" si="58"/>
        <v>53.6</v>
      </c>
      <c r="CJ150" s="64">
        <f t="shared" si="58"/>
        <v>0</v>
      </c>
      <c r="CK150" s="64">
        <f t="shared" si="58"/>
        <v>2295.5</v>
      </c>
    </row>
    <row r="151" spans="1:89">
      <c r="A151" s="64">
        <v>2020</v>
      </c>
      <c r="B151" s="64">
        <v>602080491</v>
      </c>
      <c r="C151" s="64">
        <v>3</v>
      </c>
      <c r="D151" s="64" t="s">
        <v>504</v>
      </c>
      <c r="E151" s="64">
        <v>17600</v>
      </c>
      <c r="F151" s="64">
        <v>30.5</v>
      </c>
      <c r="G151" s="64" t="s">
        <v>517</v>
      </c>
      <c r="K151" s="279"/>
      <c r="L151" s="64" t="s">
        <v>226</v>
      </c>
      <c r="M151" s="64">
        <f t="shared" ref="M151:W151" si="65">SUMIFS(M$2:M$127,$L$2:$L$127,$L151)</f>
        <v>0</v>
      </c>
      <c r="N151" s="64">
        <f t="shared" si="65"/>
        <v>0</v>
      </c>
      <c r="O151" s="64">
        <f t="shared" si="65"/>
        <v>0</v>
      </c>
      <c r="P151" s="64">
        <f t="shared" si="65"/>
        <v>0</v>
      </c>
      <c r="Q151" s="64">
        <f t="shared" si="65"/>
        <v>0</v>
      </c>
      <c r="R151" s="64">
        <f t="shared" si="65"/>
        <v>0</v>
      </c>
      <c r="S151" s="64">
        <f t="shared" si="65"/>
        <v>0</v>
      </c>
      <c r="T151" s="64">
        <f t="shared" si="65"/>
        <v>0</v>
      </c>
      <c r="U151" s="64">
        <f t="shared" si="65"/>
        <v>0</v>
      </c>
      <c r="V151" s="64">
        <f t="shared" si="65"/>
        <v>0</v>
      </c>
      <c r="W151" s="64">
        <f t="shared" si="65"/>
        <v>0</v>
      </c>
      <c r="X151" s="68">
        <f t="shared" ref="X151:AH157" si="66">SUMIFS(Z$2:Z$127,$L$2:$L$127,$L151)</f>
        <v>0</v>
      </c>
      <c r="Y151" s="64">
        <f t="shared" si="66"/>
        <v>0</v>
      </c>
      <c r="Z151" s="64">
        <f t="shared" si="66"/>
        <v>0</v>
      </c>
      <c r="AA151" s="64">
        <f t="shared" si="66"/>
        <v>0</v>
      </c>
      <c r="AB151" s="64">
        <f t="shared" si="66"/>
        <v>0</v>
      </c>
      <c r="AC151" s="64">
        <f t="shared" si="66"/>
        <v>0</v>
      </c>
      <c r="AD151" s="64">
        <f t="shared" si="66"/>
        <v>0</v>
      </c>
      <c r="AE151" s="64">
        <f t="shared" si="66"/>
        <v>0</v>
      </c>
      <c r="AF151" s="64">
        <f t="shared" si="66"/>
        <v>0</v>
      </c>
      <c r="AG151" s="64">
        <f t="shared" si="66"/>
        <v>0</v>
      </c>
      <c r="AH151" s="69">
        <f t="shared" si="66"/>
        <v>0</v>
      </c>
      <c r="AI151" s="68">
        <f t="shared" ref="AI151:AS151" si="67">SUMIFS(AM$2:AM$127,$L$2:$L$127,$L151)</f>
        <v>0</v>
      </c>
      <c r="AJ151" s="64">
        <f t="shared" si="67"/>
        <v>0</v>
      </c>
      <c r="AK151" s="64">
        <f t="shared" si="67"/>
        <v>0</v>
      </c>
      <c r="AL151" s="64">
        <f t="shared" si="67"/>
        <v>0</v>
      </c>
      <c r="AM151" s="64">
        <f t="shared" si="67"/>
        <v>0</v>
      </c>
      <c r="AN151" s="64">
        <f t="shared" si="67"/>
        <v>0</v>
      </c>
      <c r="AO151" s="64">
        <f t="shared" si="67"/>
        <v>0</v>
      </c>
      <c r="AP151" s="64">
        <f t="shared" si="67"/>
        <v>0</v>
      </c>
      <c r="AQ151" s="64">
        <f t="shared" si="67"/>
        <v>0</v>
      </c>
      <c r="AR151" s="64">
        <f t="shared" si="67"/>
        <v>0</v>
      </c>
      <c r="AS151" s="69">
        <f t="shared" si="67"/>
        <v>0</v>
      </c>
      <c r="AT151" s="68">
        <f t="shared" ref="AT151:BD151" si="68">SUMIFS(AZ$2:AZ$127,$L$2:$L$127,$L151)</f>
        <v>0</v>
      </c>
      <c r="AU151" s="64">
        <f t="shared" si="68"/>
        <v>0</v>
      </c>
      <c r="AV151" s="64">
        <f t="shared" si="68"/>
        <v>0</v>
      </c>
      <c r="AW151" s="64">
        <f t="shared" si="68"/>
        <v>0</v>
      </c>
      <c r="AX151" s="64">
        <f t="shared" si="68"/>
        <v>0</v>
      </c>
      <c r="AY151" s="64">
        <f t="shared" si="68"/>
        <v>0</v>
      </c>
      <c r="AZ151" s="64">
        <f t="shared" si="68"/>
        <v>0</v>
      </c>
      <c r="BA151" s="64">
        <f t="shared" si="68"/>
        <v>0</v>
      </c>
      <c r="BB151" s="64">
        <f t="shared" si="68"/>
        <v>0</v>
      </c>
      <c r="BC151" s="64">
        <f t="shared" si="68"/>
        <v>0</v>
      </c>
      <c r="BD151" s="69">
        <f t="shared" si="68"/>
        <v>0</v>
      </c>
      <c r="BE151" s="68">
        <f>SUMIFS(BM$2:BM$127,$L$2:$L$127,$L151)</f>
        <v>0</v>
      </c>
      <c r="BF151" s="64">
        <f t="shared" si="64"/>
        <v>0</v>
      </c>
      <c r="BG151" s="64">
        <f t="shared" si="64"/>
        <v>0</v>
      </c>
      <c r="BH151" s="64">
        <f t="shared" si="64"/>
        <v>0</v>
      </c>
      <c r="BI151" s="64">
        <f t="shared" si="64"/>
        <v>0</v>
      </c>
      <c r="BJ151" s="64">
        <f t="shared" si="64"/>
        <v>0</v>
      </c>
      <c r="BK151" s="64">
        <f t="shared" si="64"/>
        <v>0</v>
      </c>
      <c r="BL151" s="64">
        <f t="shared" si="64"/>
        <v>0</v>
      </c>
      <c r="BM151" s="64">
        <f t="shared" si="64"/>
        <v>0</v>
      </c>
      <c r="BN151" s="64">
        <f t="shared" si="64"/>
        <v>0</v>
      </c>
      <c r="BO151" s="69">
        <f t="shared" si="64"/>
        <v>0</v>
      </c>
      <c r="BP151" s="68">
        <f t="shared" si="57"/>
        <v>0</v>
      </c>
      <c r="BQ151" s="64">
        <f t="shared" si="57"/>
        <v>0</v>
      </c>
      <c r="BR151" s="64">
        <f t="shared" si="57"/>
        <v>0</v>
      </c>
      <c r="BS151" s="64">
        <f t="shared" si="57"/>
        <v>0</v>
      </c>
      <c r="BT151" s="64">
        <f t="shared" si="57"/>
        <v>0</v>
      </c>
      <c r="BU151" s="64">
        <f t="shared" si="57"/>
        <v>0</v>
      </c>
      <c r="BV151" s="64">
        <f t="shared" si="57"/>
        <v>0</v>
      </c>
      <c r="BW151" s="64">
        <f t="shared" si="57"/>
        <v>0</v>
      </c>
      <c r="BX151" s="64">
        <f t="shared" si="57"/>
        <v>0</v>
      </c>
      <c r="BY151" s="64">
        <f t="shared" si="57"/>
        <v>0</v>
      </c>
      <c r="BZ151" s="69">
        <f t="shared" si="57"/>
        <v>0</v>
      </c>
      <c r="CA151" s="68">
        <f t="shared" si="58"/>
        <v>0</v>
      </c>
      <c r="CB151" s="64">
        <f t="shared" si="58"/>
        <v>0</v>
      </c>
      <c r="CC151" s="64">
        <f t="shared" si="58"/>
        <v>0</v>
      </c>
      <c r="CD151" s="64">
        <f t="shared" si="58"/>
        <v>0</v>
      </c>
      <c r="CE151" s="64">
        <f t="shared" si="58"/>
        <v>0</v>
      </c>
      <c r="CF151" s="64">
        <f t="shared" si="58"/>
        <v>0</v>
      </c>
      <c r="CG151" s="64">
        <f t="shared" si="58"/>
        <v>0</v>
      </c>
      <c r="CH151" s="64">
        <f t="shared" si="58"/>
        <v>0</v>
      </c>
      <c r="CI151" s="64">
        <f t="shared" si="58"/>
        <v>0</v>
      </c>
      <c r="CJ151" s="64">
        <f t="shared" si="58"/>
        <v>0</v>
      </c>
      <c r="CK151" s="64">
        <f t="shared" si="58"/>
        <v>0</v>
      </c>
    </row>
    <row r="152" spans="1:89">
      <c r="A152" s="64">
        <v>2020</v>
      </c>
      <c r="B152" s="64">
        <v>602080491</v>
      </c>
      <c r="C152" s="64">
        <v>1</v>
      </c>
      <c r="D152" s="64" t="s">
        <v>504</v>
      </c>
      <c r="E152" s="64">
        <v>17600</v>
      </c>
      <c r="F152" s="64">
        <v>0</v>
      </c>
      <c r="G152" s="64" t="s">
        <v>517</v>
      </c>
      <c r="K152" s="279"/>
      <c r="L152" s="64" t="s">
        <v>227</v>
      </c>
      <c r="M152" s="64">
        <f t="shared" ref="M152:W152" si="69">SUMIFS(M$2:M$127,$L$2:$L$127,$L152)-M172</f>
        <v>0</v>
      </c>
      <c r="N152" s="64">
        <f t="shared" si="69"/>
        <v>0</v>
      </c>
      <c r="O152" s="64">
        <f t="shared" si="69"/>
        <v>0</v>
      </c>
      <c r="P152" s="64">
        <f t="shared" si="69"/>
        <v>0</v>
      </c>
      <c r="Q152" s="64">
        <f t="shared" si="69"/>
        <v>0</v>
      </c>
      <c r="R152" s="64">
        <f t="shared" si="69"/>
        <v>0</v>
      </c>
      <c r="S152" s="64">
        <f t="shared" si="69"/>
        <v>0</v>
      </c>
      <c r="T152" s="64">
        <f t="shared" si="69"/>
        <v>0</v>
      </c>
      <c r="U152" s="64">
        <f t="shared" si="69"/>
        <v>0</v>
      </c>
      <c r="V152" s="64">
        <f t="shared" si="69"/>
        <v>0</v>
      </c>
      <c r="W152" s="64">
        <f t="shared" si="69"/>
        <v>0</v>
      </c>
      <c r="X152" s="68">
        <f>SUMIFS(Z$2:Z$127,$L$2:$L$127,$L152)-X172</f>
        <v>0</v>
      </c>
      <c r="Y152" s="64">
        <f t="shared" si="66"/>
        <v>0</v>
      </c>
      <c r="Z152" s="64">
        <f t="shared" si="66"/>
        <v>0</v>
      </c>
      <c r="AA152" s="64">
        <f t="shared" si="66"/>
        <v>0</v>
      </c>
      <c r="AB152" s="64">
        <f t="shared" si="66"/>
        <v>0</v>
      </c>
      <c r="AC152" s="64">
        <f t="shared" si="66"/>
        <v>0</v>
      </c>
      <c r="AD152" s="64">
        <f t="shared" si="66"/>
        <v>0</v>
      </c>
      <c r="AE152" s="64">
        <f t="shared" si="66"/>
        <v>0</v>
      </c>
      <c r="AF152" s="64">
        <f t="shared" si="66"/>
        <v>0</v>
      </c>
      <c r="AG152" s="64">
        <f t="shared" si="66"/>
        <v>0</v>
      </c>
      <c r="AH152" s="69">
        <f t="shared" si="66"/>
        <v>0</v>
      </c>
      <c r="AI152" s="68">
        <f t="shared" ref="AI152:AS152" si="70">SUMIFS(AM$2:AM$127,$L$2:$L$127,$L152)-AI172</f>
        <v>0</v>
      </c>
      <c r="AJ152" s="68">
        <f t="shared" si="70"/>
        <v>0</v>
      </c>
      <c r="AK152" s="68">
        <f t="shared" si="70"/>
        <v>0</v>
      </c>
      <c r="AL152" s="68">
        <f t="shared" si="70"/>
        <v>0</v>
      </c>
      <c r="AM152" s="68">
        <f t="shared" si="70"/>
        <v>0</v>
      </c>
      <c r="AN152" s="68">
        <f t="shared" si="70"/>
        <v>0</v>
      </c>
      <c r="AO152" s="68">
        <f t="shared" si="70"/>
        <v>0</v>
      </c>
      <c r="AP152" s="68">
        <f t="shared" si="70"/>
        <v>0</v>
      </c>
      <c r="AQ152" s="68">
        <f t="shared" si="70"/>
        <v>0</v>
      </c>
      <c r="AR152" s="68">
        <f t="shared" si="70"/>
        <v>0</v>
      </c>
      <c r="AS152" s="68">
        <f t="shared" si="70"/>
        <v>0</v>
      </c>
      <c r="AT152" s="68">
        <f t="shared" ref="AT152:BD152" si="71">SUMIFS(AZ$2:AZ$127,$L$2:$L$127,$L152)-AT172</f>
        <v>0</v>
      </c>
      <c r="AU152" s="68">
        <f t="shared" si="71"/>
        <v>0</v>
      </c>
      <c r="AV152" s="68">
        <f t="shared" si="71"/>
        <v>0</v>
      </c>
      <c r="AW152" s="68">
        <f t="shared" si="71"/>
        <v>0</v>
      </c>
      <c r="AX152" s="68">
        <f t="shared" si="71"/>
        <v>0</v>
      </c>
      <c r="AY152" s="68">
        <f t="shared" si="71"/>
        <v>0</v>
      </c>
      <c r="AZ152" s="68">
        <f t="shared" si="71"/>
        <v>0</v>
      </c>
      <c r="BA152" s="68">
        <f t="shared" si="71"/>
        <v>0</v>
      </c>
      <c r="BB152" s="68">
        <f t="shared" si="71"/>
        <v>0</v>
      </c>
      <c r="BC152" s="68">
        <f t="shared" si="71"/>
        <v>0</v>
      </c>
      <c r="BD152" s="68">
        <f t="shared" si="71"/>
        <v>0</v>
      </c>
      <c r="BE152" s="68">
        <f>SUMIFS(BM$2:BM$127,$L$2:$L$127,$L152)-BE172</f>
        <v>0</v>
      </c>
      <c r="BF152" s="64">
        <f t="shared" si="64"/>
        <v>0</v>
      </c>
      <c r="BG152" s="64">
        <f t="shared" si="64"/>
        <v>0</v>
      </c>
      <c r="BH152" s="64">
        <f t="shared" si="64"/>
        <v>0</v>
      </c>
      <c r="BI152" s="64">
        <f t="shared" si="64"/>
        <v>0</v>
      </c>
      <c r="BJ152" s="64">
        <f t="shared" si="64"/>
        <v>0</v>
      </c>
      <c r="BK152" s="64">
        <f t="shared" si="64"/>
        <v>0</v>
      </c>
      <c r="BL152" s="64">
        <f t="shared" si="64"/>
        <v>0</v>
      </c>
      <c r="BM152" s="64">
        <f t="shared" si="64"/>
        <v>0</v>
      </c>
      <c r="BN152" s="64">
        <f t="shared" si="64"/>
        <v>0</v>
      </c>
      <c r="BO152" s="69">
        <f t="shared" si="64"/>
        <v>0</v>
      </c>
      <c r="BP152" s="68">
        <f t="shared" si="57"/>
        <v>0</v>
      </c>
      <c r="BQ152" s="64">
        <f t="shared" si="57"/>
        <v>0</v>
      </c>
      <c r="BR152" s="64">
        <f t="shared" si="57"/>
        <v>0</v>
      </c>
      <c r="BS152" s="64">
        <f t="shared" si="57"/>
        <v>0</v>
      </c>
      <c r="BT152" s="64">
        <f t="shared" si="57"/>
        <v>0</v>
      </c>
      <c r="BU152" s="64">
        <f t="shared" si="57"/>
        <v>0</v>
      </c>
      <c r="BV152" s="64">
        <f t="shared" si="57"/>
        <v>0</v>
      </c>
      <c r="BW152" s="64">
        <f t="shared" si="57"/>
        <v>0</v>
      </c>
      <c r="BX152" s="64">
        <f t="shared" si="57"/>
        <v>0</v>
      </c>
      <c r="BY152" s="64">
        <f t="shared" si="57"/>
        <v>0</v>
      </c>
      <c r="BZ152" s="69">
        <f t="shared" si="57"/>
        <v>0</v>
      </c>
      <c r="CA152" s="68">
        <f t="shared" si="58"/>
        <v>0</v>
      </c>
      <c r="CB152" s="64">
        <f t="shared" si="58"/>
        <v>0</v>
      </c>
      <c r="CC152" s="64">
        <f t="shared" si="58"/>
        <v>0</v>
      </c>
      <c r="CD152" s="64">
        <f t="shared" si="58"/>
        <v>0</v>
      </c>
      <c r="CE152" s="64">
        <f t="shared" si="58"/>
        <v>0</v>
      </c>
      <c r="CF152" s="64">
        <f t="shared" si="58"/>
        <v>0</v>
      </c>
      <c r="CG152" s="64">
        <f t="shared" si="58"/>
        <v>0</v>
      </c>
      <c r="CH152" s="64">
        <f t="shared" si="58"/>
        <v>0</v>
      </c>
      <c r="CI152" s="64">
        <f t="shared" si="58"/>
        <v>0</v>
      </c>
      <c r="CJ152" s="64">
        <f t="shared" si="58"/>
        <v>0</v>
      </c>
      <c r="CK152" s="64">
        <f t="shared" si="58"/>
        <v>0</v>
      </c>
    </row>
    <row r="153" spans="1:89">
      <c r="A153" s="64">
        <v>2020</v>
      </c>
      <c r="B153" s="64">
        <v>602080491</v>
      </c>
      <c r="C153" s="64">
        <v>2</v>
      </c>
      <c r="D153" s="64" t="s">
        <v>504</v>
      </c>
      <c r="E153" s="64">
        <v>17600</v>
      </c>
      <c r="F153" s="64">
        <v>0</v>
      </c>
      <c r="G153" s="64" t="s">
        <v>517</v>
      </c>
      <c r="K153" s="279"/>
      <c r="L153" s="64" t="s">
        <v>228</v>
      </c>
      <c r="M153" s="64">
        <f t="shared" ref="M153:W157" si="72">SUMIFS(M$2:M$127,$L$2:$L$127,$L153)</f>
        <v>0</v>
      </c>
      <c r="N153" s="64">
        <f t="shared" si="72"/>
        <v>0</v>
      </c>
      <c r="O153" s="64">
        <f t="shared" si="72"/>
        <v>0</v>
      </c>
      <c r="P153" s="64">
        <f t="shared" si="72"/>
        <v>0</v>
      </c>
      <c r="Q153" s="64">
        <f t="shared" si="72"/>
        <v>0</v>
      </c>
      <c r="R153" s="64">
        <f t="shared" si="72"/>
        <v>0</v>
      </c>
      <c r="S153" s="64">
        <f t="shared" si="72"/>
        <v>0</v>
      </c>
      <c r="T153" s="64">
        <f t="shared" si="72"/>
        <v>0</v>
      </c>
      <c r="U153" s="64">
        <f t="shared" si="72"/>
        <v>0</v>
      </c>
      <c r="V153" s="64">
        <f t="shared" si="72"/>
        <v>0</v>
      </c>
      <c r="W153" s="64">
        <f t="shared" si="72"/>
        <v>0</v>
      </c>
      <c r="X153" s="68">
        <f>SUMIFS(Z$2:Z$127,$L$2:$L$127,$L153)</f>
        <v>0</v>
      </c>
      <c r="Y153" s="68">
        <f t="shared" si="66"/>
        <v>0</v>
      </c>
      <c r="Z153" s="68">
        <f t="shared" si="66"/>
        <v>0</v>
      </c>
      <c r="AA153" s="68">
        <f t="shared" si="66"/>
        <v>0</v>
      </c>
      <c r="AB153" s="68">
        <f t="shared" si="66"/>
        <v>0</v>
      </c>
      <c r="AC153" s="68">
        <f t="shared" si="66"/>
        <v>0</v>
      </c>
      <c r="AD153" s="68">
        <f t="shared" si="66"/>
        <v>0</v>
      </c>
      <c r="AE153" s="68">
        <f t="shared" si="66"/>
        <v>0</v>
      </c>
      <c r="AF153" s="68">
        <f t="shared" si="66"/>
        <v>0</v>
      </c>
      <c r="AG153" s="68">
        <f t="shared" si="66"/>
        <v>0</v>
      </c>
      <c r="AH153" s="68">
        <f t="shared" si="66"/>
        <v>0</v>
      </c>
      <c r="AI153" s="68">
        <f t="shared" ref="AI153:AS157" si="73">SUMIFS(AM$2:AM$127,$L$2:$L$127,$L153)</f>
        <v>0</v>
      </c>
      <c r="AJ153" s="64">
        <f t="shared" si="73"/>
        <v>0</v>
      </c>
      <c r="AK153" s="64">
        <f t="shared" si="73"/>
        <v>0</v>
      </c>
      <c r="AL153" s="64">
        <f t="shared" si="73"/>
        <v>0</v>
      </c>
      <c r="AM153" s="64">
        <f t="shared" si="73"/>
        <v>0</v>
      </c>
      <c r="AN153" s="64">
        <f t="shared" si="73"/>
        <v>0</v>
      </c>
      <c r="AO153" s="64">
        <f t="shared" si="73"/>
        <v>0</v>
      </c>
      <c r="AP153" s="64">
        <f t="shared" si="73"/>
        <v>0</v>
      </c>
      <c r="AQ153" s="64">
        <f t="shared" si="73"/>
        <v>0</v>
      </c>
      <c r="AR153" s="64">
        <f t="shared" si="73"/>
        <v>0</v>
      </c>
      <c r="AS153" s="69">
        <f t="shared" si="73"/>
        <v>0</v>
      </c>
      <c r="AT153" s="68">
        <f t="shared" ref="AT153:BD157" si="74">SUMIFS(AZ$2:AZ$127,$L$2:$L$127,$L153)</f>
        <v>0</v>
      </c>
      <c r="AU153" s="64">
        <f t="shared" si="74"/>
        <v>0</v>
      </c>
      <c r="AV153" s="64">
        <f t="shared" si="74"/>
        <v>0</v>
      </c>
      <c r="AW153" s="64">
        <f t="shared" si="74"/>
        <v>0</v>
      </c>
      <c r="AX153" s="64">
        <f t="shared" si="74"/>
        <v>0</v>
      </c>
      <c r="AY153" s="64">
        <f t="shared" si="74"/>
        <v>0</v>
      </c>
      <c r="AZ153" s="64">
        <f t="shared" si="74"/>
        <v>0</v>
      </c>
      <c r="BA153" s="64">
        <f t="shared" si="74"/>
        <v>0</v>
      </c>
      <c r="BB153" s="64">
        <f t="shared" si="74"/>
        <v>0</v>
      </c>
      <c r="BC153" s="64">
        <f t="shared" si="74"/>
        <v>0</v>
      </c>
      <c r="BD153" s="69">
        <f t="shared" si="74"/>
        <v>0</v>
      </c>
      <c r="BE153" s="68">
        <f t="shared" ref="BE153:BE168" si="75">SUMIFS(BM$2:BM$127,$L$2:$L$127,$L153)</f>
        <v>0</v>
      </c>
      <c r="BF153" s="64">
        <f t="shared" si="64"/>
        <v>0</v>
      </c>
      <c r="BG153" s="64">
        <f t="shared" si="64"/>
        <v>0</v>
      </c>
      <c r="BH153" s="64">
        <f t="shared" si="64"/>
        <v>0</v>
      </c>
      <c r="BI153" s="64">
        <f t="shared" si="64"/>
        <v>0</v>
      </c>
      <c r="BJ153" s="64">
        <f t="shared" si="64"/>
        <v>0</v>
      </c>
      <c r="BK153" s="64">
        <f t="shared" si="64"/>
        <v>0</v>
      </c>
      <c r="BL153" s="64">
        <f t="shared" si="64"/>
        <v>0</v>
      </c>
      <c r="BM153" s="64">
        <f t="shared" si="64"/>
        <v>0</v>
      </c>
      <c r="BN153" s="64">
        <f t="shared" si="64"/>
        <v>0</v>
      </c>
      <c r="BO153" s="69">
        <f t="shared" si="64"/>
        <v>0</v>
      </c>
      <c r="BP153" s="68">
        <f t="shared" si="57"/>
        <v>0</v>
      </c>
      <c r="BQ153" s="64">
        <f t="shared" si="57"/>
        <v>0</v>
      </c>
      <c r="BR153" s="64">
        <f t="shared" si="57"/>
        <v>0</v>
      </c>
      <c r="BS153" s="64">
        <f t="shared" si="57"/>
        <v>0</v>
      </c>
      <c r="BT153" s="64">
        <f t="shared" si="57"/>
        <v>0</v>
      </c>
      <c r="BU153" s="64">
        <f t="shared" si="57"/>
        <v>0</v>
      </c>
      <c r="BV153" s="64">
        <f t="shared" si="57"/>
        <v>0</v>
      </c>
      <c r="BW153" s="64">
        <f t="shared" si="57"/>
        <v>0</v>
      </c>
      <c r="BX153" s="64">
        <f t="shared" si="57"/>
        <v>0</v>
      </c>
      <c r="BY153" s="64">
        <f t="shared" si="57"/>
        <v>0</v>
      </c>
      <c r="BZ153" s="69">
        <f t="shared" si="57"/>
        <v>0</v>
      </c>
      <c r="CA153" s="68">
        <f t="shared" si="58"/>
        <v>0</v>
      </c>
      <c r="CB153" s="64">
        <f t="shared" si="58"/>
        <v>0</v>
      </c>
      <c r="CC153" s="64">
        <f t="shared" si="58"/>
        <v>0</v>
      </c>
      <c r="CD153" s="64">
        <f t="shared" si="58"/>
        <v>0</v>
      </c>
      <c r="CE153" s="64">
        <f t="shared" si="58"/>
        <v>0</v>
      </c>
      <c r="CF153" s="64">
        <f t="shared" si="58"/>
        <v>0</v>
      </c>
      <c r="CG153" s="64">
        <f t="shared" si="58"/>
        <v>0</v>
      </c>
      <c r="CH153" s="64">
        <f t="shared" si="58"/>
        <v>0</v>
      </c>
      <c r="CI153" s="64">
        <f t="shared" si="58"/>
        <v>0</v>
      </c>
      <c r="CJ153" s="64">
        <f t="shared" si="58"/>
        <v>0</v>
      </c>
      <c r="CK153" s="64">
        <f t="shared" si="58"/>
        <v>0</v>
      </c>
    </row>
    <row r="154" spans="1:89">
      <c r="A154" s="64">
        <v>2020</v>
      </c>
      <c r="B154" s="64">
        <v>602080491</v>
      </c>
      <c r="C154" s="64">
        <v>4</v>
      </c>
      <c r="D154" s="64" t="s">
        <v>520</v>
      </c>
      <c r="E154" s="64">
        <v>42610</v>
      </c>
      <c r="F154" s="64">
        <v>0.6</v>
      </c>
      <c r="G154" s="64" t="s">
        <v>517</v>
      </c>
      <c r="K154" s="279"/>
      <c r="L154" s="64" t="s">
        <v>229</v>
      </c>
      <c r="M154" s="64">
        <f t="shared" si="72"/>
        <v>70</v>
      </c>
      <c r="N154" s="64">
        <f t="shared" si="72"/>
        <v>0</v>
      </c>
      <c r="O154" s="64">
        <f t="shared" si="72"/>
        <v>0</v>
      </c>
      <c r="P154" s="64">
        <f t="shared" si="72"/>
        <v>1</v>
      </c>
      <c r="Q154" s="64">
        <f t="shared" si="72"/>
        <v>0</v>
      </c>
      <c r="R154" s="64">
        <f t="shared" si="72"/>
        <v>0</v>
      </c>
      <c r="S154" s="64">
        <f t="shared" si="72"/>
        <v>0</v>
      </c>
      <c r="T154" s="64">
        <f t="shared" si="72"/>
        <v>0</v>
      </c>
      <c r="U154" s="64">
        <f t="shared" si="72"/>
        <v>0</v>
      </c>
      <c r="V154" s="64">
        <f t="shared" si="72"/>
        <v>0</v>
      </c>
      <c r="W154" s="64">
        <f t="shared" si="72"/>
        <v>0</v>
      </c>
      <c r="X154" s="68">
        <f>SUMIFS(Z$2:Z$127,$L$2:$L$127,$L154)</f>
        <v>16</v>
      </c>
      <c r="Y154" s="64">
        <f t="shared" si="66"/>
        <v>0</v>
      </c>
      <c r="Z154" s="64">
        <f t="shared" si="66"/>
        <v>0</v>
      </c>
      <c r="AA154" s="64">
        <f t="shared" si="66"/>
        <v>0</v>
      </c>
      <c r="AB154" s="64">
        <f t="shared" si="66"/>
        <v>0</v>
      </c>
      <c r="AC154" s="64">
        <f t="shared" si="66"/>
        <v>0</v>
      </c>
      <c r="AD154" s="64">
        <f t="shared" si="66"/>
        <v>0</v>
      </c>
      <c r="AE154" s="64">
        <f t="shared" si="66"/>
        <v>0</v>
      </c>
      <c r="AF154" s="64">
        <f t="shared" si="66"/>
        <v>0</v>
      </c>
      <c r="AG154" s="64">
        <f t="shared" si="66"/>
        <v>0</v>
      </c>
      <c r="AH154" s="69">
        <f t="shared" si="66"/>
        <v>0</v>
      </c>
      <c r="AI154" s="68">
        <f t="shared" si="73"/>
        <v>0</v>
      </c>
      <c r="AJ154" s="64">
        <f t="shared" si="73"/>
        <v>0</v>
      </c>
      <c r="AK154" s="64">
        <f t="shared" si="73"/>
        <v>0</v>
      </c>
      <c r="AL154" s="64">
        <f t="shared" si="73"/>
        <v>0</v>
      </c>
      <c r="AM154" s="64">
        <f t="shared" si="73"/>
        <v>0</v>
      </c>
      <c r="AN154" s="64">
        <f t="shared" si="73"/>
        <v>0</v>
      </c>
      <c r="AO154" s="64">
        <f t="shared" si="73"/>
        <v>0</v>
      </c>
      <c r="AP154" s="64">
        <f t="shared" si="73"/>
        <v>0</v>
      </c>
      <c r="AQ154" s="64">
        <f t="shared" si="73"/>
        <v>0</v>
      </c>
      <c r="AR154" s="64">
        <f t="shared" si="73"/>
        <v>0</v>
      </c>
      <c r="AS154" s="69">
        <f t="shared" si="73"/>
        <v>0</v>
      </c>
      <c r="AT154" s="68">
        <f t="shared" si="74"/>
        <v>0</v>
      </c>
      <c r="AU154" s="64">
        <f t="shared" si="74"/>
        <v>0</v>
      </c>
      <c r="AV154" s="64">
        <f t="shared" si="74"/>
        <v>0</v>
      </c>
      <c r="AW154" s="64">
        <f t="shared" si="74"/>
        <v>0</v>
      </c>
      <c r="AX154" s="64">
        <f t="shared" si="74"/>
        <v>0</v>
      </c>
      <c r="AY154" s="64">
        <f t="shared" si="74"/>
        <v>0</v>
      </c>
      <c r="AZ154" s="64">
        <f t="shared" si="74"/>
        <v>0</v>
      </c>
      <c r="BA154" s="64">
        <f t="shared" si="74"/>
        <v>0</v>
      </c>
      <c r="BB154" s="64">
        <f t="shared" si="74"/>
        <v>0</v>
      </c>
      <c r="BC154" s="64">
        <f t="shared" si="74"/>
        <v>0</v>
      </c>
      <c r="BD154" s="69">
        <f t="shared" si="74"/>
        <v>0</v>
      </c>
      <c r="BE154" s="68">
        <f t="shared" si="75"/>
        <v>0</v>
      </c>
      <c r="BF154" s="64">
        <f t="shared" si="64"/>
        <v>0</v>
      </c>
      <c r="BG154" s="64">
        <f t="shared" si="64"/>
        <v>0</v>
      </c>
      <c r="BH154" s="64">
        <f t="shared" si="64"/>
        <v>0</v>
      </c>
      <c r="BI154" s="64">
        <f t="shared" si="64"/>
        <v>0</v>
      </c>
      <c r="BJ154" s="64">
        <f t="shared" si="64"/>
        <v>0</v>
      </c>
      <c r="BK154" s="64">
        <f t="shared" si="64"/>
        <v>0</v>
      </c>
      <c r="BL154" s="64">
        <f t="shared" si="64"/>
        <v>0</v>
      </c>
      <c r="BM154" s="64">
        <f t="shared" si="64"/>
        <v>0</v>
      </c>
      <c r="BN154" s="64">
        <f t="shared" si="64"/>
        <v>0</v>
      </c>
      <c r="BO154" s="69">
        <f t="shared" si="64"/>
        <v>0</v>
      </c>
      <c r="BP154" s="68">
        <f t="shared" si="57"/>
        <v>0</v>
      </c>
      <c r="BQ154" s="64">
        <f t="shared" si="57"/>
        <v>0</v>
      </c>
      <c r="BR154" s="64">
        <f t="shared" ref="BR154:BZ168" si="76">SUMIFS(CB$2:CB$127,$L$2:$L$127,$L154)</f>
        <v>0</v>
      </c>
      <c r="BS154" s="64">
        <f t="shared" si="76"/>
        <v>0</v>
      </c>
      <c r="BT154" s="64">
        <f t="shared" si="76"/>
        <v>0</v>
      </c>
      <c r="BU154" s="64">
        <f t="shared" si="76"/>
        <v>0</v>
      </c>
      <c r="BV154" s="64">
        <f t="shared" si="76"/>
        <v>0</v>
      </c>
      <c r="BW154" s="64">
        <f t="shared" si="76"/>
        <v>0</v>
      </c>
      <c r="BX154" s="64">
        <f t="shared" si="76"/>
        <v>0</v>
      </c>
      <c r="BY154" s="64">
        <f t="shared" si="76"/>
        <v>0</v>
      </c>
      <c r="BZ154" s="69">
        <f t="shared" si="76"/>
        <v>0</v>
      </c>
      <c r="CA154" s="68">
        <f t="shared" si="58"/>
        <v>0</v>
      </c>
      <c r="CB154" s="64">
        <f t="shared" si="58"/>
        <v>0</v>
      </c>
      <c r="CC154" s="64">
        <f t="shared" ref="CC154:CK168" si="77">SUMIFS(CO$2:CO$127,$L$2:$L$127,$L154)</f>
        <v>0</v>
      </c>
      <c r="CD154" s="64">
        <f t="shared" si="77"/>
        <v>0</v>
      </c>
      <c r="CE154" s="64">
        <f t="shared" si="77"/>
        <v>0</v>
      </c>
      <c r="CF154" s="64">
        <f t="shared" si="77"/>
        <v>0</v>
      </c>
      <c r="CG154" s="64">
        <f t="shared" si="77"/>
        <v>0</v>
      </c>
      <c r="CH154" s="64">
        <f t="shared" si="77"/>
        <v>0</v>
      </c>
      <c r="CI154" s="64">
        <f t="shared" si="77"/>
        <v>0</v>
      </c>
      <c r="CJ154" s="64">
        <f t="shared" si="77"/>
        <v>0</v>
      </c>
      <c r="CK154" s="64">
        <f t="shared" si="77"/>
        <v>0</v>
      </c>
    </row>
    <row r="155" spans="1:89">
      <c r="A155" s="64">
        <v>2010</v>
      </c>
      <c r="B155" s="64">
        <v>681101241</v>
      </c>
      <c r="C155" s="64">
        <v>1</v>
      </c>
      <c r="D155" s="64" t="s">
        <v>504</v>
      </c>
      <c r="E155" s="64">
        <v>12607</v>
      </c>
      <c r="F155" s="64">
        <v>42</v>
      </c>
      <c r="K155" s="279"/>
      <c r="L155" s="64" t="s">
        <v>230</v>
      </c>
      <c r="M155" s="64">
        <f t="shared" si="72"/>
        <v>0</v>
      </c>
      <c r="N155" s="64">
        <f t="shared" si="72"/>
        <v>0</v>
      </c>
      <c r="O155" s="64">
        <f t="shared" si="72"/>
        <v>0</v>
      </c>
      <c r="P155" s="64">
        <f t="shared" si="72"/>
        <v>0</v>
      </c>
      <c r="Q155" s="64">
        <f t="shared" si="72"/>
        <v>0</v>
      </c>
      <c r="R155" s="64">
        <f t="shared" si="72"/>
        <v>0</v>
      </c>
      <c r="S155" s="64">
        <f t="shared" si="72"/>
        <v>0</v>
      </c>
      <c r="T155" s="64">
        <f t="shared" si="72"/>
        <v>0</v>
      </c>
      <c r="U155" s="64">
        <f t="shared" si="72"/>
        <v>0</v>
      </c>
      <c r="V155" s="64">
        <f t="shared" si="72"/>
        <v>0</v>
      </c>
      <c r="W155" s="64">
        <f t="shared" si="72"/>
        <v>0</v>
      </c>
      <c r="X155" s="68">
        <f>SUMIFS(Z$2:Z$127,$L$2:$L$127,$L155)</f>
        <v>0</v>
      </c>
      <c r="Y155" s="64">
        <f t="shared" si="66"/>
        <v>0</v>
      </c>
      <c r="Z155" s="64">
        <f t="shared" si="66"/>
        <v>0</v>
      </c>
      <c r="AA155" s="64">
        <f t="shared" si="66"/>
        <v>0</v>
      </c>
      <c r="AB155" s="64">
        <f t="shared" si="66"/>
        <v>0</v>
      </c>
      <c r="AC155" s="64">
        <f t="shared" si="66"/>
        <v>0</v>
      </c>
      <c r="AD155" s="64">
        <f t="shared" si="66"/>
        <v>0</v>
      </c>
      <c r="AE155" s="64">
        <f t="shared" si="66"/>
        <v>0</v>
      </c>
      <c r="AF155" s="64">
        <f t="shared" si="66"/>
        <v>0</v>
      </c>
      <c r="AG155" s="64">
        <f t="shared" si="66"/>
        <v>0</v>
      </c>
      <c r="AH155" s="69">
        <f t="shared" si="66"/>
        <v>0</v>
      </c>
      <c r="AI155" s="68">
        <f t="shared" si="73"/>
        <v>0</v>
      </c>
      <c r="AJ155" s="64">
        <f t="shared" si="73"/>
        <v>0</v>
      </c>
      <c r="AK155" s="64">
        <f t="shared" si="73"/>
        <v>0</v>
      </c>
      <c r="AL155" s="64">
        <f t="shared" si="73"/>
        <v>0</v>
      </c>
      <c r="AM155" s="64">
        <f t="shared" si="73"/>
        <v>0</v>
      </c>
      <c r="AN155" s="64">
        <f t="shared" si="73"/>
        <v>0</v>
      </c>
      <c r="AO155" s="64">
        <f t="shared" si="73"/>
        <v>0</v>
      </c>
      <c r="AP155" s="64">
        <f t="shared" si="73"/>
        <v>0</v>
      </c>
      <c r="AQ155" s="64">
        <f t="shared" si="73"/>
        <v>0</v>
      </c>
      <c r="AR155" s="64">
        <f t="shared" si="73"/>
        <v>0</v>
      </c>
      <c r="AS155" s="69">
        <f t="shared" si="73"/>
        <v>0</v>
      </c>
      <c r="AT155" s="68">
        <f t="shared" si="74"/>
        <v>0</v>
      </c>
      <c r="AU155" s="64">
        <f t="shared" si="74"/>
        <v>0</v>
      </c>
      <c r="AV155" s="64">
        <f t="shared" si="74"/>
        <v>0</v>
      </c>
      <c r="AW155" s="64">
        <f t="shared" si="74"/>
        <v>0</v>
      </c>
      <c r="AX155" s="64">
        <f t="shared" si="74"/>
        <v>0</v>
      </c>
      <c r="AY155" s="64">
        <f t="shared" si="74"/>
        <v>0</v>
      </c>
      <c r="AZ155" s="64">
        <f t="shared" si="74"/>
        <v>0</v>
      </c>
      <c r="BA155" s="64">
        <f t="shared" si="74"/>
        <v>0</v>
      </c>
      <c r="BB155" s="64">
        <f t="shared" si="74"/>
        <v>0</v>
      </c>
      <c r="BC155" s="64">
        <f t="shared" si="74"/>
        <v>0</v>
      </c>
      <c r="BD155" s="69">
        <f t="shared" si="74"/>
        <v>0</v>
      </c>
      <c r="BE155" s="68">
        <f t="shared" si="75"/>
        <v>0</v>
      </c>
      <c r="BF155" s="64">
        <f t="shared" si="64"/>
        <v>0</v>
      </c>
      <c r="BG155" s="64">
        <f t="shared" si="64"/>
        <v>0</v>
      </c>
      <c r="BH155" s="64">
        <f t="shared" si="64"/>
        <v>0</v>
      </c>
      <c r="BI155" s="64">
        <f t="shared" si="64"/>
        <v>0</v>
      </c>
      <c r="BJ155" s="64">
        <f t="shared" si="64"/>
        <v>0</v>
      </c>
      <c r="BK155" s="64">
        <f t="shared" si="64"/>
        <v>0</v>
      </c>
      <c r="BL155" s="64">
        <f t="shared" si="64"/>
        <v>0</v>
      </c>
      <c r="BM155" s="64">
        <f t="shared" si="64"/>
        <v>0</v>
      </c>
      <c r="BN155" s="64">
        <f t="shared" si="64"/>
        <v>0</v>
      </c>
      <c r="BO155" s="69">
        <f t="shared" si="64"/>
        <v>0</v>
      </c>
      <c r="BP155" s="68">
        <f t="shared" ref="BP155:BQ168" si="78">SUMIFS(BZ$2:BZ$127,$L$2:$L$127,$L155)</f>
        <v>0</v>
      </c>
      <c r="BQ155" s="64">
        <f t="shared" si="78"/>
        <v>0</v>
      </c>
      <c r="BR155" s="64">
        <f t="shared" si="76"/>
        <v>0</v>
      </c>
      <c r="BS155" s="64">
        <f t="shared" si="76"/>
        <v>0</v>
      </c>
      <c r="BT155" s="64">
        <f t="shared" si="76"/>
        <v>0</v>
      </c>
      <c r="BU155" s="64">
        <f t="shared" si="76"/>
        <v>0</v>
      </c>
      <c r="BV155" s="64">
        <f t="shared" si="76"/>
        <v>0</v>
      </c>
      <c r="BW155" s="64">
        <f t="shared" si="76"/>
        <v>0</v>
      </c>
      <c r="BX155" s="64">
        <f t="shared" si="76"/>
        <v>0</v>
      </c>
      <c r="BY155" s="64">
        <f t="shared" si="76"/>
        <v>0</v>
      </c>
      <c r="BZ155" s="69">
        <f t="shared" si="76"/>
        <v>0</v>
      </c>
      <c r="CA155" s="68">
        <f t="shared" ref="CA155:CB168" si="79">SUMIFS(CM$2:CM$127,$L$2:$L$127,$L155)</f>
        <v>0</v>
      </c>
      <c r="CB155" s="64">
        <f t="shared" si="79"/>
        <v>0</v>
      </c>
      <c r="CC155" s="64">
        <f t="shared" si="77"/>
        <v>0</v>
      </c>
      <c r="CD155" s="64">
        <f t="shared" si="77"/>
        <v>0</v>
      </c>
      <c r="CE155" s="64">
        <f t="shared" si="77"/>
        <v>0</v>
      </c>
      <c r="CF155" s="64">
        <f t="shared" si="77"/>
        <v>0</v>
      </c>
      <c r="CG155" s="64">
        <f t="shared" si="77"/>
        <v>0</v>
      </c>
      <c r="CH155" s="64">
        <f t="shared" si="77"/>
        <v>0</v>
      </c>
      <c r="CI155" s="64">
        <f t="shared" si="77"/>
        <v>0</v>
      </c>
      <c r="CJ155" s="64">
        <f t="shared" si="77"/>
        <v>0</v>
      </c>
      <c r="CK155" s="64">
        <f t="shared" si="77"/>
        <v>0</v>
      </c>
    </row>
    <row r="156" spans="1:89">
      <c r="A156" s="64">
        <v>2010</v>
      </c>
      <c r="B156" s="64">
        <v>681101241</v>
      </c>
      <c r="C156" s="64">
        <v>2</v>
      </c>
      <c r="D156" s="64" t="s">
        <v>504</v>
      </c>
      <c r="E156" s="64">
        <v>12607</v>
      </c>
      <c r="F156" s="64">
        <v>22</v>
      </c>
      <c r="K156" s="279"/>
      <c r="L156" s="64" t="s">
        <v>231</v>
      </c>
      <c r="M156" s="64">
        <f t="shared" si="72"/>
        <v>0</v>
      </c>
      <c r="N156" s="64">
        <f t="shared" si="72"/>
        <v>0</v>
      </c>
      <c r="O156" s="64">
        <f t="shared" si="72"/>
        <v>0</v>
      </c>
      <c r="P156" s="64">
        <f t="shared" si="72"/>
        <v>0</v>
      </c>
      <c r="Q156" s="64">
        <f t="shared" si="72"/>
        <v>0</v>
      </c>
      <c r="R156" s="64">
        <f t="shared" si="72"/>
        <v>0</v>
      </c>
      <c r="S156" s="64">
        <f t="shared" si="72"/>
        <v>0</v>
      </c>
      <c r="T156" s="64">
        <f t="shared" si="72"/>
        <v>0</v>
      </c>
      <c r="U156" s="64">
        <f t="shared" si="72"/>
        <v>0</v>
      </c>
      <c r="V156" s="64">
        <f t="shared" si="72"/>
        <v>0</v>
      </c>
      <c r="W156" s="64">
        <f t="shared" si="72"/>
        <v>0</v>
      </c>
      <c r="X156" s="68">
        <f>SUMIFS(Z$2:Z$127,$L$2:$L$127,$L156)</f>
        <v>0</v>
      </c>
      <c r="Y156" s="64">
        <f t="shared" si="66"/>
        <v>0</v>
      </c>
      <c r="Z156" s="64">
        <f t="shared" si="66"/>
        <v>0</v>
      </c>
      <c r="AA156" s="64">
        <f t="shared" si="66"/>
        <v>0</v>
      </c>
      <c r="AB156" s="64">
        <f t="shared" si="66"/>
        <v>0</v>
      </c>
      <c r="AC156" s="64">
        <f t="shared" si="66"/>
        <v>0</v>
      </c>
      <c r="AD156" s="64">
        <f t="shared" si="66"/>
        <v>0</v>
      </c>
      <c r="AE156" s="64">
        <f t="shared" si="66"/>
        <v>0</v>
      </c>
      <c r="AF156" s="64">
        <f t="shared" si="66"/>
        <v>0</v>
      </c>
      <c r="AG156" s="64">
        <f t="shared" si="66"/>
        <v>0</v>
      </c>
      <c r="AH156" s="69">
        <f t="shared" si="66"/>
        <v>0</v>
      </c>
      <c r="AI156" s="68">
        <f t="shared" si="73"/>
        <v>0</v>
      </c>
      <c r="AJ156" s="64">
        <f t="shared" si="73"/>
        <v>0</v>
      </c>
      <c r="AK156" s="64">
        <f t="shared" si="73"/>
        <v>0</v>
      </c>
      <c r="AL156" s="64">
        <f t="shared" si="73"/>
        <v>0</v>
      </c>
      <c r="AM156" s="64">
        <f t="shared" si="73"/>
        <v>0</v>
      </c>
      <c r="AN156" s="64">
        <f t="shared" si="73"/>
        <v>0</v>
      </c>
      <c r="AO156" s="64">
        <f t="shared" si="73"/>
        <v>0</v>
      </c>
      <c r="AP156" s="64">
        <f t="shared" si="73"/>
        <v>0</v>
      </c>
      <c r="AQ156" s="64">
        <f t="shared" si="73"/>
        <v>0</v>
      </c>
      <c r="AR156" s="64">
        <f t="shared" si="73"/>
        <v>0</v>
      </c>
      <c r="AS156" s="69">
        <f t="shared" si="73"/>
        <v>0</v>
      </c>
      <c r="AT156" s="68">
        <f t="shared" si="74"/>
        <v>0</v>
      </c>
      <c r="AU156" s="64">
        <f t="shared" si="74"/>
        <v>0</v>
      </c>
      <c r="AV156" s="64">
        <f t="shared" si="74"/>
        <v>0</v>
      </c>
      <c r="AW156" s="64">
        <f t="shared" si="74"/>
        <v>0</v>
      </c>
      <c r="AX156" s="64">
        <f t="shared" si="74"/>
        <v>0</v>
      </c>
      <c r="AY156" s="64">
        <f t="shared" si="74"/>
        <v>0</v>
      </c>
      <c r="AZ156" s="64">
        <f t="shared" si="74"/>
        <v>0</v>
      </c>
      <c r="BA156" s="64">
        <f t="shared" si="74"/>
        <v>0</v>
      </c>
      <c r="BB156" s="64">
        <f t="shared" si="74"/>
        <v>0</v>
      </c>
      <c r="BC156" s="64">
        <f t="shared" si="74"/>
        <v>0</v>
      </c>
      <c r="BD156" s="69">
        <f t="shared" si="74"/>
        <v>0</v>
      </c>
      <c r="BE156" s="68">
        <f t="shared" si="75"/>
        <v>0</v>
      </c>
      <c r="BF156" s="64">
        <f t="shared" si="64"/>
        <v>0</v>
      </c>
      <c r="BG156" s="64">
        <f t="shared" si="64"/>
        <v>0</v>
      </c>
      <c r="BH156" s="64">
        <f t="shared" si="64"/>
        <v>0</v>
      </c>
      <c r="BI156" s="64">
        <f t="shared" si="64"/>
        <v>0</v>
      </c>
      <c r="BJ156" s="64">
        <f t="shared" si="64"/>
        <v>0</v>
      </c>
      <c r="BK156" s="64">
        <f t="shared" si="64"/>
        <v>0</v>
      </c>
      <c r="BL156" s="64">
        <f t="shared" si="64"/>
        <v>0</v>
      </c>
      <c r="BM156" s="64">
        <f t="shared" si="64"/>
        <v>0</v>
      </c>
      <c r="BN156" s="64">
        <f t="shared" si="64"/>
        <v>0</v>
      </c>
      <c r="BO156" s="69">
        <f t="shared" si="64"/>
        <v>0</v>
      </c>
      <c r="BP156" s="68">
        <f t="shared" si="78"/>
        <v>0</v>
      </c>
      <c r="BQ156" s="64">
        <f t="shared" si="78"/>
        <v>0</v>
      </c>
      <c r="BR156" s="64">
        <f t="shared" si="76"/>
        <v>0</v>
      </c>
      <c r="BS156" s="64">
        <f t="shared" si="76"/>
        <v>0</v>
      </c>
      <c r="BT156" s="64">
        <f t="shared" si="76"/>
        <v>0</v>
      </c>
      <c r="BU156" s="64">
        <f t="shared" si="76"/>
        <v>0</v>
      </c>
      <c r="BV156" s="64">
        <f t="shared" si="76"/>
        <v>0</v>
      </c>
      <c r="BW156" s="64">
        <f t="shared" si="76"/>
        <v>0</v>
      </c>
      <c r="BX156" s="64">
        <f t="shared" si="76"/>
        <v>0</v>
      </c>
      <c r="BY156" s="64">
        <f t="shared" si="76"/>
        <v>0</v>
      </c>
      <c r="BZ156" s="69">
        <f t="shared" si="76"/>
        <v>0</v>
      </c>
      <c r="CA156" s="68">
        <f t="shared" si="79"/>
        <v>0</v>
      </c>
      <c r="CB156" s="64">
        <f t="shared" si="79"/>
        <v>0</v>
      </c>
      <c r="CC156" s="64">
        <f t="shared" si="77"/>
        <v>0</v>
      </c>
      <c r="CD156" s="64">
        <f t="shared" si="77"/>
        <v>0</v>
      </c>
      <c r="CE156" s="64">
        <f t="shared" si="77"/>
        <v>0</v>
      </c>
      <c r="CF156" s="64">
        <f t="shared" si="77"/>
        <v>0</v>
      </c>
      <c r="CG156" s="64">
        <f t="shared" si="77"/>
        <v>0</v>
      </c>
      <c r="CH156" s="64">
        <f t="shared" si="77"/>
        <v>0</v>
      </c>
      <c r="CI156" s="64">
        <f t="shared" si="77"/>
        <v>0</v>
      </c>
      <c r="CJ156" s="64">
        <f t="shared" si="77"/>
        <v>0</v>
      </c>
      <c r="CK156" s="64">
        <f t="shared" si="77"/>
        <v>0</v>
      </c>
    </row>
    <row r="157" spans="1:89">
      <c r="A157" s="64">
        <v>2010</v>
      </c>
      <c r="B157" s="64">
        <v>681101241</v>
      </c>
      <c r="C157" s="64">
        <v>3</v>
      </c>
      <c r="D157" s="64" t="s">
        <v>509</v>
      </c>
      <c r="E157" s="64">
        <v>34050</v>
      </c>
      <c r="F157" s="64">
        <v>13.138</v>
      </c>
      <c r="K157" s="279"/>
      <c r="L157" s="64" t="s">
        <v>232</v>
      </c>
      <c r="M157" s="64">
        <f t="shared" si="72"/>
        <v>0</v>
      </c>
      <c r="N157" s="64">
        <f t="shared" si="72"/>
        <v>0</v>
      </c>
      <c r="O157" s="64">
        <f t="shared" si="72"/>
        <v>0</v>
      </c>
      <c r="P157" s="64">
        <f t="shared" si="72"/>
        <v>0</v>
      </c>
      <c r="Q157" s="64">
        <f t="shared" si="72"/>
        <v>0</v>
      </c>
      <c r="R157" s="64">
        <f t="shared" si="72"/>
        <v>0</v>
      </c>
      <c r="S157" s="64">
        <f t="shared" si="72"/>
        <v>0</v>
      </c>
      <c r="T157" s="64">
        <f t="shared" si="72"/>
        <v>0</v>
      </c>
      <c r="U157" s="64">
        <f t="shared" si="72"/>
        <v>0</v>
      </c>
      <c r="V157" s="64">
        <f t="shared" si="72"/>
        <v>0</v>
      </c>
      <c r="W157" s="64">
        <f t="shared" si="72"/>
        <v>0</v>
      </c>
      <c r="X157" s="68">
        <f>SUMIFS(Z$2:Z$127,$L$2:$L$127,$L157)</f>
        <v>0</v>
      </c>
      <c r="Y157" s="64">
        <f t="shared" si="66"/>
        <v>0</v>
      </c>
      <c r="Z157" s="64">
        <f t="shared" si="66"/>
        <v>0</v>
      </c>
      <c r="AA157" s="64">
        <f t="shared" si="66"/>
        <v>0</v>
      </c>
      <c r="AB157" s="64">
        <f t="shared" si="66"/>
        <v>0</v>
      </c>
      <c r="AC157" s="64">
        <f t="shared" si="66"/>
        <v>0</v>
      </c>
      <c r="AD157" s="64">
        <f t="shared" si="66"/>
        <v>0</v>
      </c>
      <c r="AE157" s="64">
        <f t="shared" si="66"/>
        <v>0</v>
      </c>
      <c r="AF157" s="64">
        <f t="shared" si="66"/>
        <v>0</v>
      </c>
      <c r="AG157" s="64">
        <f t="shared" si="66"/>
        <v>0</v>
      </c>
      <c r="AH157" s="69">
        <f t="shared" si="66"/>
        <v>0</v>
      </c>
      <c r="AI157" s="68">
        <f t="shared" si="73"/>
        <v>0</v>
      </c>
      <c r="AJ157" s="64">
        <f t="shared" si="73"/>
        <v>0</v>
      </c>
      <c r="AK157" s="64">
        <f t="shared" si="73"/>
        <v>0</v>
      </c>
      <c r="AL157" s="64">
        <f t="shared" si="73"/>
        <v>0</v>
      </c>
      <c r="AM157" s="64">
        <f t="shared" si="73"/>
        <v>0</v>
      </c>
      <c r="AN157" s="64">
        <f t="shared" si="73"/>
        <v>0</v>
      </c>
      <c r="AO157" s="64">
        <f t="shared" si="73"/>
        <v>0</v>
      </c>
      <c r="AP157" s="64">
        <f t="shared" si="73"/>
        <v>0</v>
      </c>
      <c r="AQ157" s="64">
        <f t="shared" si="73"/>
        <v>0</v>
      </c>
      <c r="AR157" s="64">
        <f t="shared" si="73"/>
        <v>0</v>
      </c>
      <c r="AS157" s="69">
        <f t="shared" si="73"/>
        <v>0</v>
      </c>
      <c r="AT157" s="68">
        <f t="shared" si="74"/>
        <v>0</v>
      </c>
      <c r="AU157" s="64">
        <f t="shared" si="74"/>
        <v>0</v>
      </c>
      <c r="AV157" s="64">
        <f t="shared" si="74"/>
        <v>0</v>
      </c>
      <c r="AW157" s="64">
        <f t="shared" si="74"/>
        <v>0</v>
      </c>
      <c r="AX157" s="64">
        <f t="shared" si="74"/>
        <v>0</v>
      </c>
      <c r="AY157" s="64">
        <f t="shared" si="74"/>
        <v>0</v>
      </c>
      <c r="AZ157" s="64">
        <f t="shared" si="74"/>
        <v>0</v>
      </c>
      <c r="BA157" s="64">
        <f t="shared" si="74"/>
        <v>0</v>
      </c>
      <c r="BB157" s="64">
        <f t="shared" si="74"/>
        <v>0</v>
      </c>
      <c r="BC157" s="64">
        <f t="shared" si="74"/>
        <v>0</v>
      </c>
      <c r="BD157" s="69">
        <f t="shared" si="74"/>
        <v>0</v>
      </c>
      <c r="BE157" s="68">
        <f t="shared" si="75"/>
        <v>0</v>
      </c>
      <c r="BF157" s="64">
        <f t="shared" si="64"/>
        <v>0</v>
      </c>
      <c r="BG157" s="64">
        <f t="shared" si="64"/>
        <v>0</v>
      </c>
      <c r="BH157" s="64">
        <f t="shared" si="64"/>
        <v>0</v>
      </c>
      <c r="BI157" s="64">
        <f t="shared" si="64"/>
        <v>0</v>
      </c>
      <c r="BJ157" s="64">
        <f t="shared" si="64"/>
        <v>0</v>
      </c>
      <c r="BK157" s="64">
        <f t="shared" si="64"/>
        <v>0</v>
      </c>
      <c r="BL157" s="64">
        <f t="shared" si="64"/>
        <v>0</v>
      </c>
      <c r="BM157" s="64">
        <f t="shared" si="64"/>
        <v>0</v>
      </c>
      <c r="BN157" s="64">
        <f t="shared" si="64"/>
        <v>0</v>
      </c>
      <c r="BO157" s="69">
        <f t="shared" si="64"/>
        <v>0</v>
      </c>
      <c r="BP157" s="68">
        <f t="shared" si="78"/>
        <v>0</v>
      </c>
      <c r="BQ157" s="64">
        <f t="shared" si="78"/>
        <v>0</v>
      </c>
      <c r="BR157" s="64">
        <f t="shared" si="76"/>
        <v>0</v>
      </c>
      <c r="BS157" s="64">
        <f t="shared" si="76"/>
        <v>0</v>
      </c>
      <c r="BT157" s="64">
        <f t="shared" si="76"/>
        <v>0</v>
      </c>
      <c r="BU157" s="64">
        <f t="shared" si="76"/>
        <v>0</v>
      </c>
      <c r="BV157" s="64">
        <f t="shared" si="76"/>
        <v>0</v>
      </c>
      <c r="BW157" s="64">
        <f t="shared" si="76"/>
        <v>0</v>
      </c>
      <c r="BX157" s="64">
        <f t="shared" si="76"/>
        <v>0</v>
      </c>
      <c r="BY157" s="64">
        <f t="shared" si="76"/>
        <v>0</v>
      </c>
      <c r="BZ157" s="69">
        <f t="shared" si="76"/>
        <v>0</v>
      </c>
      <c r="CA157" s="68">
        <f t="shared" si="79"/>
        <v>0</v>
      </c>
      <c r="CB157" s="64">
        <f t="shared" si="79"/>
        <v>0</v>
      </c>
      <c r="CC157" s="64">
        <f t="shared" si="77"/>
        <v>0</v>
      </c>
      <c r="CD157" s="64">
        <f t="shared" si="77"/>
        <v>0</v>
      </c>
      <c r="CE157" s="64">
        <f t="shared" si="77"/>
        <v>0</v>
      </c>
      <c r="CF157" s="64">
        <f t="shared" si="77"/>
        <v>0</v>
      </c>
      <c r="CG157" s="64">
        <f t="shared" si="77"/>
        <v>0</v>
      </c>
      <c r="CH157" s="64">
        <f t="shared" si="77"/>
        <v>0</v>
      </c>
      <c r="CI157" s="64">
        <f t="shared" si="77"/>
        <v>0</v>
      </c>
      <c r="CJ157" s="64">
        <f t="shared" si="77"/>
        <v>0</v>
      </c>
      <c r="CK157" s="64">
        <f t="shared" si="77"/>
        <v>0</v>
      </c>
    </row>
    <row r="158" spans="1:89">
      <c r="A158" s="64">
        <v>2010</v>
      </c>
      <c r="B158" s="64">
        <v>681101241</v>
      </c>
      <c r="C158" s="64">
        <v>4</v>
      </c>
      <c r="D158" s="64" t="s">
        <v>516</v>
      </c>
      <c r="E158" s="64">
        <v>19600</v>
      </c>
      <c r="F158" s="64">
        <v>103.77800000000001</v>
      </c>
      <c r="K158" s="279"/>
      <c r="L158" s="64" t="s">
        <v>233</v>
      </c>
      <c r="M158" s="64">
        <f>SUMIFS(M$2:M$127,$L$2:$L$127,$L158)-M171</f>
        <v>0</v>
      </c>
      <c r="N158" s="64">
        <f t="shared" ref="N158:W158" si="80">SUMIFS(N$2:N$127,$L$2:$L$127,$L158)-N171</f>
        <v>0</v>
      </c>
      <c r="O158" s="64">
        <f t="shared" si="80"/>
        <v>0</v>
      </c>
      <c r="P158" s="64">
        <f t="shared" si="80"/>
        <v>0</v>
      </c>
      <c r="Q158" s="64">
        <f t="shared" si="80"/>
        <v>0</v>
      </c>
      <c r="R158" s="64">
        <f t="shared" si="80"/>
        <v>0</v>
      </c>
      <c r="S158" s="64">
        <f t="shared" si="80"/>
        <v>0</v>
      </c>
      <c r="T158" s="64">
        <f t="shared" si="80"/>
        <v>0</v>
      </c>
      <c r="U158" s="64">
        <f t="shared" si="80"/>
        <v>0</v>
      </c>
      <c r="V158" s="64">
        <f t="shared" si="80"/>
        <v>0</v>
      </c>
      <c r="W158" s="64">
        <f t="shared" si="80"/>
        <v>0</v>
      </c>
      <c r="X158" s="68">
        <f>SUMIFS(Z$2:Z$127,$L$2:$L$127,$L158)-X171</f>
        <v>0</v>
      </c>
      <c r="Y158" s="68">
        <f t="shared" ref="Y158:AH158" si="81">SUMIFS(AA$2:AA$127,$L$2:$L$127,$L158)-Y171</f>
        <v>0</v>
      </c>
      <c r="Z158" s="68">
        <f t="shared" si="81"/>
        <v>0</v>
      </c>
      <c r="AA158" s="68">
        <f t="shared" si="81"/>
        <v>0</v>
      </c>
      <c r="AB158" s="68">
        <f t="shared" si="81"/>
        <v>0</v>
      </c>
      <c r="AC158" s="68">
        <f t="shared" si="81"/>
        <v>0</v>
      </c>
      <c r="AD158" s="68">
        <f t="shared" si="81"/>
        <v>0</v>
      </c>
      <c r="AE158" s="68">
        <f t="shared" si="81"/>
        <v>0</v>
      </c>
      <c r="AF158" s="68">
        <f t="shared" si="81"/>
        <v>0</v>
      </c>
      <c r="AG158" s="68">
        <f t="shared" si="81"/>
        <v>0</v>
      </c>
      <c r="AH158" s="68">
        <f t="shared" si="81"/>
        <v>0</v>
      </c>
      <c r="AI158" s="68">
        <f>SUMIFS(AM$2:AM$127,$L$2:$L$127,$L158)-AI171</f>
        <v>0</v>
      </c>
      <c r="AJ158" s="68">
        <f t="shared" ref="AJ158:AS158" si="82">SUMIFS(AN$2:AN$127,$L$2:$L$127,$L158)-AJ171</f>
        <v>0</v>
      </c>
      <c r="AK158" s="68">
        <f t="shared" si="82"/>
        <v>0</v>
      </c>
      <c r="AL158" s="68">
        <f t="shared" si="82"/>
        <v>0</v>
      </c>
      <c r="AM158" s="68">
        <f t="shared" si="82"/>
        <v>0</v>
      </c>
      <c r="AN158" s="68">
        <f t="shared" si="82"/>
        <v>0</v>
      </c>
      <c r="AO158" s="68">
        <f t="shared" si="82"/>
        <v>0</v>
      </c>
      <c r="AP158" s="68">
        <f t="shared" si="82"/>
        <v>0</v>
      </c>
      <c r="AQ158" s="68">
        <f t="shared" si="82"/>
        <v>0</v>
      </c>
      <c r="AR158" s="68">
        <f t="shared" si="82"/>
        <v>0</v>
      </c>
      <c r="AS158" s="68">
        <f t="shared" si="82"/>
        <v>0</v>
      </c>
      <c r="AT158" s="68">
        <f>SUMIFS(AZ$2:AZ$127,$L$2:$L$127,$L158)-AT171</f>
        <v>0</v>
      </c>
      <c r="AU158" s="68">
        <f t="shared" ref="AU158:BD158" si="83">SUMIFS(BA$2:BA$127,$L$2:$L$127,$L158)-AU171</f>
        <v>0</v>
      </c>
      <c r="AV158" s="68">
        <f t="shared" si="83"/>
        <v>0</v>
      </c>
      <c r="AW158" s="68">
        <f t="shared" si="83"/>
        <v>0</v>
      </c>
      <c r="AX158" s="68">
        <f t="shared" si="83"/>
        <v>0</v>
      </c>
      <c r="AY158" s="68">
        <f t="shared" si="83"/>
        <v>0</v>
      </c>
      <c r="AZ158" s="68">
        <f t="shared" si="83"/>
        <v>0</v>
      </c>
      <c r="BA158" s="68">
        <f t="shared" si="83"/>
        <v>0</v>
      </c>
      <c r="BB158" s="68">
        <f t="shared" si="83"/>
        <v>0</v>
      </c>
      <c r="BC158" s="68">
        <f t="shared" si="83"/>
        <v>0</v>
      </c>
      <c r="BD158" s="68">
        <f t="shared" si="83"/>
        <v>0</v>
      </c>
      <c r="BE158" s="68">
        <f t="shared" si="75"/>
        <v>0</v>
      </c>
      <c r="BF158" s="64">
        <f t="shared" si="64"/>
        <v>0</v>
      </c>
      <c r="BG158" s="64">
        <f t="shared" si="64"/>
        <v>0</v>
      </c>
      <c r="BH158" s="64">
        <f t="shared" si="64"/>
        <v>0</v>
      </c>
      <c r="BI158" s="64">
        <f t="shared" si="64"/>
        <v>0</v>
      </c>
      <c r="BJ158" s="64">
        <f t="shared" si="64"/>
        <v>0</v>
      </c>
      <c r="BK158" s="64">
        <f t="shared" si="64"/>
        <v>0</v>
      </c>
      <c r="BL158" s="64">
        <f t="shared" si="64"/>
        <v>0</v>
      </c>
      <c r="BM158" s="64">
        <f t="shared" si="64"/>
        <v>0</v>
      </c>
      <c r="BN158" s="64">
        <f t="shared" si="64"/>
        <v>0</v>
      </c>
      <c r="BO158" s="69">
        <f t="shared" si="64"/>
        <v>0</v>
      </c>
      <c r="BP158" s="68">
        <f t="shared" si="78"/>
        <v>0</v>
      </c>
      <c r="BQ158" s="64">
        <f t="shared" si="78"/>
        <v>0</v>
      </c>
      <c r="BR158" s="64">
        <f t="shared" si="76"/>
        <v>0</v>
      </c>
      <c r="BS158" s="64">
        <f t="shared" si="76"/>
        <v>0</v>
      </c>
      <c r="BT158" s="64">
        <f t="shared" si="76"/>
        <v>0</v>
      </c>
      <c r="BU158" s="64">
        <f t="shared" si="76"/>
        <v>0</v>
      </c>
      <c r="BV158" s="64">
        <f t="shared" si="76"/>
        <v>0</v>
      </c>
      <c r="BW158" s="64">
        <f t="shared" si="76"/>
        <v>0</v>
      </c>
      <c r="BX158" s="64">
        <f t="shared" si="76"/>
        <v>0</v>
      </c>
      <c r="BY158" s="64">
        <f t="shared" si="76"/>
        <v>0</v>
      </c>
      <c r="BZ158" s="69">
        <f t="shared" si="76"/>
        <v>0</v>
      </c>
      <c r="CA158" s="68">
        <f t="shared" si="79"/>
        <v>0</v>
      </c>
      <c r="CB158" s="64">
        <f t="shared" si="79"/>
        <v>0</v>
      </c>
      <c r="CC158" s="64">
        <f t="shared" si="77"/>
        <v>0</v>
      </c>
      <c r="CD158" s="64">
        <f t="shared" si="77"/>
        <v>0</v>
      </c>
      <c r="CE158" s="64">
        <f t="shared" si="77"/>
        <v>0</v>
      </c>
      <c r="CF158" s="64">
        <f t="shared" si="77"/>
        <v>0</v>
      </c>
      <c r="CG158" s="64">
        <f t="shared" si="77"/>
        <v>0</v>
      </c>
      <c r="CH158" s="64">
        <f t="shared" si="77"/>
        <v>0</v>
      </c>
      <c r="CI158" s="64">
        <f t="shared" si="77"/>
        <v>0</v>
      </c>
      <c r="CJ158" s="64">
        <f t="shared" si="77"/>
        <v>0</v>
      </c>
      <c r="CK158" s="64">
        <f t="shared" si="77"/>
        <v>0</v>
      </c>
    </row>
    <row r="159" spans="1:89">
      <c r="A159" s="64">
        <v>2020</v>
      </c>
      <c r="B159" s="64">
        <v>702480013</v>
      </c>
      <c r="C159" s="64">
        <v>1</v>
      </c>
      <c r="D159" s="64" t="s">
        <v>520</v>
      </c>
      <c r="E159" s="64">
        <v>41340</v>
      </c>
      <c r="F159" s="64">
        <v>0.09</v>
      </c>
      <c r="G159" s="64" t="s">
        <v>519</v>
      </c>
      <c r="K159" s="279"/>
      <c r="L159" s="64" t="s">
        <v>234</v>
      </c>
      <c r="M159" s="64">
        <f t="shared" ref="M159:W162" si="84">SUMIFS(M$2:M$127,$L$2:$L$127,$L159)</f>
        <v>0</v>
      </c>
      <c r="N159" s="64">
        <f t="shared" si="84"/>
        <v>0</v>
      </c>
      <c r="O159" s="64">
        <f t="shared" si="84"/>
        <v>0</v>
      </c>
      <c r="P159" s="64">
        <f t="shared" si="84"/>
        <v>0</v>
      </c>
      <c r="Q159" s="64">
        <f t="shared" si="84"/>
        <v>0</v>
      </c>
      <c r="R159" s="64">
        <f t="shared" si="84"/>
        <v>0</v>
      </c>
      <c r="S159" s="64">
        <f t="shared" si="84"/>
        <v>0</v>
      </c>
      <c r="T159" s="64">
        <f t="shared" si="84"/>
        <v>0</v>
      </c>
      <c r="U159" s="64">
        <f t="shared" si="84"/>
        <v>0</v>
      </c>
      <c r="V159" s="64">
        <f t="shared" si="84"/>
        <v>0</v>
      </c>
      <c r="W159" s="64">
        <f t="shared" si="84"/>
        <v>0</v>
      </c>
      <c r="X159" s="68">
        <f t="shared" ref="X159:AH162" si="85">SUMIFS(Z$2:Z$127,$L$2:$L$127,$L159)</f>
        <v>0</v>
      </c>
      <c r="Y159" s="64">
        <f t="shared" si="85"/>
        <v>0</v>
      </c>
      <c r="Z159" s="64">
        <f t="shared" si="85"/>
        <v>0</v>
      </c>
      <c r="AA159" s="64">
        <f t="shared" si="85"/>
        <v>0</v>
      </c>
      <c r="AB159" s="64">
        <f t="shared" si="85"/>
        <v>0</v>
      </c>
      <c r="AC159" s="64">
        <f t="shared" si="85"/>
        <v>0</v>
      </c>
      <c r="AD159" s="64">
        <f t="shared" si="85"/>
        <v>0</v>
      </c>
      <c r="AE159" s="64">
        <f t="shared" si="85"/>
        <v>0</v>
      </c>
      <c r="AF159" s="64">
        <f t="shared" si="85"/>
        <v>0</v>
      </c>
      <c r="AG159" s="64">
        <f t="shared" si="85"/>
        <v>0</v>
      </c>
      <c r="AH159" s="69">
        <f t="shared" si="85"/>
        <v>0</v>
      </c>
      <c r="AI159" s="68">
        <f t="shared" ref="AI159:AS162" si="86">SUMIFS(AM$2:AM$127,$L$2:$L$127,$L159)</f>
        <v>0</v>
      </c>
      <c r="AJ159" s="64">
        <f t="shared" si="86"/>
        <v>0</v>
      </c>
      <c r="AK159" s="64">
        <f t="shared" si="86"/>
        <v>0</v>
      </c>
      <c r="AL159" s="64">
        <f t="shared" si="86"/>
        <v>0</v>
      </c>
      <c r="AM159" s="64">
        <f t="shared" si="86"/>
        <v>0</v>
      </c>
      <c r="AN159" s="64">
        <f t="shared" si="86"/>
        <v>0</v>
      </c>
      <c r="AO159" s="64">
        <f t="shared" si="86"/>
        <v>0</v>
      </c>
      <c r="AP159" s="64">
        <f t="shared" si="86"/>
        <v>0</v>
      </c>
      <c r="AQ159" s="64">
        <f t="shared" si="86"/>
        <v>0</v>
      </c>
      <c r="AR159" s="64">
        <f t="shared" si="86"/>
        <v>0</v>
      </c>
      <c r="AS159" s="69">
        <f t="shared" si="86"/>
        <v>0</v>
      </c>
      <c r="AT159" s="68">
        <f t="shared" ref="AT159:BD162" si="87">SUMIFS(AZ$2:AZ$127,$L$2:$L$127,$L159)</f>
        <v>0</v>
      </c>
      <c r="AU159" s="64">
        <f t="shared" si="87"/>
        <v>0</v>
      </c>
      <c r="AV159" s="64">
        <f t="shared" si="87"/>
        <v>0</v>
      </c>
      <c r="AW159" s="64">
        <f t="shared" si="87"/>
        <v>0</v>
      </c>
      <c r="AX159" s="64">
        <f t="shared" si="87"/>
        <v>0</v>
      </c>
      <c r="AY159" s="64">
        <f t="shared" si="87"/>
        <v>0</v>
      </c>
      <c r="AZ159" s="64">
        <f t="shared" si="87"/>
        <v>0</v>
      </c>
      <c r="BA159" s="64">
        <f t="shared" si="87"/>
        <v>0</v>
      </c>
      <c r="BB159" s="64">
        <f t="shared" si="87"/>
        <v>0</v>
      </c>
      <c r="BC159" s="64">
        <f t="shared" si="87"/>
        <v>0</v>
      </c>
      <c r="BD159" s="69">
        <f t="shared" si="87"/>
        <v>0</v>
      </c>
      <c r="BE159" s="68">
        <f t="shared" si="75"/>
        <v>0</v>
      </c>
      <c r="BF159" s="64">
        <f t="shared" si="64"/>
        <v>0</v>
      </c>
      <c r="BG159" s="64">
        <f t="shared" si="64"/>
        <v>0</v>
      </c>
      <c r="BH159" s="64">
        <f t="shared" si="64"/>
        <v>0</v>
      </c>
      <c r="BI159" s="64">
        <f t="shared" si="64"/>
        <v>0</v>
      </c>
      <c r="BJ159" s="64">
        <f t="shared" si="64"/>
        <v>0</v>
      </c>
      <c r="BK159" s="64">
        <f t="shared" si="64"/>
        <v>0</v>
      </c>
      <c r="BL159" s="64">
        <f t="shared" si="64"/>
        <v>0</v>
      </c>
      <c r="BM159" s="64">
        <f t="shared" si="64"/>
        <v>0</v>
      </c>
      <c r="BN159" s="64">
        <f t="shared" si="64"/>
        <v>0</v>
      </c>
      <c r="BO159" s="69">
        <f t="shared" si="64"/>
        <v>0</v>
      </c>
      <c r="BP159" s="68">
        <f t="shared" si="78"/>
        <v>0</v>
      </c>
      <c r="BQ159" s="64">
        <f t="shared" si="78"/>
        <v>0</v>
      </c>
      <c r="BR159" s="64">
        <f t="shared" si="76"/>
        <v>0</v>
      </c>
      <c r="BS159" s="64">
        <f t="shared" si="76"/>
        <v>0</v>
      </c>
      <c r="BT159" s="64">
        <f t="shared" si="76"/>
        <v>0</v>
      </c>
      <c r="BU159" s="64">
        <f t="shared" si="76"/>
        <v>0</v>
      </c>
      <c r="BV159" s="64">
        <f t="shared" si="76"/>
        <v>0</v>
      </c>
      <c r="BW159" s="64">
        <f t="shared" si="76"/>
        <v>0</v>
      </c>
      <c r="BX159" s="64">
        <f t="shared" si="76"/>
        <v>0</v>
      </c>
      <c r="BY159" s="64">
        <f t="shared" si="76"/>
        <v>0</v>
      </c>
      <c r="BZ159" s="69">
        <f t="shared" si="76"/>
        <v>0</v>
      </c>
      <c r="CA159" s="68">
        <f t="shared" si="79"/>
        <v>0</v>
      </c>
      <c r="CB159" s="64">
        <f t="shared" si="79"/>
        <v>0</v>
      </c>
      <c r="CC159" s="64">
        <f t="shared" si="77"/>
        <v>0</v>
      </c>
      <c r="CD159" s="64">
        <f t="shared" si="77"/>
        <v>0</v>
      </c>
      <c r="CE159" s="64">
        <f t="shared" si="77"/>
        <v>0</v>
      </c>
      <c r="CF159" s="64">
        <f t="shared" si="77"/>
        <v>0</v>
      </c>
      <c r="CG159" s="64">
        <f t="shared" si="77"/>
        <v>0</v>
      </c>
      <c r="CH159" s="64">
        <f t="shared" si="77"/>
        <v>0</v>
      </c>
      <c r="CI159" s="64">
        <f t="shared" si="77"/>
        <v>0</v>
      </c>
      <c r="CJ159" s="64">
        <f t="shared" si="77"/>
        <v>0</v>
      </c>
      <c r="CK159" s="64">
        <f t="shared" si="77"/>
        <v>0</v>
      </c>
    </row>
    <row r="160" spans="1:89">
      <c r="A160" s="64">
        <v>2019</v>
      </c>
      <c r="B160" s="64">
        <v>702480013</v>
      </c>
      <c r="C160" s="64">
        <v>1</v>
      </c>
      <c r="D160" s="64" t="s">
        <v>520</v>
      </c>
      <c r="E160" s="64">
        <v>41340</v>
      </c>
      <c r="F160" s="64">
        <v>0.151</v>
      </c>
      <c r="G160" s="64" t="s">
        <v>519</v>
      </c>
      <c r="K160" s="279"/>
      <c r="L160" s="64" t="s">
        <v>235</v>
      </c>
      <c r="M160" s="64">
        <f t="shared" si="84"/>
        <v>0</v>
      </c>
      <c r="N160" s="64">
        <f t="shared" si="84"/>
        <v>0</v>
      </c>
      <c r="O160" s="64">
        <f t="shared" si="84"/>
        <v>0</v>
      </c>
      <c r="P160" s="64">
        <f t="shared" si="84"/>
        <v>0</v>
      </c>
      <c r="Q160" s="64">
        <f t="shared" si="84"/>
        <v>0</v>
      </c>
      <c r="R160" s="64">
        <f t="shared" si="84"/>
        <v>0</v>
      </c>
      <c r="S160" s="64">
        <f t="shared" si="84"/>
        <v>0</v>
      </c>
      <c r="T160" s="64">
        <f t="shared" si="84"/>
        <v>0</v>
      </c>
      <c r="U160" s="64">
        <f t="shared" si="84"/>
        <v>142.45999999999998</v>
      </c>
      <c r="V160" s="64">
        <f t="shared" si="84"/>
        <v>0</v>
      </c>
      <c r="W160" s="64">
        <f t="shared" si="84"/>
        <v>0</v>
      </c>
      <c r="X160" s="68">
        <f t="shared" si="85"/>
        <v>0</v>
      </c>
      <c r="Y160" s="64">
        <f t="shared" si="85"/>
        <v>0</v>
      </c>
      <c r="Z160" s="64">
        <f t="shared" si="85"/>
        <v>0</v>
      </c>
      <c r="AA160" s="64">
        <f t="shared" si="85"/>
        <v>0</v>
      </c>
      <c r="AB160" s="64">
        <f t="shared" si="85"/>
        <v>0</v>
      </c>
      <c r="AC160" s="64">
        <f t="shared" si="85"/>
        <v>0</v>
      </c>
      <c r="AD160" s="64">
        <f t="shared" si="85"/>
        <v>0</v>
      </c>
      <c r="AE160" s="64">
        <f t="shared" si="85"/>
        <v>0</v>
      </c>
      <c r="AF160" s="64">
        <f t="shared" si="85"/>
        <v>0</v>
      </c>
      <c r="AG160" s="64">
        <f t="shared" si="85"/>
        <v>0</v>
      </c>
      <c r="AH160" s="69">
        <f t="shared" si="85"/>
        <v>0</v>
      </c>
      <c r="AI160" s="68">
        <f t="shared" si="86"/>
        <v>0</v>
      </c>
      <c r="AJ160" s="64">
        <f t="shared" si="86"/>
        <v>0</v>
      </c>
      <c r="AK160" s="64">
        <f t="shared" si="86"/>
        <v>0</v>
      </c>
      <c r="AL160" s="64">
        <f t="shared" si="86"/>
        <v>0</v>
      </c>
      <c r="AM160" s="64">
        <f t="shared" si="86"/>
        <v>0</v>
      </c>
      <c r="AN160" s="64">
        <f t="shared" si="86"/>
        <v>0</v>
      </c>
      <c r="AO160" s="64">
        <f t="shared" si="86"/>
        <v>0</v>
      </c>
      <c r="AP160" s="64">
        <f t="shared" si="86"/>
        <v>0</v>
      </c>
      <c r="AQ160" s="64">
        <f t="shared" si="86"/>
        <v>0</v>
      </c>
      <c r="AR160" s="64">
        <f t="shared" si="86"/>
        <v>0</v>
      </c>
      <c r="AS160" s="69">
        <f t="shared" si="86"/>
        <v>0</v>
      </c>
      <c r="AT160" s="68">
        <f t="shared" si="87"/>
        <v>0</v>
      </c>
      <c r="AU160" s="64">
        <f t="shared" si="87"/>
        <v>0</v>
      </c>
      <c r="AV160" s="64">
        <f t="shared" si="87"/>
        <v>0</v>
      </c>
      <c r="AW160" s="64">
        <f t="shared" si="87"/>
        <v>0</v>
      </c>
      <c r="AX160" s="64">
        <f t="shared" si="87"/>
        <v>0</v>
      </c>
      <c r="AY160" s="64">
        <f t="shared" si="87"/>
        <v>0</v>
      </c>
      <c r="AZ160" s="64">
        <f t="shared" si="87"/>
        <v>0</v>
      </c>
      <c r="BA160" s="64">
        <f t="shared" si="87"/>
        <v>0</v>
      </c>
      <c r="BB160" s="64">
        <f t="shared" si="87"/>
        <v>0</v>
      </c>
      <c r="BC160" s="64">
        <f t="shared" si="87"/>
        <v>0</v>
      </c>
      <c r="BD160" s="69">
        <f t="shared" si="87"/>
        <v>0</v>
      </c>
      <c r="BE160" s="68">
        <f t="shared" si="75"/>
        <v>0</v>
      </c>
      <c r="BF160" s="64">
        <f t="shared" si="64"/>
        <v>0</v>
      </c>
      <c r="BG160" s="64">
        <f t="shared" si="64"/>
        <v>0</v>
      </c>
      <c r="BH160" s="64">
        <f t="shared" si="64"/>
        <v>0</v>
      </c>
      <c r="BI160" s="64">
        <f t="shared" si="64"/>
        <v>0</v>
      </c>
      <c r="BJ160" s="64">
        <f t="shared" si="64"/>
        <v>0</v>
      </c>
      <c r="BK160" s="64">
        <f t="shared" si="64"/>
        <v>0</v>
      </c>
      <c r="BL160" s="64">
        <f t="shared" si="64"/>
        <v>0.46400000000000002</v>
      </c>
      <c r="BM160" s="64">
        <f t="shared" si="64"/>
        <v>0</v>
      </c>
      <c r="BN160" s="64">
        <f t="shared" si="64"/>
        <v>0</v>
      </c>
      <c r="BO160" s="69">
        <f t="shared" si="64"/>
        <v>0</v>
      </c>
      <c r="BP160" s="68">
        <f t="shared" si="78"/>
        <v>0</v>
      </c>
      <c r="BQ160" s="64">
        <f t="shared" si="78"/>
        <v>0</v>
      </c>
      <c r="BR160" s="64">
        <f t="shared" si="76"/>
        <v>0</v>
      </c>
      <c r="BS160" s="64">
        <f t="shared" si="76"/>
        <v>0</v>
      </c>
      <c r="BT160" s="64">
        <f t="shared" si="76"/>
        <v>0</v>
      </c>
      <c r="BU160" s="64">
        <f t="shared" si="76"/>
        <v>0</v>
      </c>
      <c r="BV160" s="64">
        <f t="shared" si="76"/>
        <v>0</v>
      </c>
      <c r="BW160" s="64">
        <f t="shared" si="76"/>
        <v>8.4000000000000005E-2</v>
      </c>
      <c r="BX160" s="64">
        <f t="shared" si="76"/>
        <v>0</v>
      </c>
      <c r="BY160" s="64">
        <f t="shared" si="76"/>
        <v>0</v>
      </c>
      <c r="BZ160" s="69">
        <f t="shared" si="76"/>
        <v>0</v>
      </c>
      <c r="CA160" s="68">
        <f t="shared" si="79"/>
        <v>0</v>
      </c>
      <c r="CB160" s="64">
        <f t="shared" si="79"/>
        <v>0</v>
      </c>
      <c r="CC160" s="64">
        <f t="shared" si="77"/>
        <v>0</v>
      </c>
      <c r="CD160" s="64">
        <f t="shared" si="77"/>
        <v>0</v>
      </c>
      <c r="CE160" s="64">
        <f t="shared" si="77"/>
        <v>0</v>
      </c>
      <c r="CF160" s="64">
        <f t="shared" si="77"/>
        <v>0</v>
      </c>
      <c r="CG160" s="64">
        <f t="shared" si="77"/>
        <v>0</v>
      </c>
      <c r="CH160" s="64">
        <f t="shared" si="77"/>
        <v>0.35799999999999998</v>
      </c>
      <c r="CI160" s="64">
        <f t="shared" si="77"/>
        <v>0</v>
      </c>
      <c r="CJ160" s="64">
        <f t="shared" si="77"/>
        <v>0</v>
      </c>
      <c r="CK160" s="64">
        <f t="shared" si="77"/>
        <v>0</v>
      </c>
    </row>
    <row r="161" spans="1:89">
      <c r="A161" s="64">
        <v>2015</v>
      </c>
      <c r="B161" s="64">
        <v>702481111</v>
      </c>
      <c r="C161" s="64">
        <v>1</v>
      </c>
      <c r="D161" s="64" t="s">
        <v>516</v>
      </c>
      <c r="E161" s="64">
        <v>19000</v>
      </c>
      <c r="F161" s="64">
        <v>2321</v>
      </c>
      <c r="G161" s="64" t="s">
        <v>517</v>
      </c>
      <c r="K161" s="279"/>
      <c r="L161" s="64" t="s">
        <v>236</v>
      </c>
      <c r="M161" s="64">
        <f t="shared" si="84"/>
        <v>0</v>
      </c>
      <c r="N161" s="64">
        <f t="shared" si="84"/>
        <v>0</v>
      </c>
      <c r="O161" s="64">
        <f t="shared" si="84"/>
        <v>80</v>
      </c>
      <c r="P161" s="64">
        <f t="shared" si="84"/>
        <v>0</v>
      </c>
      <c r="Q161" s="64">
        <f t="shared" si="84"/>
        <v>0</v>
      </c>
      <c r="R161" s="64">
        <f t="shared" si="84"/>
        <v>0</v>
      </c>
      <c r="S161" s="64">
        <f t="shared" si="84"/>
        <v>0</v>
      </c>
      <c r="T161" s="64">
        <f t="shared" si="84"/>
        <v>0</v>
      </c>
      <c r="U161" s="64">
        <f t="shared" si="84"/>
        <v>0</v>
      </c>
      <c r="V161" s="64">
        <f t="shared" si="84"/>
        <v>0</v>
      </c>
      <c r="W161" s="64">
        <f t="shared" si="84"/>
        <v>0</v>
      </c>
      <c r="X161" s="68">
        <f t="shared" si="85"/>
        <v>0</v>
      </c>
      <c r="Y161" s="64">
        <f t="shared" si="85"/>
        <v>0</v>
      </c>
      <c r="Z161" s="64">
        <f t="shared" si="85"/>
        <v>43</v>
      </c>
      <c r="AA161" s="64">
        <f t="shared" si="85"/>
        <v>0</v>
      </c>
      <c r="AB161" s="64">
        <f t="shared" si="85"/>
        <v>0</v>
      </c>
      <c r="AC161" s="64">
        <f t="shared" si="85"/>
        <v>0</v>
      </c>
      <c r="AD161" s="64">
        <f t="shared" si="85"/>
        <v>0</v>
      </c>
      <c r="AE161" s="64">
        <f t="shared" si="85"/>
        <v>0</v>
      </c>
      <c r="AF161" s="64">
        <f t="shared" si="85"/>
        <v>0</v>
      </c>
      <c r="AG161" s="64">
        <f t="shared" si="85"/>
        <v>0</v>
      </c>
      <c r="AH161" s="69">
        <f t="shared" si="85"/>
        <v>0</v>
      </c>
      <c r="AI161" s="68">
        <f t="shared" si="86"/>
        <v>0</v>
      </c>
      <c r="AJ161" s="64">
        <f t="shared" si="86"/>
        <v>0</v>
      </c>
      <c r="AK161" s="64">
        <f t="shared" si="86"/>
        <v>0</v>
      </c>
      <c r="AL161" s="64">
        <f t="shared" si="86"/>
        <v>0</v>
      </c>
      <c r="AM161" s="64">
        <f t="shared" si="86"/>
        <v>0</v>
      </c>
      <c r="AN161" s="64">
        <f t="shared" si="86"/>
        <v>0</v>
      </c>
      <c r="AO161" s="64">
        <f t="shared" si="86"/>
        <v>0</v>
      </c>
      <c r="AP161" s="64">
        <f t="shared" si="86"/>
        <v>0</v>
      </c>
      <c r="AQ161" s="64">
        <f t="shared" si="86"/>
        <v>0</v>
      </c>
      <c r="AR161" s="64">
        <f t="shared" si="86"/>
        <v>0</v>
      </c>
      <c r="AS161" s="69">
        <f t="shared" si="86"/>
        <v>0</v>
      </c>
      <c r="AT161" s="68">
        <f t="shared" si="87"/>
        <v>0</v>
      </c>
      <c r="AU161" s="64">
        <f t="shared" si="87"/>
        <v>0</v>
      </c>
      <c r="AV161" s="64">
        <f t="shared" si="87"/>
        <v>0</v>
      </c>
      <c r="AW161" s="64">
        <f t="shared" si="87"/>
        <v>0</v>
      </c>
      <c r="AX161" s="64">
        <f t="shared" si="87"/>
        <v>0</v>
      </c>
      <c r="AY161" s="64">
        <f t="shared" si="87"/>
        <v>0</v>
      </c>
      <c r="AZ161" s="64">
        <f t="shared" si="87"/>
        <v>0</v>
      </c>
      <c r="BA161" s="64">
        <f t="shared" si="87"/>
        <v>0</v>
      </c>
      <c r="BB161" s="64">
        <f t="shared" si="87"/>
        <v>0</v>
      </c>
      <c r="BC161" s="64">
        <f t="shared" si="87"/>
        <v>0</v>
      </c>
      <c r="BD161" s="69">
        <f t="shared" si="87"/>
        <v>0</v>
      </c>
      <c r="BE161" s="68">
        <f t="shared" si="75"/>
        <v>0</v>
      </c>
      <c r="BF161" s="64">
        <f t="shared" si="64"/>
        <v>0</v>
      </c>
      <c r="BG161" s="64">
        <f t="shared" si="64"/>
        <v>0</v>
      </c>
      <c r="BH161" s="64">
        <f t="shared" si="64"/>
        <v>0</v>
      </c>
      <c r="BI161" s="64">
        <f t="shared" si="64"/>
        <v>0</v>
      </c>
      <c r="BJ161" s="64">
        <f t="shared" si="64"/>
        <v>0</v>
      </c>
      <c r="BK161" s="64">
        <f t="shared" si="64"/>
        <v>0</v>
      </c>
      <c r="BL161" s="64">
        <f t="shared" si="64"/>
        <v>0</v>
      </c>
      <c r="BM161" s="64">
        <f t="shared" si="64"/>
        <v>0</v>
      </c>
      <c r="BN161" s="64">
        <f t="shared" si="64"/>
        <v>0</v>
      </c>
      <c r="BO161" s="69">
        <f t="shared" si="64"/>
        <v>0</v>
      </c>
      <c r="BP161" s="68">
        <f t="shared" si="78"/>
        <v>0</v>
      </c>
      <c r="BQ161" s="64">
        <f t="shared" si="78"/>
        <v>0</v>
      </c>
      <c r="BR161" s="64">
        <f t="shared" si="76"/>
        <v>0</v>
      </c>
      <c r="BS161" s="64">
        <f t="shared" si="76"/>
        <v>0</v>
      </c>
      <c r="BT161" s="64">
        <f t="shared" si="76"/>
        <v>0</v>
      </c>
      <c r="BU161" s="64">
        <f t="shared" si="76"/>
        <v>0</v>
      </c>
      <c r="BV161" s="64">
        <f t="shared" si="76"/>
        <v>0</v>
      </c>
      <c r="BW161" s="64">
        <f t="shared" si="76"/>
        <v>0</v>
      </c>
      <c r="BX161" s="64">
        <f t="shared" si="76"/>
        <v>0</v>
      </c>
      <c r="BY161" s="64">
        <f t="shared" si="76"/>
        <v>0</v>
      </c>
      <c r="BZ161" s="69">
        <f t="shared" si="76"/>
        <v>0</v>
      </c>
      <c r="CA161" s="68">
        <f t="shared" si="79"/>
        <v>0</v>
      </c>
      <c r="CB161" s="64">
        <f t="shared" si="79"/>
        <v>0</v>
      </c>
      <c r="CC161" s="64">
        <f t="shared" si="77"/>
        <v>0</v>
      </c>
      <c r="CD161" s="64">
        <f t="shared" si="77"/>
        <v>0</v>
      </c>
      <c r="CE161" s="64">
        <f t="shared" si="77"/>
        <v>0</v>
      </c>
      <c r="CF161" s="64">
        <f t="shared" si="77"/>
        <v>0</v>
      </c>
      <c r="CG161" s="64">
        <f t="shared" si="77"/>
        <v>0</v>
      </c>
      <c r="CH161" s="64">
        <f t="shared" si="77"/>
        <v>0</v>
      </c>
      <c r="CI161" s="64">
        <f t="shared" si="77"/>
        <v>0</v>
      </c>
      <c r="CJ161" s="64">
        <f t="shared" si="77"/>
        <v>0</v>
      </c>
      <c r="CK161" s="64">
        <f t="shared" si="77"/>
        <v>0</v>
      </c>
    </row>
    <row r="162" spans="1:89">
      <c r="A162" s="64">
        <v>2019</v>
      </c>
      <c r="B162" s="64">
        <v>702481111</v>
      </c>
      <c r="C162" s="64">
        <v>1</v>
      </c>
      <c r="D162" s="64" t="s">
        <v>516</v>
      </c>
      <c r="E162" s="64">
        <v>19000</v>
      </c>
      <c r="F162" s="64">
        <v>2323.6</v>
      </c>
      <c r="G162" s="64" t="s">
        <v>517</v>
      </c>
      <c r="K162" s="279"/>
      <c r="L162" s="64" t="s">
        <v>237</v>
      </c>
      <c r="M162" s="64">
        <f t="shared" si="84"/>
        <v>0</v>
      </c>
      <c r="N162" s="64">
        <f t="shared" si="84"/>
        <v>0</v>
      </c>
      <c r="O162" s="64">
        <f t="shared" si="84"/>
        <v>0</v>
      </c>
      <c r="P162" s="64">
        <f t="shared" si="84"/>
        <v>0</v>
      </c>
      <c r="Q162" s="64">
        <f t="shared" si="84"/>
        <v>0</v>
      </c>
      <c r="R162" s="64">
        <f t="shared" si="84"/>
        <v>0</v>
      </c>
      <c r="S162" s="64">
        <f t="shared" si="84"/>
        <v>0</v>
      </c>
      <c r="T162" s="64">
        <f t="shared" si="84"/>
        <v>0</v>
      </c>
      <c r="U162" s="64">
        <f t="shared" si="84"/>
        <v>0</v>
      </c>
      <c r="V162" s="64">
        <f t="shared" si="84"/>
        <v>0</v>
      </c>
      <c r="W162" s="64">
        <f t="shared" si="84"/>
        <v>0</v>
      </c>
      <c r="X162" s="68">
        <f t="shared" si="85"/>
        <v>0</v>
      </c>
      <c r="Y162" s="64">
        <f t="shared" si="85"/>
        <v>0</v>
      </c>
      <c r="Z162" s="64">
        <f t="shared" si="85"/>
        <v>0</v>
      </c>
      <c r="AA162" s="64">
        <f t="shared" si="85"/>
        <v>0</v>
      </c>
      <c r="AB162" s="64">
        <f t="shared" si="85"/>
        <v>0</v>
      </c>
      <c r="AC162" s="64">
        <f t="shared" si="85"/>
        <v>0</v>
      </c>
      <c r="AD162" s="64">
        <f t="shared" si="85"/>
        <v>0</v>
      </c>
      <c r="AE162" s="64">
        <f t="shared" si="85"/>
        <v>0</v>
      </c>
      <c r="AF162" s="64">
        <f t="shared" si="85"/>
        <v>0</v>
      </c>
      <c r="AG162" s="64">
        <f t="shared" si="85"/>
        <v>0</v>
      </c>
      <c r="AH162" s="69">
        <f t="shared" si="85"/>
        <v>0</v>
      </c>
      <c r="AI162" s="68">
        <f t="shared" si="86"/>
        <v>0</v>
      </c>
      <c r="AJ162" s="64">
        <f t="shared" si="86"/>
        <v>0</v>
      </c>
      <c r="AK162" s="64">
        <f t="shared" si="86"/>
        <v>0</v>
      </c>
      <c r="AL162" s="64">
        <f t="shared" si="86"/>
        <v>0</v>
      </c>
      <c r="AM162" s="64">
        <f t="shared" si="86"/>
        <v>0</v>
      </c>
      <c r="AN162" s="64">
        <f t="shared" si="86"/>
        <v>0</v>
      </c>
      <c r="AO162" s="64">
        <f t="shared" si="86"/>
        <v>0</v>
      </c>
      <c r="AP162" s="64">
        <f t="shared" si="86"/>
        <v>0</v>
      </c>
      <c r="AQ162" s="64">
        <f t="shared" si="86"/>
        <v>0</v>
      </c>
      <c r="AR162" s="64">
        <f t="shared" si="86"/>
        <v>0</v>
      </c>
      <c r="AS162" s="69">
        <f t="shared" si="86"/>
        <v>0</v>
      </c>
      <c r="AT162" s="68">
        <f t="shared" si="87"/>
        <v>0</v>
      </c>
      <c r="AU162" s="64">
        <f t="shared" si="87"/>
        <v>0</v>
      </c>
      <c r="AV162" s="64">
        <f t="shared" si="87"/>
        <v>0</v>
      </c>
      <c r="AW162" s="64">
        <f t="shared" si="87"/>
        <v>0</v>
      </c>
      <c r="AX162" s="64">
        <f t="shared" si="87"/>
        <v>0</v>
      </c>
      <c r="AY162" s="64">
        <f t="shared" si="87"/>
        <v>0</v>
      </c>
      <c r="AZ162" s="64">
        <f t="shared" si="87"/>
        <v>0</v>
      </c>
      <c r="BA162" s="64">
        <f t="shared" si="87"/>
        <v>0</v>
      </c>
      <c r="BB162" s="64">
        <f t="shared" si="87"/>
        <v>0</v>
      </c>
      <c r="BC162" s="64">
        <f t="shared" si="87"/>
        <v>0</v>
      </c>
      <c r="BD162" s="69">
        <f t="shared" si="87"/>
        <v>0</v>
      </c>
      <c r="BE162" s="68">
        <f t="shared" si="75"/>
        <v>0</v>
      </c>
      <c r="BF162" s="64">
        <f t="shared" si="64"/>
        <v>0</v>
      </c>
      <c r="BG162" s="64">
        <f t="shared" si="64"/>
        <v>0</v>
      </c>
      <c r="BH162" s="64">
        <f t="shared" si="64"/>
        <v>0</v>
      </c>
      <c r="BI162" s="64">
        <f t="shared" si="64"/>
        <v>0</v>
      </c>
      <c r="BJ162" s="64">
        <f t="shared" si="64"/>
        <v>0</v>
      </c>
      <c r="BK162" s="64">
        <f t="shared" si="64"/>
        <v>0</v>
      </c>
      <c r="BL162" s="64">
        <f t="shared" si="64"/>
        <v>0</v>
      </c>
      <c r="BM162" s="64">
        <f t="shared" si="64"/>
        <v>0</v>
      </c>
      <c r="BN162" s="64">
        <f t="shared" si="64"/>
        <v>0</v>
      </c>
      <c r="BO162" s="69">
        <f t="shared" si="64"/>
        <v>0</v>
      </c>
      <c r="BP162" s="68">
        <f t="shared" si="78"/>
        <v>0</v>
      </c>
      <c r="BQ162" s="64">
        <f t="shared" si="78"/>
        <v>0</v>
      </c>
      <c r="BR162" s="64">
        <f t="shared" si="76"/>
        <v>0</v>
      </c>
      <c r="BS162" s="64">
        <f t="shared" si="76"/>
        <v>0</v>
      </c>
      <c r="BT162" s="64">
        <f t="shared" si="76"/>
        <v>0</v>
      </c>
      <c r="BU162" s="64">
        <f t="shared" si="76"/>
        <v>0</v>
      </c>
      <c r="BV162" s="64">
        <f t="shared" si="76"/>
        <v>0</v>
      </c>
      <c r="BW162" s="64">
        <f t="shared" si="76"/>
        <v>0</v>
      </c>
      <c r="BX162" s="64">
        <f t="shared" si="76"/>
        <v>0</v>
      </c>
      <c r="BY162" s="64">
        <f t="shared" si="76"/>
        <v>0</v>
      </c>
      <c r="BZ162" s="69">
        <f t="shared" si="76"/>
        <v>0</v>
      </c>
      <c r="CA162" s="68">
        <f t="shared" si="79"/>
        <v>0</v>
      </c>
      <c r="CB162" s="64">
        <f t="shared" si="79"/>
        <v>0</v>
      </c>
      <c r="CC162" s="64">
        <f t="shared" si="77"/>
        <v>0</v>
      </c>
      <c r="CD162" s="64">
        <f t="shared" si="77"/>
        <v>0</v>
      </c>
      <c r="CE162" s="64">
        <f t="shared" si="77"/>
        <v>0</v>
      </c>
      <c r="CF162" s="64">
        <f t="shared" si="77"/>
        <v>0</v>
      </c>
      <c r="CG162" s="64">
        <f t="shared" si="77"/>
        <v>0</v>
      </c>
      <c r="CH162" s="64">
        <f t="shared" si="77"/>
        <v>0</v>
      </c>
      <c r="CI162" s="64">
        <f t="shared" si="77"/>
        <v>0</v>
      </c>
      <c r="CJ162" s="64">
        <f t="shared" si="77"/>
        <v>0</v>
      </c>
      <c r="CK162" s="64">
        <f t="shared" si="77"/>
        <v>0</v>
      </c>
    </row>
    <row r="163" spans="1:89">
      <c r="A163" s="64">
        <v>2020</v>
      </c>
      <c r="B163" s="64">
        <v>702481111</v>
      </c>
      <c r="C163" s="64">
        <v>1</v>
      </c>
      <c r="D163" s="64" t="s">
        <v>516</v>
      </c>
      <c r="E163" s="64">
        <v>19000</v>
      </c>
      <c r="F163" s="64">
        <v>2295.5</v>
      </c>
      <c r="G163" s="64" t="s">
        <v>517</v>
      </c>
      <c r="K163" s="279"/>
      <c r="L163" s="64" t="s">
        <v>238</v>
      </c>
      <c r="M163" s="64">
        <f t="shared" ref="M163:W163" si="88">SUMIFS(M$2:M$127,$L$2:$L$127,$L163)-M170-M173</f>
        <v>0</v>
      </c>
      <c r="N163" s="64">
        <f t="shared" si="88"/>
        <v>0</v>
      </c>
      <c r="O163" s="64">
        <f t="shared" si="88"/>
        <v>57.28</v>
      </c>
      <c r="P163" s="64">
        <f t="shared" si="88"/>
        <v>0</v>
      </c>
      <c r="Q163" s="64">
        <f t="shared" si="88"/>
        <v>0</v>
      </c>
      <c r="R163" s="64">
        <f t="shared" si="88"/>
        <v>0</v>
      </c>
      <c r="S163" s="64">
        <f t="shared" si="88"/>
        <v>0</v>
      </c>
      <c r="T163" s="64">
        <f t="shared" si="88"/>
        <v>0</v>
      </c>
      <c r="U163" s="64">
        <f t="shared" si="88"/>
        <v>0</v>
      </c>
      <c r="V163" s="64">
        <f t="shared" si="88"/>
        <v>0</v>
      </c>
      <c r="W163" s="64">
        <f t="shared" si="88"/>
        <v>0</v>
      </c>
      <c r="X163" s="68">
        <f t="shared" ref="X163:AH163" si="89">SUMIFS(Z$2:Z$127,$L$2:$L$127,$L163)-X173-X170</f>
        <v>0</v>
      </c>
      <c r="Y163" s="68">
        <f t="shared" si="89"/>
        <v>0</v>
      </c>
      <c r="Z163" s="68">
        <f t="shared" si="89"/>
        <v>0</v>
      </c>
      <c r="AA163" s="68">
        <f t="shared" si="89"/>
        <v>0</v>
      </c>
      <c r="AB163" s="68">
        <f t="shared" si="89"/>
        <v>0</v>
      </c>
      <c r="AC163" s="68">
        <f t="shared" si="89"/>
        <v>0</v>
      </c>
      <c r="AD163" s="68">
        <f t="shared" si="89"/>
        <v>0</v>
      </c>
      <c r="AE163" s="68">
        <f t="shared" si="89"/>
        <v>0</v>
      </c>
      <c r="AF163" s="68">
        <f t="shared" si="89"/>
        <v>0</v>
      </c>
      <c r="AG163" s="68">
        <f t="shared" si="89"/>
        <v>0</v>
      </c>
      <c r="AH163" s="68">
        <f t="shared" si="89"/>
        <v>0</v>
      </c>
      <c r="AI163" s="68">
        <f t="shared" ref="AI163:AS163" si="90">SUMIFS(AM$2:AM$127,$L$2:$L$127,$L163)-AI170-AI173</f>
        <v>0</v>
      </c>
      <c r="AJ163" s="68">
        <f t="shared" si="90"/>
        <v>0</v>
      </c>
      <c r="AK163" s="68">
        <f t="shared" si="90"/>
        <v>0</v>
      </c>
      <c r="AL163" s="68">
        <f t="shared" si="90"/>
        <v>0</v>
      </c>
      <c r="AM163" s="68">
        <f t="shared" si="90"/>
        <v>0</v>
      </c>
      <c r="AN163" s="68">
        <f t="shared" si="90"/>
        <v>0</v>
      </c>
      <c r="AO163" s="68">
        <f t="shared" si="90"/>
        <v>0</v>
      </c>
      <c r="AP163" s="68">
        <f t="shared" si="90"/>
        <v>0</v>
      </c>
      <c r="AQ163" s="68">
        <f t="shared" si="90"/>
        <v>0</v>
      </c>
      <c r="AR163" s="68">
        <f t="shared" si="90"/>
        <v>0</v>
      </c>
      <c r="AS163" s="68">
        <f t="shared" si="90"/>
        <v>0</v>
      </c>
      <c r="AT163" s="68">
        <f t="shared" ref="AT163:BD163" si="91">SUMIFS(AZ$2:AZ$127,$L$2:$L$127,$L163)-AT170-AT173</f>
        <v>0</v>
      </c>
      <c r="AU163" s="68">
        <f t="shared" si="91"/>
        <v>0</v>
      </c>
      <c r="AV163" s="68">
        <f t="shared" si="91"/>
        <v>0</v>
      </c>
      <c r="AW163" s="68">
        <f t="shared" si="91"/>
        <v>0</v>
      </c>
      <c r="AX163" s="68">
        <f t="shared" si="91"/>
        <v>0</v>
      </c>
      <c r="AY163" s="68">
        <f t="shared" si="91"/>
        <v>0</v>
      </c>
      <c r="AZ163" s="68">
        <f t="shared" si="91"/>
        <v>0</v>
      </c>
      <c r="BA163" s="68">
        <f t="shared" si="91"/>
        <v>0</v>
      </c>
      <c r="BB163" s="68">
        <f t="shared" si="91"/>
        <v>0</v>
      </c>
      <c r="BC163" s="68">
        <f t="shared" si="91"/>
        <v>0</v>
      </c>
      <c r="BD163" s="68">
        <f t="shared" si="91"/>
        <v>0</v>
      </c>
      <c r="BE163" s="68">
        <f t="shared" si="75"/>
        <v>0</v>
      </c>
      <c r="BF163" s="64">
        <f t="shared" si="64"/>
        <v>0</v>
      </c>
      <c r="BG163" s="64">
        <f t="shared" si="64"/>
        <v>0</v>
      </c>
      <c r="BH163" s="64">
        <f t="shared" si="64"/>
        <v>0</v>
      </c>
      <c r="BI163" s="64">
        <f t="shared" si="64"/>
        <v>0</v>
      </c>
      <c r="BJ163" s="64">
        <f t="shared" si="64"/>
        <v>0</v>
      </c>
      <c r="BK163" s="64">
        <f t="shared" si="64"/>
        <v>0</v>
      </c>
      <c r="BL163" s="64">
        <f t="shared" si="64"/>
        <v>0</v>
      </c>
      <c r="BM163" s="64">
        <f t="shared" si="64"/>
        <v>0</v>
      </c>
      <c r="BN163" s="64">
        <f t="shared" si="64"/>
        <v>0</v>
      </c>
      <c r="BO163" s="69">
        <f t="shared" si="64"/>
        <v>0</v>
      </c>
      <c r="BP163" s="68">
        <f t="shared" si="78"/>
        <v>0</v>
      </c>
      <c r="BQ163" s="64">
        <f t="shared" si="78"/>
        <v>0</v>
      </c>
      <c r="BR163" s="64">
        <f t="shared" si="76"/>
        <v>0</v>
      </c>
      <c r="BS163" s="64">
        <f t="shared" si="76"/>
        <v>0</v>
      </c>
      <c r="BT163" s="64">
        <f t="shared" si="76"/>
        <v>0</v>
      </c>
      <c r="BU163" s="64">
        <f t="shared" si="76"/>
        <v>0</v>
      </c>
      <c r="BV163" s="64">
        <f t="shared" si="76"/>
        <v>0</v>
      </c>
      <c r="BW163" s="64">
        <f t="shared" si="76"/>
        <v>0</v>
      </c>
      <c r="BX163" s="64">
        <f t="shared" si="76"/>
        <v>0</v>
      </c>
      <c r="BY163" s="64">
        <f t="shared" si="76"/>
        <v>0</v>
      </c>
      <c r="BZ163" s="69">
        <f t="shared" si="76"/>
        <v>0</v>
      </c>
      <c r="CA163" s="68">
        <f t="shared" si="79"/>
        <v>0</v>
      </c>
      <c r="CB163" s="64">
        <f t="shared" si="79"/>
        <v>0</v>
      </c>
      <c r="CC163" s="64">
        <f t="shared" si="77"/>
        <v>0</v>
      </c>
      <c r="CD163" s="64">
        <f t="shared" si="77"/>
        <v>0</v>
      </c>
      <c r="CE163" s="64">
        <f t="shared" si="77"/>
        <v>0</v>
      </c>
      <c r="CF163" s="64">
        <f t="shared" si="77"/>
        <v>0</v>
      </c>
      <c r="CG163" s="64">
        <f t="shared" si="77"/>
        <v>0</v>
      </c>
      <c r="CH163" s="64">
        <f t="shared" si="77"/>
        <v>0</v>
      </c>
      <c r="CI163" s="64">
        <f t="shared" si="77"/>
        <v>0</v>
      </c>
      <c r="CJ163" s="64">
        <f t="shared" si="77"/>
        <v>0</v>
      </c>
      <c r="CK163" s="64">
        <f t="shared" si="77"/>
        <v>0</v>
      </c>
    </row>
    <row r="164" spans="1:89">
      <c r="A164" s="64">
        <v>2018</v>
      </c>
      <c r="B164" s="64">
        <v>702481111</v>
      </c>
      <c r="C164" s="64">
        <v>1</v>
      </c>
      <c r="D164" s="64" t="s">
        <v>516</v>
      </c>
      <c r="E164" s="64">
        <v>19000</v>
      </c>
      <c r="F164" s="64">
        <v>2312</v>
      </c>
      <c r="G164" s="64" t="s">
        <v>517</v>
      </c>
      <c r="K164" s="279"/>
      <c r="L164" s="64" t="s">
        <v>239</v>
      </c>
      <c r="M164" s="64">
        <f t="shared" ref="M164:W168" si="92">SUMIFS(M$2:M$127,$L$2:$L$127,$L164)</f>
        <v>0</v>
      </c>
      <c r="N164" s="64">
        <f t="shared" si="92"/>
        <v>0</v>
      </c>
      <c r="O164" s="64">
        <f t="shared" si="92"/>
        <v>0</v>
      </c>
      <c r="P164" s="64">
        <f t="shared" si="92"/>
        <v>0</v>
      </c>
      <c r="Q164" s="64">
        <f t="shared" si="92"/>
        <v>0</v>
      </c>
      <c r="R164" s="64">
        <f t="shared" si="92"/>
        <v>0</v>
      </c>
      <c r="S164" s="64">
        <f t="shared" si="92"/>
        <v>0</v>
      </c>
      <c r="T164" s="64">
        <f t="shared" si="92"/>
        <v>0</v>
      </c>
      <c r="U164" s="64">
        <f t="shared" si="92"/>
        <v>0</v>
      </c>
      <c r="V164" s="64">
        <f t="shared" si="92"/>
        <v>0</v>
      </c>
      <c r="W164" s="64">
        <f t="shared" si="92"/>
        <v>0</v>
      </c>
      <c r="X164" s="68">
        <f t="shared" ref="X164:AH168" si="93">SUMIFS(Z$2:Z$127,$L$2:$L$127,$L164)</f>
        <v>0</v>
      </c>
      <c r="Y164" s="64">
        <f t="shared" si="93"/>
        <v>0</v>
      </c>
      <c r="Z164" s="64">
        <f t="shared" si="93"/>
        <v>0</v>
      </c>
      <c r="AA164" s="64">
        <f t="shared" si="93"/>
        <v>0</v>
      </c>
      <c r="AB164" s="64">
        <f t="shared" si="93"/>
        <v>0</v>
      </c>
      <c r="AC164" s="64">
        <f t="shared" si="93"/>
        <v>0</v>
      </c>
      <c r="AD164" s="64">
        <f t="shared" si="93"/>
        <v>0</v>
      </c>
      <c r="AE164" s="64">
        <f t="shared" si="93"/>
        <v>0</v>
      </c>
      <c r="AF164" s="64">
        <f t="shared" si="93"/>
        <v>0</v>
      </c>
      <c r="AG164" s="64">
        <f t="shared" si="93"/>
        <v>0</v>
      </c>
      <c r="AH164" s="69">
        <f t="shared" si="93"/>
        <v>0</v>
      </c>
      <c r="AI164" s="68">
        <f t="shared" ref="AI164:AS168" si="94">SUMIFS(AM$2:AM$127,$L$2:$L$127,$L164)</f>
        <v>0</v>
      </c>
      <c r="AJ164" s="64">
        <f t="shared" si="94"/>
        <v>0</v>
      </c>
      <c r="AK164" s="64">
        <f t="shared" si="94"/>
        <v>0</v>
      </c>
      <c r="AL164" s="64">
        <f t="shared" si="94"/>
        <v>0</v>
      </c>
      <c r="AM164" s="64">
        <f t="shared" si="94"/>
        <v>0</v>
      </c>
      <c r="AN164" s="64">
        <f t="shared" si="94"/>
        <v>0</v>
      </c>
      <c r="AO164" s="64">
        <f t="shared" si="94"/>
        <v>0</v>
      </c>
      <c r="AP164" s="64">
        <f t="shared" si="94"/>
        <v>0</v>
      </c>
      <c r="AQ164" s="64">
        <f t="shared" si="94"/>
        <v>0</v>
      </c>
      <c r="AR164" s="64">
        <f t="shared" si="94"/>
        <v>0</v>
      </c>
      <c r="AS164" s="69">
        <f t="shared" si="94"/>
        <v>0</v>
      </c>
      <c r="AT164" s="68">
        <f t="shared" ref="AT164:BD168" si="95">SUMIFS(AZ$2:AZ$127,$L$2:$L$127,$L164)</f>
        <v>0</v>
      </c>
      <c r="AU164" s="64">
        <f t="shared" si="95"/>
        <v>0</v>
      </c>
      <c r="AV164" s="64">
        <f t="shared" si="95"/>
        <v>0</v>
      </c>
      <c r="AW164" s="64">
        <f t="shared" si="95"/>
        <v>0</v>
      </c>
      <c r="AX164" s="64">
        <f t="shared" si="95"/>
        <v>0</v>
      </c>
      <c r="AY164" s="64">
        <f t="shared" si="95"/>
        <v>0</v>
      </c>
      <c r="AZ164" s="64">
        <f t="shared" si="95"/>
        <v>0</v>
      </c>
      <c r="BA164" s="64">
        <f t="shared" si="95"/>
        <v>0</v>
      </c>
      <c r="BB164" s="64">
        <f t="shared" si="95"/>
        <v>0</v>
      </c>
      <c r="BC164" s="64">
        <f t="shared" si="95"/>
        <v>0</v>
      </c>
      <c r="BD164" s="69">
        <f t="shared" si="95"/>
        <v>0</v>
      </c>
      <c r="BE164" s="68">
        <f t="shared" si="75"/>
        <v>0</v>
      </c>
      <c r="BF164" s="64">
        <f t="shared" si="64"/>
        <v>0</v>
      </c>
      <c r="BG164" s="64">
        <f t="shared" si="64"/>
        <v>0</v>
      </c>
      <c r="BH164" s="64">
        <f t="shared" si="64"/>
        <v>0</v>
      </c>
      <c r="BI164" s="64">
        <f t="shared" si="64"/>
        <v>0</v>
      </c>
      <c r="BJ164" s="64">
        <f t="shared" si="64"/>
        <v>0</v>
      </c>
      <c r="BK164" s="64">
        <f t="shared" si="64"/>
        <v>0</v>
      </c>
      <c r="BL164" s="64">
        <f t="shared" si="64"/>
        <v>0</v>
      </c>
      <c r="BM164" s="64">
        <f t="shared" si="64"/>
        <v>0</v>
      </c>
      <c r="BN164" s="64">
        <f t="shared" si="64"/>
        <v>0</v>
      </c>
      <c r="BO164" s="69">
        <f t="shared" si="64"/>
        <v>0</v>
      </c>
      <c r="BP164" s="68">
        <f t="shared" si="78"/>
        <v>0</v>
      </c>
      <c r="BQ164" s="64">
        <f t="shared" si="78"/>
        <v>0</v>
      </c>
      <c r="BR164" s="64">
        <f t="shared" si="76"/>
        <v>0</v>
      </c>
      <c r="BS164" s="64">
        <f t="shared" si="76"/>
        <v>0</v>
      </c>
      <c r="BT164" s="64">
        <f t="shared" si="76"/>
        <v>0</v>
      </c>
      <c r="BU164" s="64">
        <f t="shared" si="76"/>
        <v>0</v>
      </c>
      <c r="BV164" s="64">
        <f t="shared" si="76"/>
        <v>0</v>
      </c>
      <c r="BW164" s="64">
        <f t="shared" si="76"/>
        <v>0</v>
      </c>
      <c r="BX164" s="64">
        <f t="shared" si="76"/>
        <v>0</v>
      </c>
      <c r="BY164" s="64">
        <f t="shared" si="76"/>
        <v>0</v>
      </c>
      <c r="BZ164" s="69">
        <f t="shared" si="76"/>
        <v>0</v>
      </c>
      <c r="CA164" s="68">
        <f t="shared" si="79"/>
        <v>0</v>
      </c>
      <c r="CB164" s="64">
        <f t="shared" si="79"/>
        <v>0</v>
      </c>
      <c r="CC164" s="64">
        <f t="shared" si="77"/>
        <v>0</v>
      </c>
      <c r="CD164" s="64">
        <f t="shared" si="77"/>
        <v>0</v>
      </c>
      <c r="CE164" s="64">
        <f t="shared" si="77"/>
        <v>0</v>
      </c>
      <c r="CF164" s="64">
        <f t="shared" si="77"/>
        <v>0</v>
      </c>
      <c r="CG164" s="64">
        <f t="shared" si="77"/>
        <v>0</v>
      </c>
      <c r="CH164" s="64">
        <f t="shared" si="77"/>
        <v>0</v>
      </c>
      <c r="CI164" s="64">
        <f t="shared" si="77"/>
        <v>0</v>
      </c>
      <c r="CJ164" s="64">
        <f t="shared" si="77"/>
        <v>0</v>
      </c>
      <c r="CK164" s="64">
        <f t="shared" si="77"/>
        <v>0</v>
      </c>
    </row>
    <row r="165" spans="1:89">
      <c r="A165" s="64">
        <v>2018</v>
      </c>
      <c r="B165" s="64">
        <v>748010681</v>
      </c>
      <c r="C165" s="64">
        <v>1</v>
      </c>
      <c r="D165" s="64" t="s">
        <v>520</v>
      </c>
      <c r="E165" s="64">
        <v>41340</v>
      </c>
      <c r="F165" s="64">
        <v>0.46400000000000002</v>
      </c>
      <c r="G165" s="64" t="s">
        <v>519</v>
      </c>
      <c r="K165" s="279"/>
      <c r="L165" s="64" t="s">
        <v>240</v>
      </c>
      <c r="M165" s="64">
        <f t="shared" si="92"/>
        <v>0</v>
      </c>
      <c r="N165" s="64">
        <f t="shared" si="92"/>
        <v>0</v>
      </c>
      <c r="O165" s="64">
        <f t="shared" si="92"/>
        <v>0</v>
      </c>
      <c r="P165" s="64">
        <f t="shared" si="92"/>
        <v>0</v>
      </c>
      <c r="Q165" s="64">
        <f t="shared" si="92"/>
        <v>0</v>
      </c>
      <c r="R165" s="64">
        <f t="shared" si="92"/>
        <v>0</v>
      </c>
      <c r="S165" s="64">
        <f t="shared" si="92"/>
        <v>0</v>
      </c>
      <c r="T165" s="64">
        <f t="shared" si="92"/>
        <v>0</v>
      </c>
      <c r="U165" s="64">
        <f t="shared" si="92"/>
        <v>0</v>
      </c>
      <c r="V165" s="64">
        <f t="shared" si="92"/>
        <v>0</v>
      </c>
      <c r="W165" s="64">
        <f t="shared" si="92"/>
        <v>0</v>
      </c>
      <c r="X165" s="68">
        <f t="shared" si="93"/>
        <v>0</v>
      </c>
      <c r="Y165" s="64">
        <f t="shared" si="93"/>
        <v>0</v>
      </c>
      <c r="Z165" s="64">
        <f t="shared" si="93"/>
        <v>0</v>
      </c>
      <c r="AA165" s="64">
        <f t="shared" si="93"/>
        <v>0</v>
      </c>
      <c r="AB165" s="64">
        <f t="shared" si="93"/>
        <v>0</v>
      </c>
      <c r="AC165" s="64">
        <f t="shared" si="93"/>
        <v>0</v>
      </c>
      <c r="AD165" s="64">
        <f t="shared" si="93"/>
        <v>0</v>
      </c>
      <c r="AE165" s="64">
        <f t="shared" si="93"/>
        <v>0</v>
      </c>
      <c r="AF165" s="64">
        <f t="shared" si="93"/>
        <v>0</v>
      </c>
      <c r="AG165" s="64">
        <f t="shared" si="93"/>
        <v>0</v>
      </c>
      <c r="AH165" s="69">
        <f t="shared" si="93"/>
        <v>0</v>
      </c>
      <c r="AI165" s="68">
        <f t="shared" si="94"/>
        <v>0</v>
      </c>
      <c r="AJ165" s="64">
        <f t="shared" si="94"/>
        <v>0</v>
      </c>
      <c r="AK165" s="64">
        <f t="shared" si="94"/>
        <v>0</v>
      </c>
      <c r="AL165" s="64">
        <f t="shared" si="94"/>
        <v>0</v>
      </c>
      <c r="AM165" s="64">
        <f t="shared" si="94"/>
        <v>0</v>
      </c>
      <c r="AN165" s="64">
        <f t="shared" si="94"/>
        <v>0</v>
      </c>
      <c r="AO165" s="64">
        <f t="shared" si="94"/>
        <v>0</v>
      </c>
      <c r="AP165" s="64">
        <f t="shared" si="94"/>
        <v>0</v>
      </c>
      <c r="AQ165" s="64">
        <f t="shared" si="94"/>
        <v>0</v>
      </c>
      <c r="AR165" s="64">
        <f t="shared" si="94"/>
        <v>0</v>
      </c>
      <c r="AS165" s="69">
        <f t="shared" si="94"/>
        <v>0</v>
      </c>
      <c r="AT165" s="68">
        <f t="shared" si="95"/>
        <v>0</v>
      </c>
      <c r="AU165" s="64">
        <f t="shared" si="95"/>
        <v>0</v>
      </c>
      <c r="AV165" s="64">
        <f t="shared" si="95"/>
        <v>0</v>
      </c>
      <c r="AW165" s="64">
        <f t="shared" si="95"/>
        <v>0</v>
      </c>
      <c r="AX165" s="64">
        <f t="shared" si="95"/>
        <v>0</v>
      </c>
      <c r="AY165" s="64">
        <f t="shared" si="95"/>
        <v>0</v>
      </c>
      <c r="AZ165" s="64">
        <f t="shared" si="95"/>
        <v>0</v>
      </c>
      <c r="BA165" s="64">
        <f t="shared" si="95"/>
        <v>0</v>
      </c>
      <c r="BB165" s="64">
        <f t="shared" si="95"/>
        <v>0</v>
      </c>
      <c r="BC165" s="64">
        <f t="shared" si="95"/>
        <v>0</v>
      </c>
      <c r="BD165" s="69">
        <f t="shared" si="95"/>
        <v>0</v>
      </c>
      <c r="BE165" s="68">
        <f t="shared" si="75"/>
        <v>0</v>
      </c>
      <c r="BF165" s="64">
        <f t="shared" si="64"/>
        <v>0</v>
      </c>
      <c r="BG165" s="64">
        <f t="shared" si="64"/>
        <v>0</v>
      </c>
      <c r="BH165" s="64">
        <f t="shared" si="64"/>
        <v>0</v>
      </c>
      <c r="BI165" s="64">
        <f t="shared" si="64"/>
        <v>0</v>
      </c>
      <c r="BJ165" s="64">
        <f t="shared" si="64"/>
        <v>0</v>
      </c>
      <c r="BK165" s="64">
        <f t="shared" si="64"/>
        <v>0</v>
      </c>
      <c r="BL165" s="64">
        <f t="shared" si="64"/>
        <v>0</v>
      </c>
      <c r="BM165" s="64">
        <f t="shared" si="64"/>
        <v>0</v>
      </c>
      <c r="BN165" s="64">
        <f t="shared" si="64"/>
        <v>0</v>
      </c>
      <c r="BO165" s="69">
        <f t="shared" si="64"/>
        <v>0</v>
      </c>
      <c r="BP165" s="68">
        <f t="shared" si="78"/>
        <v>0</v>
      </c>
      <c r="BQ165" s="64">
        <f t="shared" si="78"/>
        <v>0</v>
      </c>
      <c r="BR165" s="64">
        <f t="shared" si="76"/>
        <v>0</v>
      </c>
      <c r="BS165" s="64">
        <f t="shared" si="76"/>
        <v>0</v>
      </c>
      <c r="BT165" s="64">
        <f t="shared" si="76"/>
        <v>0</v>
      </c>
      <c r="BU165" s="64">
        <f t="shared" si="76"/>
        <v>0</v>
      </c>
      <c r="BV165" s="64">
        <f t="shared" si="76"/>
        <v>0</v>
      </c>
      <c r="BW165" s="64">
        <f t="shared" si="76"/>
        <v>0</v>
      </c>
      <c r="BX165" s="64">
        <f t="shared" si="76"/>
        <v>0</v>
      </c>
      <c r="BY165" s="64">
        <f t="shared" si="76"/>
        <v>0</v>
      </c>
      <c r="BZ165" s="69">
        <f t="shared" si="76"/>
        <v>0</v>
      </c>
      <c r="CA165" s="68">
        <f t="shared" si="79"/>
        <v>0</v>
      </c>
      <c r="CB165" s="64">
        <f t="shared" si="79"/>
        <v>0</v>
      </c>
      <c r="CC165" s="64">
        <f t="shared" si="77"/>
        <v>0</v>
      </c>
      <c r="CD165" s="64">
        <f t="shared" si="77"/>
        <v>0</v>
      </c>
      <c r="CE165" s="64">
        <f t="shared" si="77"/>
        <v>0</v>
      </c>
      <c r="CF165" s="64">
        <f t="shared" si="77"/>
        <v>0</v>
      </c>
      <c r="CG165" s="64">
        <f t="shared" si="77"/>
        <v>0</v>
      </c>
      <c r="CH165" s="64">
        <f t="shared" si="77"/>
        <v>0</v>
      </c>
      <c r="CI165" s="64">
        <f t="shared" si="77"/>
        <v>0</v>
      </c>
      <c r="CJ165" s="64">
        <f t="shared" si="77"/>
        <v>0</v>
      </c>
      <c r="CK165" s="64">
        <f t="shared" si="77"/>
        <v>0</v>
      </c>
    </row>
    <row r="166" spans="1:89">
      <c r="A166" s="64">
        <v>2020</v>
      </c>
      <c r="B166" s="64">
        <v>748010681</v>
      </c>
      <c r="C166" s="64">
        <v>1</v>
      </c>
      <c r="D166" s="64" t="s">
        <v>520</v>
      </c>
      <c r="E166" s="64">
        <v>41340</v>
      </c>
      <c r="F166" s="64">
        <v>0.35799999999999998</v>
      </c>
      <c r="G166" s="64" t="s">
        <v>519</v>
      </c>
      <c r="K166" s="279"/>
      <c r="L166" s="64" t="s">
        <v>241</v>
      </c>
      <c r="M166" s="64">
        <f t="shared" si="92"/>
        <v>0</v>
      </c>
      <c r="N166" s="64">
        <f t="shared" si="92"/>
        <v>0</v>
      </c>
      <c r="O166" s="64">
        <f t="shared" si="92"/>
        <v>0</v>
      </c>
      <c r="P166" s="64">
        <f t="shared" si="92"/>
        <v>0</v>
      </c>
      <c r="Q166" s="64">
        <f t="shared" si="92"/>
        <v>0</v>
      </c>
      <c r="R166" s="64">
        <f t="shared" si="92"/>
        <v>0</v>
      </c>
      <c r="S166" s="64">
        <f t="shared" si="92"/>
        <v>0</v>
      </c>
      <c r="T166" s="64">
        <f t="shared" si="92"/>
        <v>0</v>
      </c>
      <c r="U166" s="64">
        <f t="shared" si="92"/>
        <v>0</v>
      </c>
      <c r="V166" s="64">
        <f t="shared" si="92"/>
        <v>0</v>
      </c>
      <c r="W166" s="64">
        <f t="shared" si="92"/>
        <v>0</v>
      </c>
      <c r="X166" s="68">
        <f t="shared" si="93"/>
        <v>0</v>
      </c>
      <c r="Y166" s="64">
        <f t="shared" si="93"/>
        <v>0</v>
      </c>
      <c r="Z166" s="64">
        <f t="shared" si="93"/>
        <v>0</v>
      </c>
      <c r="AA166" s="64">
        <f t="shared" si="93"/>
        <v>0</v>
      </c>
      <c r="AB166" s="64">
        <f t="shared" si="93"/>
        <v>0</v>
      </c>
      <c r="AC166" s="64">
        <f t="shared" si="93"/>
        <v>0</v>
      </c>
      <c r="AD166" s="64">
        <f t="shared" si="93"/>
        <v>0</v>
      </c>
      <c r="AE166" s="64">
        <f t="shared" si="93"/>
        <v>0</v>
      </c>
      <c r="AF166" s="64">
        <f t="shared" si="93"/>
        <v>0</v>
      </c>
      <c r="AG166" s="64">
        <f t="shared" si="93"/>
        <v>0</v>
      </c>
      <c r="AH166" s="69">
        <f t="shared" si="93"/>
        <v>0</v>
      </c>
      <c r="AI166" s="68">
        <f t="shared" si="94"/>
        <v>0</v>
      </c>
      <c r="AJ166" s="64">
        <f t="shared" si="94"/>
        <v>0</v>
      </c>
      <c r="AK166" s="64">
        <f t="shared" si="94"/>
        <v>0</v>
      </c>
      <c r="AL166" s="64">
        <f t="shared" si="94"/>
        <v>0</v>
      </c>
      <c r="AM166" s="64">
        <f t="shared" si="94"/>
        <v>0</v>
      </c>
      <c r="AN166" s="64">
        <f t="shared" si="94"/>
        <v>0</v>
      </c>
      <c r="AO166" s="64">
        <f t="shared" si="94"/>
        <v>0</v>
      </c>
      <c r="AP166" s="64">
        <f t="shared" si="94"/>
        <v>0</v>
      </c>
      <c r="AQ166" s="64">
        <f t="shared" si="94"/>
        <v>0</v>
      </c>
      <c r="AR166" s="64">
        <f t="shared" si="94"/>
        <v>0</v>
      </c>
      <c r="AS166" s="69">
        <f t="shared" si="94"/>
        <v>0</v>
      </c>
      <c r="AT166" s="68">
        <f t="shared" si="95"/>
        <v>0</v>
      </c>
      <c r="AU166" s="64">
        <f t="shared" si="95"/>
        <v>0</v>
      </c>
      <c r="AV166" s="64">
        <f t="shared" si="95"/>
        <v>0</v>
      </c>
      <c r="AW166" s="64">
        <f t="shared" si="95"/>
        <v>0</v>
      </c>
      <c r="AX166" s="64">
        <f t="shared" si="95"/>
        <v>0</v>
      </c>
      <c r="AY166" s="64">
        <f t="shared" si="95"/>
        <v>0</v>
      </c>
      <c r="AZ166" s="64">
        <f t="shared" si="95"/>
        <v>0</v>
      </c>
      <c r="BA166" s="64">
        <f t="shared" si="95"/>
        <v>0</v>
      </c>
      <c r="BB166" s="64">
        <f t="shared" si="95"/>
        <v>0</v>
      </c>
      <c r="BC166" s="64">
        <f t="shared" si="95"/>
        <v>0</v>
      </c>
      <c r="BD166" s="69">
        <f t="shared" si="95"/>
        <v>0</v>
      </c>
      <c r="BE166" s="68">
        <f t="shared" si="75"/>
        <v>0</v>
      </c>
      <c r="BF166" s="64">
        <f t="shared" si="64"/>
        <v>0</v>
      </c>
      <c r="BG166" s="64">
        <f t="shared" si="64"/>
        <v>0</v>
      </c>
      <c r="BH166" s="64">
        <f t="shared" si="64"/>
        <v>0</v>
      </c>
      <c r="BI166" s="64">
        <f t="shared" si="64"/>
        <v>0</v>
      </c>
      <c r="BJ166" s="64">
        <f t="shared" si="64"/>
        <v>0</v>
      </c>
      <c r="BK166" s="64">
        <f t="shared" si="64"/>
        <v>0</v>
      </c>
      <c r="BL166" s="64">
        <f t="shared" si="64"/>
        <v>0</v>
      </c>
      <c r="BM166" s="64">
        <f t="shared" si="64"/>
        <v>0</v>
      </c>
      <c r="BN166" s="64">
        <f t="shared" si="64"/>
        <v>0</v>
      </c>
      <c r="BO166" s="69">
        <f t="shared" si="64"/>
        <v>0</v>
      </c>
      <c r="BP166" s="68">
        <f t="shared" si="78"/>
        <v>0</v>
      </c>
      <c r="BQ166" s="64">
        <f t="shared" si="78"/>
        <v>0</v>
      </c>
      <c r="BR166" s="64">
        <f t="shared" si="76"/>
        <v>0</v>
      </c>
      <c r="BS166" s="64">
        <f t="shared" si="76"/>
        <v>0</v>
      </c>
      <c r="BT166" s="64">
        <f t="shared" si="76"/>
        <v>0</v>
      </c>
      <c r="BU166" s="64">
        <f t="shared" si="76"/>
        <v>0</v>
      </c>
      <c r="BV166" s="64">
        <f t="shared" si="76"/>
        <v>0</v>
      </c>
      <c r="BW166" s="64">
        <f t="shared" si="76"/>
        <v>0</v>
      </c>
      <c r="BX166" s="64">
        <f t="shared" si="76"/>
        <v>0</v>
      </c>
      <c r="BY166" s="64">
        <f t="shared" si="76"/>
        <v>0</v>
      </c>
      <c r="BZ166" s="69">
        <f t="shared" si="76"/>
        <v>0</v>
      </c>
      <c r="CA166" s="68">
        <f t="shared" si="79"/>
        <v>0</v>
      </c>
      <c r="CB166" s="64">
        <f t="shared" si="79"/>
        <v>0</v>
      </c>
      <c r="CC166" s="64">
        <f t="shared" si="77"/>
        <v>0</v>
      </c>
      <c r="CD166" s="64">
        <f t="shared" si="77"/>
        <v>0</v>
      </c>
      <c r="CE166" s="64">
        <f t="shared" si="77"/>
        <v>0</v>
      </c>
      <c r="CF166" s="64">
        <f t="shared" si="77"/>
        <v>0</v>
      </c>
      <c r="CG166" s="64">
        <f t="shared" si="77"/>
        <v>0</v>
      </c>
      <c r="CH166" s="64">
        <f t="shared" si="77"/>
        <v>0</v>
      </c>
      <c r="CI166" s="64">
        <f t="shared" si="77"/>
        <v>0</v>
      </c>
      <c r="CJ166" s="64">
        <f t="shared" si="77"/>
        <v>0</v>
      </c>
      <c r="CK166" s="64">
        <f t="shared" si="77"/>
        <v>0</v>
      </c>
    </row>
    <row r="167" spans="1:89">
      <c r="A167" s="64">
        <v>2019</v>
      </c>
      <c r="B167" s="64">
        <v>748010681</v>
      </c>
      <c r="C167" s="64">
        <v>1</v>
      </c>
      <c r="D167" s="64" t="s">
        <v>520</v>
      </c>
      <c r="E167" s="64">
        <v>41340</v>
      </c>
      <c r="F167" s="64">
        <v>8.4000000000000005E-2</v>
      </c>
      <c r="G167" s="64" t="s">
        <v>519</v>
      </c>
      <c r="K167" s="279"/>
      <c r="L167" s="64" t="s">
        <v>242</v>
      </c>
      <c r="M167" s="64">
        <f t="shared" si="92"/>
        <v>0</v>
      </c>
      <c r="N167" s="64">
        <f t="shared" si="92"/>
        <v>0</v>
      </c>
      <c r="O167" s="64">
        <f t="shared" si="92"/>
        <v>0</v>
      </c>
      <c r="P167" s="64">
        <f t="shared" si="92"/>
        <v>0</v>
      </c>
      <c r="Q167" s="64">
        <f t="shared" si="92"/>
        <v>0</v>
      </c>
      <c r="R167" s="64">
        <f t="shared" si="92"/>
        <v>0</v>
      </c>
      <c r="S167" s="64">
        <f t="shared" si="92"/>
        <v>0</v>
      </c>
      <c r="T167" s="64">
        <f t="shared" si="92"/>
        <v>0</v>
      </c>
      <c r="U167" s="64">
        <f t="shared" si="92"/>
        <v>720</v>
      </c>
      <c r="V167" s="64">
        <f t="shared" si="92"/>
        <v>0</v>
      </c>
      <c r="W167" s="64">
        <f t="shared" si="92"/>
        <v>0</v>
      </c>
      <c r="X167" s="68">
        <f t="shared" si="93"/>
        <v>0</v>
      </c>
      <c r="Y167" s="64">
        <f t="shared" si="93"/>
        <v>0</v>
      </c>
      <c r="Z167" s="64">
        <f t="shared" si="93"/>
        <v>0</v>
      </c>
      <c r="AA167" s="64">
        <f t="shared" si="93"/>
        <v>0</v>
      </c>
      <c r="AB167" s="64">
        <f t="shared" si="93"/>
        <v>0</v>
      </c>
      <c r="AC167" s="64">
        <f t="shared" si="93"/>
        <v>0</v>
      </c>
      <c r="AD167" s="64">
        <f t="shared" si="93"/>
        <v>0</v>
      </c>
      <c r="AE167" s="64">
        <f t="shared" si="93"/>
        <v>0</v>
      </c>
      <c r="AF167" s="64">
        <f t="shared" si="93"/>
        <v>431.24100000000004</v>
      </c>
      <c r="AG167" s="64">
        <f t="shared" si="93"/>
        <v>0</v>
      </c>
      <c r="AH167" s="69">
        <f t="shared" si="93"/>
        <v>0</v>
      </c>
      <c r="AI167" s="68">
        <f t="shared" si="94"/>
        <v>0</v>
      </c>
      <c r="AJ167" s="64">
        <f t="shared" si="94"/>
        <v>0</v>
      </c>
      <c r="AK167" s="64">
        <f t="shared" si="94"/>
        <v>0</v>
      </c>
      <c r="AL167" s="64">
        <f t="shared" si="94"/>
        <v>0</v>
      </c>
      <c r="AM167" s="64">
        <f t="shared" si="94"/>
        <v>0</v>
      </c>
      <c r="AN167" s="64">
        <f t="shared" si="94"/>
        <v>0</v>
      </c>
      <c r="AO167" s="64">
        <f t="shared" si="94"/>
        <v>0</v>
      </c>
      <c r="AP167" s="64">
        <f t="shared" si="94"/>
        <v>0</v>
      </c>
      <c r="AQ167" s="64">
        <f t="shared" si="94"/>
        <v>484</v>
      </c>
      <c r="AR167" s="64">
        <f t="shared" si="94"/>
        <v>0</v>
      </c>
      <c r="AS167" s="69">
        <f t="shared" si="94"/>
        <v>0</v>
      </c>
      <c r="AT167" s="68">
        <f t="shared" si="95"/>
        <v>0</v>
      </c>
      <c r="AU167" s="64">
        <f t="shared" si="95"/>
        <v>0</v>
      </c>
      <c r="AV167" s="64">
        <f t="shared" si="95"/>
        <v>0</v>
      </c>
      <c r="AW167" s="64">
        <f t="shared" si="95"/>
        <v>0</v>
      </c>
      <c r="AX167" s="64">
        <f t="shared" si="95"/>
        <v>0</v>
      </c>
      <c r="AY167" s="64">
        <f t="shared" si="95"/>
        <v>0</v>
      </c>
      <c r="AZ167" s="64">
        <f t="shared" si="95"/>
        <v>0</v>
      </c>
      <c r="BA167" s="64">
        <f t="shared" si="95"/>
        <v>0</v>
      </c>
      <c r="BB167" s="64">
        <f t="shared" si="95"/>
        <v>133</v>
      </c>
      <c r="BC167" s="64">
        <f t="shared" si="95"/>
        <v>0</v>
      </c>
      <c r="BD167" s="69">
        <f t="shared" si="95"/>
        <v>0</v>
      </c>
      <c r="BE167" s="68">
        <f t="shared" si="75"/>
        <v>0</v>
      </c>
      <c r="BF167" s="64">
        <f t="shared" si="64"/>
        <v>0</v>
      </c>
      <c r="BG167" s="64">
        <f t="shared" si="64"/>
        <v>0</v>
      </c>
      <c r="BH167" s="64">
        <f t="shared" si="64"/>
        <v>0</v>
      </c>
      <c r="BI167" s="64">
        <f t="shared" si="64"/>
        <v>0</v>
      </c>
      <c r="BJ167" s="64">
        <f t="shared" si="64"/>
        <v>0</v>
      </c>
      <c r="BK167" s="64">
        <f t="shared" si="64"/>
        <v>0</v>
      </c>
      <c r="BL167" s="64">
        <f t="shared" si="64"/>
        <v>0</v>
      </c>
      <c r="BM167" s="64">
        <f t="shared" si="64"/>
        <v>0</v>
      </c>
      <c r="BN167" s="64">
        <f t="shared" si="64"/>
        <v>0</v>
      </c>
      <c r="BO167" s="69">
        <f t="shared" si="64"/>
        <v>0</v>
      </c>
      <c r="BP167" s="68">
        <f t="shared" si="78"/>
        <v>0</v>
      </c>
      <c r="BQ167" s="64">
        <f t="shared" si="78"/>
        <v>0</v>
      </c>
      <c r="BR167" s="64">
        <f t="shared" si="76"/>
        <v>0</v>
      </c>
      <c r="BS167" s="64">
        <f t="shared" si="76"/>
        <v>0</v>
      </c>
      <c r="BT167" s="64">
        <f t="shared" si="76"/>
        <v>0</v>
      </c>
      <c r="BU167" s="64">
        <f t="shared" si="76"/>
        <v>0</v>
      </c>
      <c r="BV167" s="64">
        <f t="shared" si="76"/>
        <v>0</v>
      </c>
      <c r="BW167" s="64">
        <f t="shared" si="76"/>
        <v>0</v>
      </c>
      <c r="BX167" s="64">
        <f t="shared" si="76"/>
        <v>0</v>
      </c>
      <c r="BY167" s="64">
        <f t="shared" si="76"/>
        <v>0</v>
      </c>
      <c r="BZ167" s="69">
        <f t="shared" si="76"/>
        <v>0</v>
      </c>
      <c r="CA167" s="68">
        <f t="shared" si="79"/>
        <v>0</v>
      </c>
      <c r="CB167" s="64">
        <f t="shared" si="79"/>
        <v>0</v>
      </c>
      <c r="CC167" s="64">
        <f t="shared" si="77"/>
        <v>0</v>
      </c>
      <c r="CD167" s="64">
        <f t="shared" si="77"/>
        <v>0</v>
      </c>
      <c r="CE167" s="64">
        <f t="shared" si="77"/>
        <v>0</v>
      </c>
      <c r="CF167" s="64">
        <f t="shared" si="77"/>
        <v>0</v>
      </c>
      <c r="CG167" s="64">
        <f t="shared" si="77"/>
        <v>0</v>
      </c>
      <c r="CH167" s="64">
        <f t="shared" si="77"/>
        <v>0</v>
      </c>
      <c r="CI167" s="64">
        <f t="shared" si="77"/>
        <v>0</v>
      </c>
      <c r="CJ167" s="64">
        <f t="shared" si="77"/>
        <v>0</v>
      </c>
      <c r="CK167" s="64">
        <f t="shared" si="77"/>
        <v>0</v>
      </c>
    </row>
    <row r="168" spans="1:89">
      <c r="A168" s="64">
        <v>2015</v>
      </c>
      <c r="B168" s="64">
        <v>777950023</v>
      </c>
      <c r="C168" s="64">
        <v>1</v>
      </c>
      <c r="D168" s="64" t="s">
        <v>509</v>
      </c>
      <c r="E168" s="64">
        <v>34050</v>
      </c>
      <c r="F168" s="64">
        <v>133</v>
      </c>
      <c r="G168" s="64" t="s">
        <v>519</v>
      </c>
      <c r="K168" s="279"/>
      <c r="L168" s="64" t="s">
        <v>243</v>
      </c>
      <c r="M168" s="64">
        <f t="shared" si="92"/>
        <v>0</v>
      </c>
      <c r="N168" s="64">
        <f t="shared" si="92"/>
        <v>0</v>
      </c>
      <c r="O168" s="64">
        <f t="shared" si="92"/>
        <v>0</v>
      </c>
      <c r="P168" s="64">
        <f t="shared" si="92"/>
        <v>0</v>
      </c>
      <c r="Q168" s="64">
        <f t="shared" si="92"/>
        <v>0</v>
      </c>
      <c r="R168" s="64">
        <f t="shared" si="92"/>
        <v>0</v>
      </c>
      <c r="S168" s="64">
        <f t="shared" si="92"/>
        <v>0</v>
      </c>
      <c r="T168" s="64">
        <f t="shared" si="92"/>
        <v>0</v>
      </c>
      <c r="U168" s="64">
        <f t="shared" si="92"/>
        <v>0</v>
      </c>
      <c r="V168" s="64">
        <f t="shared" si="92"/>
        <v>0</v>
      </c>
      <c r="W168" s="64">
        <f t="shared" si="92"/>
        <v>0</v>
      </c>
      <c r="X168" s="68">
        <f t="shared" si="93"/>
        <v>0</v>
      </c>
      <c r="Y168" s="64">
        <f t="shared" si="93"/>
        <v>0</v>
      </c>
      <c r="Z168" s="64">
        <f t="shared" si="93"/>
        <v>0</v>
      </c>
      <c r="AA168" s="64">
        <f t="shared" si="93"/>
        <v>0</v>
      </c>
      <c r="AB168" s="64">
        <f t="shared" si="93"/>
        <v>0</v>
      </c>
      <c r="AC168" s="64">
        <f t="shared" si="93"/>
        <v>0</v>
      </c>
      <c r="AD168" s="64">
        <f t="shared" si="93"/>
        <v>0</v>
      </c>
      <c r="AE168" s="64">
        <f t="shared" si="93"/>
        <v>0</v>
      </c>
      <c r="AF168" s="64">
        <f t="shared" si="93"/>
        <v>0</v>
      </c>
      <c r="AG168" s="64">
        <f t="shared" si="93"/>
        <v>0</v>
      </c>
      <c r="AH168" s="69">
        <f t="shared" si="93"/>
        <v>0</v>
      </c>
      <c r="AI168" s="68">
        <f t="shared" si="94"/>
        <v>0</v>
      </c>
      <c r="AJ168" s="64">
        <f t="shared" si="94"/>
        <v>0</v>
      </c>
      <c r="AK168" s="64">
        <f t="shared" si="94"/>
        <v>0</v>
      </c>
      <c r="AL168" s="64">
        <f t="shared" si="94"/>
        <v>0</v>
      </c>
      <c r="AM168" s="64">
        <f t="shared" si="94"/>
        <v>0</v>
      </c>
      <c r="AN168" s="64">
        <f t="shared" si="94"/>
        <v>0</v>
      </c>
      <c r="AO168" s="64">
        <f t="shared" si="94"/>
        <v>0</v>
      </c>
      <c r="AP168" s="64">
        <f t="shared" si="94"/>
        <v>0</v>
      </c>
      <c r="AQ168" s="64">
        <f t="shared" si="94"/>
        <v>0</v>
      </c>
      <c r="AR168" s="64">
        <f t="shared" si="94"/>
        <v>0</v>
      </c>
      <c r="AS168" s="69">
        <f t="shared" si="94"/>
        <v>0</v>
      </c>
      <c r="AT168" s="68">
        <f t="shared" si="95"/>
        <v>0</v>
      </c>
      <c r="AU168" s="64">
        <f t="shared" si="95"/>
        <v>0</v>
      </c>
      <c r="AV168" s="64">
        <f t="shared" si="95"/>
        <v>0</v>
      </c>
      <c r="AW168" s="64">
        <f t="shared" si="95"/>
        <v>0</v>
      </c>
      <c r="AX168" s="64">
        <f t="shared" si="95"/>
        <v>0</v>
      </c>
      <c r="AY168" s="64">
        <f t="shared" si="95"/>
        <v>0</v>
      </c>
      <c r="AZ168" s="64">
        <f t="shared" si="95"/>
        <v>0</v>
      </c>
      <c r="BA168" s="64">
        <f t="shared" si="95"/>
        <v>0</v>
      </c>
      <c r="BB168" s="64">
        <f t="shared" si="95"/>
        <v>0</v>
      </c>
      <c r="BC168" s="64">
        <f t="shared" si="95"/>
        <v>0</v>
      </c>
      <c r="BD168" s="69">
        <f t="shared" si="95"/>
        <v>0</v>
      </c>
      <c r="BE168" s="68">
        <f t="shared" si="75"/>
        <v>0</v>
      </c>
      <c r="BF168" s="64">
        <f t="shared" si="64"/>
        <v>0</v>
      </c>
      <c r="BG168" s="64">
        <f t="shared" si="64"/>
        <v>0</v>
      </c>
      <c r="BH168" s="64">
        <f t="shared" si="64"/>
        <v>0</v>
      </c>
      <c r="BI168" s="64">
        <f t="shared" si="64"/>
        <v>0</v>
      </c>
      <c r="BJ168" s="64">
        <f t="shared" si="64"/>
        <v>0</v>
      </c>
      <c r="BK168" s="64">
        <f t="shared" si="64"/>
        <v>0</v>
      </c>
      <c r="BL168" s="64">
        <f t="shared" si="64"/>
        <v>0</v>
      </c>
      <c r="BM168" s="64">
        <f t="shared" si="64"/>
        <v>0</v>
      </c>
      <c r="BN168" s="64">
        <f t="shared" si="64"/>
        <v>0</v>
      </c>
      <c r="BO168" s="69">
        <f t="shared" si="64"/>
        <v>0</v>
      </c>
      <c r="BP168" s="68">
        <f t="shared" si="78"/>
        <v>0</v>
      </c>
      <c r="BQ168" s="64">
        <f t="shared" si="78"/>
        <v>0</v>
      </c>
      <c r="BR168" s="64">
        <f t="shared" si="76"/>
        <v>0</v>
      </c>
      <c r="BS168" s="64">
        <f t="shared" si="76"/>
        <v>0</v>
      </c>
      <c r="BT168" s="64">
        <f t="shared" si="76"/>
        <v>0</v>
      </c>
      <c r="BU168" s="64">
        <f t="shared" si="76"/>
        <v>0</v>
      </c>
      <c r="BV168" s="64">
        <f t="shared" si="76"/>
        <v>0</v>
      </c>
      <c r="BW168" s="64">
        <f t="shared" si="76"/>
        <v>0</v>
      </c>
      <c r="BX168" s="64">
        <f t="shared" si="76"/>
        <v>0</v>
      </c>
      <c r="BY168" s="64">
        <f t="shared" si="76"/>
        <v>0</v>
      </c>
      <c r="BZ168" s="69">
        <f t="shared" si="76"/>
        <v>0</v>
      </c>
      <c r="CA168" s="68">
        <f t="shared" si="79"/>
        <v>0</v>
      </c>
      <c r="CB168" s="64">
        <f t="shared" si="79"/>
        <v>0</v>
      </c>
      <c r="CC168" s="64">
        <f t="shared" si="77"/>
        <v>0</v>
      </c>
      <c r="CD168" s="64">
        <f t="shared" si="77"/>
        <v>0</v>
      </c>
      <c r="CE168" s="64">
        <f t="shared" si="77"/>
        <v>0</v>
      </c>
      <c r="CF168" s="64">
        <f t="shared" si="77"/>
        <v>0</v>
      </c>
      <c r="CG168" s="64">
        <f t="shared" si="77"/>
        <v>0</v>
      </c>
      <c r="CH168" s="64">
        <f t="shared" si="77"/>
        <v>0</v>
      </c>
      <c r="CI168" s="64">
        <f t="shared" si="77"/>
        <v>0</v>
      </c>
      <c r="CJ168" s="64">
        <f t="shared" si="77"/>
        <v>0</v>
      </c>
      <c r="CK168" s="64">
        <f t="shared" si="77"/>
        <v>0</v>
      </c>
    </row>
    <row r="169" spans="1:89">
      <c r="A169" s="64">
        <v>2020</v>
      </c>
      <c r="B169" s="64">
        <v>777950033</v>
      </c>
      <c r="C169" s="64">
        <v>1</v>
      </c>
      <c r="D169" s="64" t="s">
        <v>509</v>
      </c>
      <c r="E169" s="64">
        <v>34330</v>
      </c>
      <c r="F169" s="64">
        <v>157</v>
      </c>
      <c r="G169" s="64" t="s">
        <v>519</v>
      </c>
      <c r="K169" s="280" t="s">
        <v>525</v>
      </c>
      <c r="L169" s="70" t="str">
        <f>L19</f>
        <v>Nechanice</v>
      </c>
      <c r="M169" s="70">
        <f>M19+M21+M55+M68+M107+M109</f>
        <v>0</v>
      </c>
      <c r="N169" s="70">
        <f t="shared" ref="N169:W169" si="96">N19+N21+N55+N68+N107+N109</f>
        <v>0</v>
      </c>
      <c r="O169" s="70">
        <f t="shared" si="96"/>
        <v>66</v>
      </c>
      <c r="P169" s="70">
        <f t="shared" si="96"/>
        <v>0</v>
      </c>
      <c r="Q169" s="70">
        <f t="shared" si="96"/>
        <v>0</v>
      </c>
      <c r="R169" s="70">
        <f t="shared" si="96"/>
        <v>0</v>
      </c>
      <c r="S169" s="70">
        <f t="shared" si="96"/>
        <v>0</v>
      </c>
      <c r="T169" s="70">
        <f t="shared" si="96"/>
        <v>0</v>
      </c>
      <c r="U169" s="70">
        <f t="shared" si="96"/>
        <v>27.896000000000001</v>
      </c>
      <c r="V169" s="70">
        <f t="shared" si="96"/>
        <v>10.888999999999999</v>
      </c>
      <c r="W169" s="71">
        <f t="shared" si="96"/>
        <v>0</v>
      </c>
      <c r="X169" s="70">
        <f>Z19+Z21+Z55+Z68+Z107+Z109</f>
        <v>0</v>
      </c>
      <c r="Y169" s="70">
        <f>AA19+AA21+AA55+AA68+AA107+AA109</f>
        <v>0</v>
      </c>
      <c r="Z169" s="70">
        <f t="shared" ref="Z169:AH169" si="97">AB19+AB21+AB55+AB68+AB107+AB109</f>
        <v>63</v>
      </c>
      <c r="AA169" s="70">
        <f t="shared" si="97"/>
        <v>0</v>
      </c>
      <c r="AB169" s="70">
        <f t="shared" si="97"/>
        <v>0</v>
      </c>
      <c r="AC169" s="70">
        <f t="shared" si="97"/>
        <v>0</v>
      </c>
      <c r="AD169" s="70">
        <f t="shared" si="97"/>
        <v>0</v>
      </c>
      <c r="AE169" s="70">
        <f t="shared" si="97"/>
        <v>0</v>
      </c>
      <c r="AF169" s="70">
        <f t="shared" si="97"/>
        <v>39.54</v>
      </c>
      <c r="AG169" s="70">
        <f t="shared" si="97"/>
        <v>0</v>
      </c>
      <c r="AH169" s="71">
        <f t="shared" si="97"/>
        <v>0</v>
      </c>
      <c r="AI169" s="70">
        <f>AM19+AM21+AM55+AM68+AM107+AM109</f>
        <v>0</v>
      </c>
      <c r="AJ169" s="70">
        <f t="shared" ref="AJ169:AS169" si="98">AN19+AN21+AN55+AN68+AN107+AN109</f>
        <v>0</v>
      </c>
      <c r="AK169" s="70">
        <f t="shared" si="98"/>
        <v>0</v>
      </c>
      <c r="AL169" s="70">
        <f t="shared" si="98"/>
        <v>0</v>
      </c>
      <c r="AM169" s="70">
        <f t="shared" si="98"/>
        <v>0</v>
      </c>
      <c r="AN169" s="70">
        <f t="shared" si="98"/>
        <v>0</v>
      </c>
      <c r="AO169" s="70">
        <f t="shared" si="98"/>
        <v>0</v>
      </c>
      <c r="AP169" s="70">
        <f t="shared" si="98"/>
        <v>0</v>
      </c>
      <c r="AQ169" s="70">
        <f t="shared" si="98"/>
        <v>69.12</v>
      </c>
      <c r="AR169" s="70">
        <f t="shared" si="98"/>
        <v>0</v>
      </c>
      <c r="AS169" s="71">
        <f t="shared" si="98"/>
        <v>0</v>
      </c>
      <c r="AT169" s="70">
        <f>AZ19+AZ21+AZ55+AZ68+AZ107+AZ109</f>
        <v>0</v>
      </c>
      <c r="AU169" s="70">
        <f t="shared" ref="AU169:BD169" si="99">BA19+BA21+BA55+BA68+BA107+BA109</f>
        <v>0</v>
      </c>
      <c r="AV169" s="70">
        <f t="shared" si="99"/>
        <v>0</v>
      </c>
      <c r="AW169" s="70">
        <f t="shared" si="99"/>
        <v>0</v>
      </c>
      <c r="AX169" s="70">
        <f t="shared" si="99"/>
        <v>0</v>
      </c>
      <c r="AY169" s="70">
        <f t="shared" si="99"/>
        <v>0</v>
      </c>
      <c r="AZ169" s="70">
        <f t="shared" si="99"/>
        <v>0</v>
      </c>
      <c r="BA169" s="70">
        <f t="shared" si="99"/>
        <v>0</v>
      </c>
      <c r="BB169" s="70">
        <f t="shared" si="99"/>
        <v>0</v>
      </c>
      <c r="BC169" s="70">
        <f t="shared" si="99"/>
        <v>0</v>
      </c>
      <c r="BD169" s="71">
        <f t="shared" si="99"/>
        <v>0</v>
      </c>
      <c r="BE169" s="70">
        <f>BM19+BM21+BM55+BM68+BM107+BM109</f>
        <v>0</v>
      </c>
      <c r="BF169" s="70">
        <f t="shared" ref="BF169:BO169" si="100">BN19+BN21+BN55+BN68+BN107+BN109</f>
        <v>0</v>
      </c>
      <c r="BG169" s="70">
        <f t="shared" si="100"/>
        <v>0</v>
      </c>
      <c r="BH169" s="70">
        <f t="shared" si="100"/>
        <v>0</v>
      </c>
      <c r="BI169" s="70">
        <f t="shared" si="100"/>
        <v>0</v>
      </c>
      <c r="BJ169" s="70">
        <f t="shared" si="100"/>
        <v>0</v>
      </c>
      <c r="BK169" s="70">
        <f t="shared" si="100"/>
        <v>0</v>
      </c>
      <c r="BL169" s="70">
        <f t="shared" si="100"/>
        <v>0</v>
      </c>
      <c r="BM169" s="70">
        <f t="shared" si="100"/>
        <v>0</v>
      </c>
      <c r="BN169" s="70">
        <f t="shared" si="100"/>
        <v>0</v>
      </c>
      <c r="BO169" s="71">
        <f t="shared" si="100"/>
        <v>0</v>
      </c>
      <c r="BP169" s="70">
        <f>BZ19+BZ21+BZ55+BZ68+BZ107+BZ109</f>
        <v>0</v>
      </c>
      <c r="BQ169" s="70">
        <f t="shared" ref="BQ169:BZ169" si="101">CA19+CA21+CA55+CA68+CA107+CA109</f>
        <v>0</v>
      </c>
      <c r="BR169" s="70">
        <f t="shared" si="101"/>
        <v>0</v>
      </c>
      <c r="BS169" s="70">
        <f t="shared" si="101"/>
        <v>0</v>
      </c>
      <c r="BT169" s="70">
        <f t="shared" si="101"/>
        <v>0</v>
      </c>
      <c r="BU169" s="70">
        <f t="shared" si="101"/>
        <v>0</v>
      </c>
      <c r="BV169" s="70">
        <f t="shared" si="101"/>
        <v>0</v>
      </c>
      <c r="BW169" s="70">
        <f t="shared" si="101"/>
        <v>0</v>
      </c>
      <c r="BX169" s="70">
        <f t="shared" si="101"/>
        <v>0</v>
      </c>
      <c r="BY169" s="70">
        <f t="shared" si="101"/>
        <v>0</v>
      </c>
      <c r="BZ169" s="71">
        <f t="shared" si="101"/>
        <v>0</v>
      </c>
      <c r="CA169" s="70">
        <f>CM19+CM21+CM55+CM68+CM107+CM109</f>
        <v>0</v>
      </c>
      <c r="CB169" s="70">
        <f t="shared" ref="CB169:CK169" si="102">CN19+CN21+CN55+CN68+CN107+CN109</f>
        <v>0</v>
      </c>
      <c r="CC169" s="70">
        <f t="shared" si="102"/>
        <v>0</v>
      </c>
      <c r="CD169" s="70">
        <f t="shared" si="102"/>
        <v>0</v>
      </c>
      <c r="CE169" s="70">
        <f t="shared" si="102"/>
        <v>0</v>
      </c>
      <c r="CF169" s="70">
        <f t="shared" si="102"/>
        <v>0</v>
      </c>
      <c r="CG169" s="70">
        <f t="shared" si="102"/>
        <v>0</v>
      </c>
      <c r="CH169" s="70">
        <f t="shared" si="102"/>
        <v>0</v>
      </c>
      <c r="CI169" s="70">
        <f t="shared" si="102"/>
        <v>0</v>
      </c>
      <c r="CJ169" s="70">
        <f t="shared" si="102"/>
        <v>0</v>
      </c>
      <c r="CK169" s="70">
        <f t="shared" si="102"/>
        <v>0</v>
      </c>
    </row>
    <row r="170" spans="1:89">
      <c r="A170" s="64">
        <v>2019</v>
      </c>
      <c r="B170" s="64">
        <v>777950033</v>
      </c>
      <c r="C170" s="64">
        <v>1</v>
      </c>
      <c r="D170" s="64" t="s">
        <v>509</v>
      </c>
      <c r="E170" s="64">
        <v>34050</v>
      </c>
      <c r="F170" s="64">
        <v>184</v>
      </c>
      <c r="G170" s="64" t="s">
        <v>519</v>
      </c>
      <c r="K170" s="279"/>
      <c r="L170" s="64" t="str">
        <f>L20</f>
        <v>Stěžery</v>
      </c>
      <c r="M170" s="64">
        <f>M20+M64</f>
        <v>0</v>
      </c>
      <c r="N170" s="64">
        <f t="shared" ref="N170:W170" si="103">N20+N64</f>
        <v>0</v>
      </c>
      <c r="O170" s="64">
        <f t="shared" si="103"/>
        <v>0</v>
      </c>
      <c r="P170" s="64">
        <f t="shared" si="103"/>
        <v>0</v>
      </c>
      <c r="Q170" s="64">
        <f t="shared" si="103"/>
        <v>0</v>
      </c>
      <c r="R170" s="64">
        <f t="shared" si="103"/>
        <v>0</v>
      </c>
      <c r="S170" s="64">
        <f t="shared" si="103"/>
        <v>0</v>
      </c>
      <c r="T170" s="64">
        <f t="shared" si="103"/>
        <v>0</v>
      </c>
      <c r="U170" s="64">
        <f t="shared" si="103"/>
        <v>25.798999999999999</v>
      </c>
      <c r="V170" s="64">
        <f t="shared" si="103"/>
        <v>0</v>
      </c>
      <c r="W170" s="69">
        <f t="shared" si="103"/>
        <v>0</v>
      </c>
      <c r="X170" s="64">
        <f>Z20+Z64</f>
        <v>0</v>
      </c>
      <c r="Y170" s="64">
        <f>AA20+AA64</f>
        <v>0</v>
      </c>
      <c r="Z170" s="64">
        <f t="shared" ref="Z170:AH170" si="104">AB20+AB64</f>
        <v>0</v>
      </c>
      <c r="AA170" s="64">
        <f t="shared" si="104"/>
        <v>0</v>
      </c>
      <c r="AB170" s="64">
        <f t="shared" si="104"/>
        <v>0</v>
      </c>
      <c r="AC170" s="64">
        <f t="shared" si="104"/>
        <v>0</v>
      </c>
      <c r="AD170" s="64">
        <f t="shared" si="104"/>
        <v>0</v>
      </c>
      <c r="AE170" s="64">
        <f t="shared" si="104"/>
        <v>0</v>
      </c>
      <c r="AF170" s="64">
        <f t="shared" si="104"/>
        <v>28.664999999999999</v>
      </c>
      <c r="AG170" s="64">
        <f t="shared" si="104"/>
        <v>0</v>
      </c>
      <c r="AH170" s="69">
        <f t="shared" si="104"/>
        <v>0</v>
      </c>
      <c r="AI170" s="64">
        <f>AM20+AM64</f>
        <v>0</v>
      </c>
      <c r="AJ170" s="64">
        <f t="shared" ref="AJ170:AS170" si="105">AN20+AN64</f>
        <v>0</v>
      </c>
      <c r="AK170" s="64">
        <f t="shared" si="105"/>
        <v>0</v>
      </c>
      <c r="AL170" s="64">
        <f t="shared" si="105"/>
        <v>0</v>
      </c>
      <c r="AM170" s="64">
        <f t="shared" si="105"/>
        <v>0</v>
      </c>
      <c r="AN170" s="64">
        <f t="shared" si="105"/>
        <v>0</v>
      </c>
      <c r="AO170" s="64">
        <f t="shared" si="105"/>
        <v>0</v>
      </c>
      <c r="AP170" s="64">
        <f t="shared" si="105"/>
        <v>0</v>
      </c>
      <c r="AQ170" s="64">
        <f t="shared" si="105"/>
        <v>26.678000000000001</v>
      </c>
      <c r="AR170" s="64">
        <f t="shared" si="105"/>
        <v>0</v>
      </c>
      <c r="AS170" s="69">
        <f t="shared" si="105"/>
        <v>0</v>
      </c>
      <c r="AT170" s="64">
        <f>AZ20+AZ64</f>
        <v>0</v>
      </c>
      <c r="AU170" s="64">
        <f t="shared" ref="AU170:BD170" si="106">BA20+BA64</f>
        <v>0</v>
      </c>
      <c r="AV170" s="64">
        <f t="shared" si="106"/>
        <v>0</v>
      </c>
      <c r="AW170" s="64">
        <f t="shared" si="106"/>
        <v>0</v>
      </c>
      <c r="AX170" s="64">
        <f t="shared" si="106"/>
        <v>0</v>
      </c>
      <c r="AY170" s="64">
        <f t="shared" si="106"/>
        <v>0</v>
      </c>
      <c r="AZ170" s="64">
        <f t="shared" si="106"/>
        <v>0</v>
      </c>
      <c r="BA170" s="64">
        <f t="shared" si="106"/>
        <v>0</v>
      </c>
      <c r="BB170" s="64">
        <f t="shared" si="106"/>
        <v>0</v>
      </c>
      <c r="BC170" s="64">
        <f t="shared" si="106"/>
        <v>0</v>
      </c>
      <c r="BD170" s="69">
        <f t="shared" si="106"/>
        <v>0</v>
      </c>
      <c r="BE170" s="64">
        <f>BM20+BM64</f>
        <v>0</v>
      </c>
      <c r="BF170" s="64">
        <f t="shared" ref="BF170:BO170" si="107">BN20+BN64</f>
        <v>0</v>
      </c>
      <c r="BG170" s="64">
        <f t="shared" si="107"/>
        <v>0</v>
      </c>
      <c r="BH170" s="64">
        <f t="shared" si="107"/>
        <v>0</v>
      </c>
      <c r="BI170" s="64">
        <f t="shared" si="107"/>
        <v>0</v>
      </c>
      <c r="BJ170" s="64">
        <f t="shared" si="107"/>
        <v>0</v>
      </c>
      <c r="BK170" s="64">
        <f t="shared" si="107"/>
        <v>0</v>
      </c>
      <c r="BL170" s="64">
        <f t="shared" si="107"/>
        <v>0</v>
      </c>
      <c r="BM170" s="64">
        <f t="shared" si="107"/>
        <v>0</v>
      </c>
      <c r="BN170" s="64">
        <f t="shared" si="107"/>
        <v>0</v>
      </c>
      <c r="BO170" s="69">
        <f t="shared" si="107"/>
        <v>0</v>
      </c>
      <c r="BP170" s="64">
        <f>BZ20+BZ64</f>
        <v>0</v>
      </c>
      <c r="BQ170" s="64">
        <f t="shared" ref="BQ170:BZ170" si="108">CA20+CA64</f>
        <v>0</v>
      </c>
      <c r="BR170" s="64">
        <f t="shared" si="108"/>
        <v>0</v>
      </c>
      <c r="BS170" s="64">
        <f t="shared" si="108"/>
        <v>0</v>
      </c>
      <c r="BT170" s="64">
        <f t="shared" si="108"/>
        <v>0</v>
      </c>
      <c r="BU170" s="64">
        <f t="shared" si="108"/>
        <v>0</v>
      </c>
      <c r="BV170" s="64">
        <f t="shared" si="108"/>
        <v>0</v>
      </c>
      <c r="BW170" s="64">
        <f t="shared" si="108"/>
        <v>0</v>
      </c>
      <c r="BX170" s="64">
        <f t="shared" si="108"/>
        <v>0</v>
      </c>
      <c r="BY170" s="64">
        <f t="shared" si="108"/>
        <v>0</v>
      </c>
      <c r="BZ170" s="69">
        <f t="shared" si="108"/>
        <v>0</v>
      </c>
      <c r="CA170" s="64">
        <f>CM20+CM64</f>
        <v>0</v>
      </c>
      <c r="CB170" s="64">
        <f t="shared" ref="CB170:CK170" si="109">CN20+CN64</f>
        <v>0</v>
      </c>
      <c r="CC170" s="64">
        <f t="shared" si="109"/>
        <v>0</v>
      </c>
      <c r="CD170" s="64">
        <f t="shared" si="109"/>
        <v>0</v>
      </c>
      <c r="CE170" s="64">
        <f t="shared" si="109"/>
        <v>0</v>
      </c>
      <c r="CF170" s="64">
        <f t="shared" si="109"/>
        <v>0</v>
      </c>
      <c r="CG170" s="64">
        <f t="shared" si="109"/>
        <v>0</v>
      </c>
      <c r="CH170" s="64">
        <f t="shared" si="109"/>
        <v>0</v>
      </c>
      <c r="CI170" s="64">
        <f t="shared" si="109"/>
        <v>0</v>
      </c>
      <c r="CJ170" s="64">
        <f t="shared" si="109"/>
        <v>0</v>
      </c>
      <c r="CK170" s="64">
        <f t="shared" si="109"/>
        <v>0</v>
      </c>
    </row>
    <row r="171" spans="1:89">
      <c r="A171" s="64">
        <v>2018</v>
      </c>
      <c r="B171" s="64">
        <v>777950033</v>
      </c>
      <c r="C171" s="64">
        <v>1</v>
      </c>
      <c r="D171" s="64" t="s">
        <v>509</v>
      </c>
      <c r="E171" s="64">
        <v>34050</v>
      </c>
      <c r="F171" s="64">
        <v>18</v>
      </c>
      <c r="G171" s="64" t="s">
        <v>519</v>
      </c>
      <c r="K171" s="281"/>
      <c r="L171" s="65" t="str">
        <f>L50</f>
        <v>Račice nad Trotinou</v>
      </c>
      <c r="M171" s="65">
        <f>M50+M51+M63</f>
        <v>0</v>
      </c>
      <c r="N171" s="65">
        <f t="shared" ref="N171:W171" si="110">N50+N51+N63</f>
        <v>0</v>
      </c>
      <c r="O171" s="65">
        <f t="shared" si="110"/>
        <v>0</v>
      </c>
      <c r="P171" s="65">
        <f t="shared" si="110"/>
        <v>0</v>
      </c>
      <c r="Q171" s="65">
        <f t="shared" si="110"/>
        <v>0</v>
      </c>
      <c r="R171" s="65">
        <f t="shared" si="110"/>
        <v>0</v>
      </c>
      <c r="S171" s="65">
        <f t="shared" si="110"/>
        <v>104.8</v>
      </c>
      <c r="T171" s="65">
        <f t="shared" si="110"/>
        <v>0</v>
      </c>
      <c r="U171" s="65">
        <f t="shared" si="110"/>
        <v>0</v>
      </c>
      <c r="V171" s="65">
        <f t="shared" si="110"/>
        <v>0</v>
      </c>
      <c r="W171" s="67">
        <f t="shared" si="110"/>
        <v>0</v>
      </c>
      <c r="X171" s="65">
        <f>Z50+Z51+Z63</f>
        <v>0</v>
      </c>
      <c r="Y171" s="65">
        <f>AA50+AA51+AA63</f>
        <v>0</v>
      </c>
      <c r="Z171" s="65">
        <f t="shared" ref="Z171:AH171" si="111">AB50+AB51+AB63</f>
        <v>0</v>
      </c>
      <c r="AA171" s="65">
        <f t="shared" si="111"/>
        <v>0</v>
      </c>
      <c r="AB171" s="65">
        <f t="shared" si="111"/>
        <v>0</v>
      </c>
      <c r="AC171" s="65">
        <f t="shared" si="111"/>
        <v>0</v>
      </c>
      <c r="AD171" s="65">
        <f t="shared" si="111"/>
        <v>100.5</v>
      </c>
      <c r="AE171" s="65">
        <f t="shared" si="111"/>
        <v>0</v>
      </c>
      <c r="AF171" s="65">
        <f t="shared" si="111"/>
        <v>0</v>
      </c>
      <c r="AG171" s="65">
        <f t="shared" si="111"/>
        <v>0</v>
      </c>
      <c r="AH171" s="67">
        <f t="shared" si="111"/>
        <v>0</v>
      </c>
      <c r="AI171" s="65">
        <f>AM50+AM51+AM63</f>
        <v>0</v>
      </c>
      <c r="AJ171" s="65">
        <f t="shared" ref="AJ171:AS171" si="112">AN50+AN51+AN63</f>
        <v>0</v>
      </c>
      <c r="AK171" s="65">
        <f t="shared" si="112"/>
        <v>0</v>
      </c>
      <c r="AL171" s="65">
        <f t="shared" si="112"/>
        <v>0</v>
      </c>
      <c r="AM171" s="65">
        <f t="shared" si="112"/>
        <v>0</v>
      </c>
      <c r="AN171" s="65">
        <f t="shared" si="112"/>
        <v>0</v>
      </c>
      <c r="AO171" s="65">
        <f t="shared" si="112"/>
        <v>0</v>
      </c>
      <c r="AP171" s="65">
        <f t="shared" si="112"/>
        <v>113.78200000000001</v>
      </c>
      <c r="AQ171" s="65">
        <f t="shared" si="112"/>
        <v>0</v>
      </c>
      <c r="AR171" s="65">
        <f t="shared" si="112"/>
        <v>0</v>
      </c>
      <c r="AS171" s="67">
        <f t="shared" si="112"/>
        <v>0</v>
      </c>
      <c r="AT171" s="65">
        <f>AZ50+AZ51+AZ63</f>
        <v>0</v>
      </c>
      <c r="AU171" s="65">
        <f t="shared" ref="AU171:BD171" si="113">BA50+BA51+BA63</f>
        <v>0</v>
      </c>
      <c r="AV171" s="65">
        <f t="shared" si="113"/>
        <v>0</v>
      </c>
      <c r="AW171" s="65">
        <f t="shared" si="113"/>
        <v>0</v>
      </c>
      <c r="AX171" s="65">
        <f t="shared" si="113"/>
        <v>0</v>
      </c>
      <c r="AY171" s="65">
        <f t="shared" si="113"/>
        <v>0</v>
      </c>
      <c r="AZ171" s="65">
        <f t="shared" si="113"/>
        <v>0</v>
      </c>
      <c r="BA171" s="65">
        <f t="shared" si="113"/>
        <v>0</v>
      </c>
      <c r="BB171" s="65">
        <f t="shared" si="113"/>
        <v>0</v>
      </c>
      <c r="BC171" s="65">
        <f t="shared" si="113"/>
        <v>0</v>
      </c>
      <c r="BD171" s="67">
        <f t="shared" si="113"/>
        <v>0</v>
      </c>
      <c r="BE171" s="65">
        <f>BM50+BM51+BM63</f>
        <v>0</v>
      </c>
      <c r="BF171" s="65">
        <f t="shared" ref="BF171:BO171" si="114">BN50+BN51+BN63</f>
        <v>0</v>
      </c>
      <c r="BG171" s="65">
        <f t="shared" si="114"/>
        <v>0</v>
      </c>
      <c r="BH171" s="65">
        <f t="shared" si="114"/>
        <v>0</v>
      </c>
      <c r="BI171" s="65">
        <f t="shared" si="114"/>
        <v>0</v>
      </c>
      <c r="BJ171" s="65">
        <f t="shared" si="114"/>
        <v>0</v>
      </c>
      <c r="BK171" s="65">
        <f t="shared" si="114"/>
        <v>0</v>
      </c>
      <c r="BL171" s="65">
        <f t="shared" si="114"/>
        <v>0</v>
      </c>
      <c r="BM171" s="65">
        <f t="shared" si="114"/>
        <v>0</v>
      </c>
      <c r="BN171" s="65">
        <f t="shared" si="114"/>
        <v>0</v>
      </c>
      <c r="BO171" s="67">
        <f t="shared" si="114"/>
        <v>0</v>
      </c>
      <c r="BP171" s="65">
        <f>BZ50+BZ51+BZ63</f>
        <v>0</v>
      </c>
      <c r="BQ171" s="65">
        <f t="shared" ref="BQ171:BZ171" si="115">CA50+CA51+CA63</f>
        <v>0</v>
      </c>
      <c r="BR171" s="65">
        <f t="shared" si="115"/>
        <v>0</v>
      </c>
      <c r="BS171" s="65">
        <f t="shared" si="115"/>
        <v>0</v>
      </c>
      <c r="BT171" s="65">
        <f t="shared" si="115"/>
        <v>0</v>
      </c>
      <c r="BU171" s="65">
        <f t="shared" si="115"/>
        <v>0</v>
      </c>
      <c r="BV171" s="65">
        <f t="shared" si="115"/>
        <v>0</v>
      </c>
      <c r="BW171" s="65">
        <f t="shared" si="115"/>
        <v>0</v>
      </c>
      <c r="BX171" s="65">
        <f t="shared" si="115"/>
        <v>0</v>
      </c>
      <c r="BY171" s="65">
        <f t="shared" si="115"/>
        <v>0</v>
      </c>
      <c r="BZ171" s="67">
        <f t="shared" si="115"/>
        <v>0</v>
      </c>
      <c r="CA171" s="65">
        <f>CM50+CM51+CM63</f>
        <v>0</v>
      </c>
      <c r="CB171" s="65">
        <f t="shared" ref="CB171:CK171" si="116">CN50+CN51+CN63</f>
        <v>0</v>
      </c>
      <c r="CC171" s="65">
        <f t="shared" si="116"/>
        <v>0</v>
      </c>
      <c r="CD171" s="65">
        <f t="shared" si="116"/>
        <v>0</v>
      </c>
      <c r="CE171" s="65">
        <f t="shared" si="116"/>
        <v>0</v>
      </c>
      <c r="CF171" s="65">
        <f t="shared" si="116"/>
        <v>0</v>
      </c>
      <c r="CG171" s="65">
        <f t="shared" si="116"/>
        <v>0</v>
      </c>
      <c r="CH171" s="65">
        <f t="shared" si="116"/>
        <v>0</v>
      </c>
      <c r="CI171" s="65">
        <f t="shared" si="116"/>
        <v>0</v>
      </c>
      <c r="CJ171" s="65">
        <f t="shared" si="116"/>
        <v>0</v>
      </c>
      <c r="CK171" s="65">
        <f t="shared" si="116"/>
        <v>0</v>
      </c>
    </row>
    <row r="172" spans="1:89">
      <c r="A172" s="64">
        <v>2000</v>
      </c>
      <c r="B172" s="64">
        <v>777950221</v>
      </c>
      <c r="C172" s="64">
        <v>1</v>
      </c>
      <c r="D172" s="64" t="s">
        <v>509</v>
      </c>
      <c r="E172" s="64">
        <v>34050</v>
      </c>
      <c r="F172" s="64">
        <v>720</v>
      </c>
      <c r="K172" s="280" t="s">
        <v>309</v>
      </c>
      <c r="L172" s="70" t="str">
        <f t="shared" ref="L172:W172" si="117">L125</f>
        <v>Obědovice</v>
      </c>
      <c r="M172" s="70">
        <f t="shared" si="117"/>
        <v>0</v>
      </c>
      <c r="N172" s="70">
        <f t="shared" si="117"/>
        <v>0</v>
      </c>
      <c r="O172" s="70">
        <f t="shared" si="117"/>
        <v>0</v>
      </c>
      <c r="P172" s="70">
        <f t="shared" si="117"/>
        <v>0</v>
      </c>
      <c r="Q172" s="70">
        <f t="shared" si="117"/>
        <v>0</v>
      </c>
      <c r="R172" s="70">
        <f t="shared" si="117"/>
        <v>0</v>
      </c>
      <c r="S172" s="70">
        <f t="shared" si="117"/>
        <v>0</v>
      </c>
      <c r="T172" s="70">
        <f t="shared" si="117"/>
        <v>0</v>
      </c>
      <c r="U172" s="70">
        <f t="shared" si="117"/>
        <v>0</v>
      </c>
      <c r="V172" s="70">
        <f t="shared" si="117"/>
        <v>0</v>
      </c>
      <c r="W172" s="71">
        <f t="shared" si="117"/>
        <v>0</v>
      </c>
      <c r="X172" s="70">
        <f t="shared" ref="X172:AH172" si="118">Z125</f>
        <v>0</v>
      </c>
      <c r="Y172" s="70">
        <f t="shared" si="118"/>
        <v>0</v>
      </c>
      <c r="Z172" s="70">
        <f t="shared" si="118"/>
        <v>0</v>
      </c>
      <c r="AA172" s="70">
        <f t="shared" si="118"/>
        <v>0</v>
      </c>
      <c r="AB172" s="70">
        <f t="shared" si="118"/>
        <v>0</v>
      </c>
      <c r="AC172" s="70">
        <f t="shared" si="118"/>
        <v>0</v>
      </c>
      <c r="AD172" s="70">
        <f t="shared" si="118"/>
        <v>0</v>
      </c>
      <c r="AE172" s="70">
        <f t="shared" si="118"/>
        <v>0</v>
      </c>
      <c r="AF172" s="70">
        <f t="shared" si="118"/>
        <v>0</v>
      </c>
      <c r="AG172" s="70">
        <f t="shared" si="118"/>
        <v>0</v>
      </c>
      <c r="AH172" s="71">
        <f t="shared" si="118"/>
        <v>0</v>
      </c>
      <c r="AI172" s="70">
        <f t="shared" ref="AI172:AS172" si="119">AM125</f>
        <v>0</v>
      </c>
      <c r="AJ172" s="70">
        <f t="shared" si="119"/>
        <v>0</v>
      </c>
      <c r="AK172" s="70">
        <f t="shared" si="119"/>
        <v>0</v>
      </c>
      <c r="AL172" s="70">
        <f t="shared" si="119"/>
        <v>0</v>
      </c>
      <c r="AM172" s="70">
        <f t="shared" si="119"/>
        <v>0</v>
      </c>
      <c r="AN172" s="70">
        <f t="shared" si="119"/>
        <v>0</v>
      </c>
      <c r="AO172" s="70">
        <f t="shared" si="119"/>
        <v>0</v>
      </c>
      <c r="AP172" s="70">
        <f t="shared" si="119"/>
        <v>0</v>
      </c>
      <c r="AQ172" s="70">
        <f t="shared" si="119"/>
        <v>0</v>
      </c>
      <c r="AR172" s="70">
        <f t="shared" si="119"/>
        <v>0</v>
      </c>
      <c r="AS172" s="71">
        <f t="shared" si="119"/>
        <v>0</v>
      </c>
      <c r="AT172" s="70">
        <f t="shared" ref="AT172:BD172" si="120">AZ125</f>
        <v>0</v>
      </c>
      <c r="AU172" s="70">
        <f t="shared" si="120"/>
        <v>0</v>
      </c>
      <c r="AV172" s="70">
        <f t="shared" si="120"/>
        <v>0</v>
      </c>
      <c r="AW172" s="70">
        <f t="shared" si="120"/>
        <v>0</v>
      </c>
      <c r="AX172" s="70">
        <f t="shared" si="120"/>
        <v>0</v>
      </c>
      <c r="AY172" s="70">
        <f t="shared" si="120"/>
        <v>0</v>
      </c>
      <c r="AZ172" s="70">
        <f t="shared" si="120"/>
        <v>0</v>
      </c>
      <c r="BA172" s="70">
        <f t="shared" si="120"/>
        <v>0</v>
      </c>
      <c r="BB172" s="70">
        <f t="shared" si="120"/>
        <v>0</v>
      </c>
      <c r="BC172" s="70">
        <f t="shared" si="120"/>
        <v>0</v>
      </c>
      <c r="BD172" s="71">
        <f t="shared" si="120"/>
        <v>0</v>
      </c>
      <c r="BE172" s="70">
        <f t="shared" ref="BE172:BO172" si="121">BM125</f>
        <v>0</v>
      </c>
      <c r="BF172" s="70">
        <f t="shared" si="121"/>
        <v>0</v>
      </c>
      <c r="BG172" s="70">
        <f t="shared" si="121"/>
        <v>0</v>
      </c>
      <c r="BH172" s="70">
        <f t="shared" si="121"/>
        <v>0</v>
      </c>
      <c r="BI172" s="70">
        <f t="shared" si="121"/>
        <v>0</v>
      </c>
      <c r="BJ172" s="70">
        <f t="shared" si="121"/>
        <v>0</v>
      </c>
      <c r="BK172" s="70">
        <f t="shared" si="121"/>
        <v>0</v>
      </c>
      <c r="BL172" s="70">
        <f t="shared" si="121"/>
        <v>0</v>
      </c>
      <c r="BM172" s="70">
        <f t="shared" si="121"/>
        <v>0</v>
      </c>
      <c r="BN172" s="70">
        <f t="shared" si="121"/>
        <v>0</v>
      </c>
      <c r="BO172" s="71">
        <f t="shared" si="121"/>
        <v>0</v>
      </c>
      <c r="BP172" s="70">
        <f t="shared" ref="BP172:BZ172" si="122">BZ125</f>
        <v>0</v>
      </c>
      <c r="BQ172" s="70">
        <f t="shared" si="122"/>
        <v>0</v>
      </c>
      <c r="BR172" s="70">
        <f t="shared" si="122"/>
        <v>0</v>
      </c>
      <c r="BS172" s="70">
        <f t="shared" si="122"/>
        <v>0</v>
      </c>
      <c r="BT172" s="70">
        <f t="shared" si="122"/>
        <v>0</v>
      </c>
      <c r="BU172" s="70">
        <f t="shared" si="122"/>
        <v>0</v>
      </c>
      <c r="BV172" s="70">
        <f t="shared" si="122"/>
        <v>0</v>
      </c>
      <c r="BW172" s="70">
        <f t="shared" si="122"/>
        <v>0</v>
      </c>
      <c r="BX172" s="70">
        <f t="shared" si="122"/>
        <v>0</v>
      </c>
      <c r="BY172" s="70">
        <f t="shared" si="122"/>
        <v>0</v>
      </c>
      <c r="BZ172" s="71">
        <f t="shared" si="122"/>
        <v>0</v>
      </c>
      <c r="CA172" s="70">
        <f>CM125</f>
        <v>0</v>
      </c>
      <c r="CB172" s="70">
        <f t="shared" ref="CB172:CK172" si="123">CN125</f>
        <v>0</v>
      </c>
      <c r="CC172" s="70">
        <f t="shared" si="123"/>
        <v>0</v>
      </c>
      <c r="CD172" s="70">
        <f t="shared" si="123"/>
        <v>0</v>
      </c>
      <c r="CE172" s="70">
        <f t="shared" si="123"/>
        <v>0</v>
      </c>
      <c r="CF172" s="70">
        <f t="shared" si="123"/>
        <v>0</v>
      </c>
      <c r="CG172" s="70">
        <f t="shared" si="123"/>
        <v>0</v>
      </c>
      <c r="CH172" s="70">
        <f t="shared" si="123"/>
        <v>0</v>
      </c>
      <c r="CI172" s="70">
        <f t="shared" si="123"/>
        <v>0</v>
      </c>
      <c r="CJ172" s="70">
        <f t="shared" si="123"/>
        <v>0</v>
      </c>
      <c r="CK172" s="70">
        <f t="shared" si="123"/>
        <v>0</v>
      </c>
    </row>
    <row r="173" spans="1:89">
      <c r="K173" s="281"/>
      <c r="L173" s="65" t="str">
        <f t="shared" ref="L173:W173" si="124">L46</f>
        <v>Stěžery</v>
      </c>
      <c r="M173" s="65">
        <f t="shared" si="124"/>
        <v>0</v>
      </c>
      <c r="N173" s="65">
        <f t="shared" si="124"/>
        <v>0</v>
      </c>
      <c r="O173" s="65">
        <f t="shared" si="124"/>
        <v>0</v>
      </c>
      <c r="P173" s="65">
        <f t="shared" si="124"/>
        <v>0</v>
      </c>
      <c r="Q173" s="65">
        <f t="shared" si="124"/>
        <v>0</v>
      </c>
      <c r="R173" s="65">
        <f t="shared" si="124"/>
        <v>0</v>
      </c>
      <c r="S173" s="65">
        <f t="shared" si="124"/>
        <v>0</v>
      </c>
      <c r="T173" s="65">
        <f t="shared" si="124"/>
        <v>0</v>
      </c>
      <c r="U173" s="65">
        <f t="shared" si="124"/>
        <v>0</v>
      </c>
      <c r="V173" s="65">
        <f t="shared" si="124"/>
        <v>0</v>
      </c>
      <c r="W173" s="67">
        <f t="shared" si="124"/>
        <v>0</v>
      </c>
      <c r="X173" s="65">
        <f t="shared" ref="X173:AH173" si="125">Z46</f>
        <v>0</v>
      </c>
      <c r="Y173" s="65">
        <f t="shared" si="125"/>
        <v>0</v>
      </c>
      <c r="Z173" s="65">
        <f t="shared" si="125"/>
        <v>37.4</v>
      </c>
      <c r="AA173" s="65">
        <f t="shared" si="125"/>
        <v>0</v>
      </c>
      <c r="AB173" s="65">
        <f t="shared" si="125"/>
        <v>0</v>
      </c>
      <c r="AC173" s="65">
        <f t="shared" si="125"/>
        <v>0</v>
      </c>
      <c r="AD173" s="65">
        <f t="shared" si="125"/>
        <v>0</v>
      </c>
      <c r="AE173" s="65">
        <f t="shared" si="125"/>
        <v>0</v>
      </c>
      <c r="AF173" s="65">
        <f t="shared" si="125"/>
        <v>0</v>
      </c>
      <c r="AG173" s="65">
        <f t="shared" si="125"/>
        <v>0</v>
      </c>
      <c r="AH173" s="67">
        <f t="shared" si="125"/>
        <v>0</v>
      </c>
      <c r="AI173" s="65">
        <f t="shared" ref="AI173:AS173" si="126">AM46</f>
        <v>0</v>
      </c>
      <c r="AJ173" s="65">
        <f t="shared" si="126"/>
        <v>0</v>
      </c>
      <c r="AK173" s="65">
        <f t="shared" si="126"/>
        <v>0</v>
      </c>
      <c r="AL173" s="65">
        <f t="shared" si="126"/>
        <v>0</v>
      </c>
      <c r="AM173" s="65">
        <f t="shared" si="126"/>
        <v>0</v>
      </c>
      <c r="AN173" s="65">
        <f t="shared" si="126"/>
        <v>0</v>
      </c>
      <c r="AO173" s="65">
        <f t="shared" si="126"/>
        <v>0</v>
      </c>
      <c r="AP173" s="65">
        <f t="shared" si="126"/>
        <v>0</v>
      </c>
      <c r="AQ173" s="65">
        <f t="shared" si="126"/>
        <v>0</v>
      </c>
      <c r="AR173" s="65">
        <f t="shared" si="126"/>
        <v>0</v>
      </c>
      <c r="AS173" s="67">
        <f t="shared" si="126"/>
        <v>0</v>
      </c>
      <c r="AT173" s="65">
        <f t="shared" ref="AT173:BD173" si="127">AZ46</f>
        <v>0</v>
      </c>
      <c r="AU173" s="65">
        <f t="shared" si="127"/>
        <v>0</v>
      </c>
      <c r="AV173" s="65">
        <f t="shared" si="127"/>
        <v>0</v>
      </c>
      <c r="AW173" s="65">
        <f t="shared" si="127"/>
        <v>0</v>
      </c>
      <c r="AX173" s="65">
        <f t="shared" si="127"/>
        <v>0</v>
      </c>
      <c r="AY173" s="65">
        <f t="shared" si="127"/>
        <v>0</v>
      </c>
      <c r="AZ173" s="65">
        <f t="shared" si="127"/>
        <v>0</v>
      </c>
      <c r="BA173" s="65">
        <f t="shared" si="127"/>
        <v>0</v>
      </c>
      <c r="BB173" s="65">
        <f t="shared" si="127"/>
        <v>0</v>
      </c>
      <c r="BC173" s="65">
        <f t="shared" si="127"/>
        <v>0</v>
      </c>
      <c r="BD173" s="67">
        <f t="shared" si="127"/>
        <v>0</v>
      </c>
      <c r="BE173" s="65">
        <f t="shared" ref="BE173:BO173" si="128">BM46</f>
        <v>0</v>
      </c>
      <c r="BF173" s="65">
        <f t="shared" si="128"/>
        <v>0</v>
      </c>
      <c r="BG173" s="65">
        <f t="shared" si="128"/>
        <v>0</v>
      </c>
      <c r="BH173" s="65">
        <f t="shared" si="128"/>
        <v>0</v>
      </c>
      <c r="BI173" s="65">
        <f t="shared" si="128"/>
        <v>0</v>
      </c>
      <c r="BJ173" s="65">
        <f t="shared" si="128"/>
        <v>0</v>
      </c>
      <c r="BK173" s="65">
        <f t="shared" si="128"/>
        <v>0</v>
      </c>
      <c r="BL173" s="65">
        <f t="shared" si="128"/>
        <v>0</v>
      </c>
      <c r="BM173" s="65">
        <f t="shared" si="128"/>
        <v>0</v>
      </c>
      <c r="BN173" s="65">
        <f t="shared" si="128"/>
        <v>0</v>
      </c>
      <c r="BO173" s="67">
        <f t="shared" si="128"/>
        <v>0</v>
      </c>
      <c r="BP173" s="65">
        <f t="shared" ref="BP173:BZ173" si="129">BZ46</f>
        <v>0</v>
      </c>
      <c r="BQ173" s="65">
        <f t="shared" si="129"/>
        <v>0</v>
      </c>
      <c r="BR173" s="65">
        <f t="shared" si="129"/>
        <v>0</v>
      </c>
      <c r="BS173" s="65">
        <f t="shared" si="129"/>
        <v>0</v>
      </c>
      <c r="BT173" s="65">
        <f t="shared" si="129"/>
        <v>0</v>
      </c>
      <c r="BU173" s="65">
        <f t="shared" si="129"/>
        <v>0</v>
      </c>
      <c r="BV173" s="65">
        <f t="shared" si="129"/>
        <v>0</v>
      </c>
      <c r="BW173" s="65">
        <f t="shared" si="129"/>
        <v>0</v>
      </c>
      <c r="BX173" s="65">
        <f t="shared" si="129"/>
        <v>0</v>
      </c>
      <c r="BY173" s="65">
        <f t="shared" si="129"/>
        <v>0</v>
      </c>
      <c r="BZ173" s="67">
        <f t="shared" si="129"/>
        <v>0</v>
      </c>
      <c r="CA173" s="65">
        <f>CM46</f>
        <v>0</v>
      </c>
      <c r="CB173" s="65">
        <f t="shared" ref="CB173:CK173" si="130">CN46</f>
        <v>0</v>
      </c>
      <c r="CC173" s="65">
        <f t="shared" si="130"/>
        <v>0</v>
      </c>
      <c r="CD173" s="65">
        <f t="shared" si="130"/>
        <v>0</v>
      </c>
      <c r="CE173" s="65">
        <f t="shared" si="130"/>
        <v>0</v>
      </c>
      <c r="CF173" s="65">
        <f t="shared" si="130"/>
        <v>0</v>
      </c>
      <c r="CG173" s="65">
        <f t="shared" si="130"/>
        <v>0</v>
      </c>
      <c r="CH173" s="65">
        <f t="shared" si="130"/>
        <v>0</v>
      </c>
      <c r="CI173" s="65">
        <f t="shared" si="130"/>
        <v>0</v>
      </c>
      <c r="CJ173" s="65">
        <f t="shared" si="130"/>
        <v>0</v>
      </c>
      <c r="CK173" s="65">
        <f t="shared" si="130"/>
        <v>0</v>
      </c>
    </row>
    <row r="175" spans="1:89" ht="12.75" customHeight="1">
      <c r="B175" s="72" t="s">
        <v>526</v>
      </c>
      <c r="C175" s="70" t="s">
        <v>527</v>
      </c>
      <c r="D175" s="70" t="s">
        <v>528</v>
      </c>
      <c r="E175" s="70" t="s">
        <v>529</v>
      </c>
      <c r="F175" s="70" t="s">
        <v>530</v>
      </c>
      <c r="G175" s="70"/>
      <c r="H175" s="70"/>
      <c r="I175" s="71"/>
      <c r="K175" s="270" t="s">
        <v>531</v>
      </c>
      <c r="L175" s="70" t="s">
        <v>231</v>
      </c>
      <c r="M175" s="70"/>
      <c r="N175" s="70"/>
      <c r="O175" s="70"/>
      <c r="P175" s="70">
        <v>3.25</v>
      </c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>
        <v>3.25</v>
      </c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>
        <v>3.25</v>
      </c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>
        <v>3.25</v>
      </c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>
        <v>3.25</v>
      </c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>
        <v>3.25</v>
      </c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>
        <v>3.25</v>
      </c>
      <c r="CE175" s="70"/>
      <c r="CF175" s="70"/>
      <c r="CG175" s="70"/>
      <c r="CH175" s="70"/>
      <c r="CI175" s="70"/>
      <c r="CJ175" s="70"/>
      <c r="CK175" s="70"/>
    </row>
    <row r="176" spans="1:89">
      <c r="B176" s="73">
        <v>101</v>
      </c>
      <c r="C176" s="64" t="s">
        <v>280</v>
      </c>
      <c r="D176" s="64" t="s">
        <v>532</v>
      </c>
      <c r="E176" s="64">
        <v>16780</v>
      </c>
      <c r="F176" s="64" t="s">
        <v>533</v>
      </c>
      <c r="G176" s="263" t="s">
        <v>534</v>
      </c>
      <c r="H176" s="74">
        <f>E176/1000/1000*1000/3.6</f>
        <v>4.6611111111111114</v>
      </c>
      <c r="I176" s="69" t="s">
        <v>535</v>
      </c>
      <c r="K176" s="271"/>
      <c r="L176" s="64" t="s">
        <v>221</v>
      </c>
      <c r="AJ176" s="64">
        <v>8.2100000000000009</v>
      </c>
      <c r="AU176" s="64">
        <v>6.76</v>
      </c>
      <c r="BF176" s="64">
        <v>3.5</v>
      </c>
    </row>
    <row r="177" spans="2:89">
      <c r="B177" s="73">
        <v>103</v>
      </c>
      <c r="C177" s="64" t="s">
        <v>282</v>
      </c>
      <c r="D177" s="64" t="s">
        <v>532</v>
      </c>
      <c r="E177" s="64">
        <v>25150</v>
      </c>
      <c r="F177" s="64" t="s">
        <v>533</v>
      </c>
      <c r="G177" s="263"/>
      <c r="H177" s="74">
        <f t="shared" ref="H177:H185" si="131">E177/1000/1000*1000/3.6</f>
        <v>6.9861111111111107</v>
      </c>
      <c r="I177" s="69" t="s">
        <v>535</v>
      </c>
      <c r="K177" s="271"/>
      <c r="L177" s="64" t="s">
        <v>225</v>
      </c>
      <c r="AU177" s="64">
        <v>6</v>
      </c>
    </row>
    <row r="178" spans="2:89">
      <c r="B178" s="73">
        <v>107</v>
      </c>
      <c r="C178" s="64" t="s">
        <v>283</v>
      </c>
      <c r="D178" s="64" t="s">
        <v>532</v>
      </c>
      <c r="E178" s="64">
        <v>27130</v>
      </c>
      <c r="F178" s="64" t="s">
        <v>533</v>
      </c>
      <c r="G178" s="263"/>
      <c r="H178" s="74">
        <f t="shared" si="131"/>
        <v>7.5361111111111105</v>
      </c>
      <c r="I178" s="69" t="s">
        <v>535</v>
      </c>
      <c r="K178" s="272"/>
      <c r="L178" s="65" t="s">
        <v>233</v>
      </c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>
        <v>2.21</v>
      </c>
      <c r="BR178" s="65"/>
      <c r="BS178" s="65"/>
      <c r="BT178" s="65"/>
      <c r="BU178" s="65"/>
      <c r="BV178" s="65"/>
      <c r="BW178" s="65"/>
      <c r="BX178" s="65"/>
      <c r="BY178" s="65"/>
      <c r="BZ178" s="65"/>
      <c r="CA178" s="65"/>
      <c r="CB178" s="65"/>
      <c r="CC178" s="65"/>
      <c r="CD178" s="65"/>
      <c r="CE178" s="65"/>
      <c r="CF178" s="65"/>
      <c r="CG178" s="65"/>
      <c r="CH178" s="65"/>
      <c r="CI178" s="65"/>
      <c r="CJ178" s="65"/>
      <c r="CK178" s="65"/>
    </row>
    <row r="179" spans="2:89">
      <c r="B179" s="73">
        <v>109</v>
      </c>
      <c r="C179" s="64" t="s">
        <v>297</v>
      </c>
      <c r="D179" s="64" t="s">
        <v>532</v>
      </c>
      <c r="E179" s="64">
        <v>11600</v>
      </c>
      <c r="F179" s="64" t="s">
        <v>533</v>
      </c>
      <c r="G179" s="263" t="s">
        <v>536</v>
      </c>
      <c r="H179" s="74">
        <f t="shared" si="131"/>
        <v>3.2222222222222219</v>
      </c>
      <c r="I179" s="69" t="s">
        <v>535</v>
      </c>
      <c r="K179" s="101" t="s">
        <v>144</v>
      </c>
      <c r="L179" s="100"/>
      <c r="M179" s="100">
        <f t="shared" ref="M179:AR179" si="132">SUM(M131:M173)+SUM(M175:M178)</f>
        <v>2487.5</v>
      </c>
      <c r="N179" s="100">
        <f t="shared" si="132"/>
        <v>354.8</v>
      </c>
      <c r="O179" s="100">
        <f t="shared" si="132"/>
        <v>295.18</v>
      </c>
      <c r="P179" s="100">
        <f t="shared" si="132"/>
        <v>1073.25</v>
      </c>
      <c r="Q179" s="100">
        <f t="shared" si="132"/>
        <v>0</v>
      </c>
      <c r="R179" s="100">
        <f t="shared" si="132"/>
        <v>50</v>
      </c>
      <c r="S179" s="100">
        <f t="shared" si="132"/>
        <v>131.54</v>
      </c>
      <c r="T179" s="100">
        <f t="shared" si="132"/>
        <v>0</v>
      </c>
      <c r="U179" s="100">
        <f t="shared" si="132"/>
        <v>1125.5819999999999</v>
      </c>
      <c r="V179" s="100">
        <f t="shared" si="132"/>
        <v>30.888999999999999</v>
      </c>
      <c r="W179" s="100">
        <f t="shared" si="132"/>
        <v>0</v>
      </c>
      <c r="X179" s="100">
        <f t="shared" si="132"/>
        <v>522</v>
      </c>
      <c r="Y179" s="100">
        <f t="shared" si="132"/>
        <v>0</v>
      </c>
      <c r="Z179" s="100">
        <f t="shared" si="132"/>
        <v>172.4</v>
      </c>
      <c r="AA179" s="100">
        <f t="shared" si="132"/>
        <v>3010.75</v>
      </c>
      <c r="AB179" s="100">
        <f t="shared" si="132"/>
        <v>79.599999999999994</v>
      </c>
      <c r="AC179" s="100">
        <f t="shared" si="132"/>
        <v>0</v>
      </c>
      <c r="AD179" s="100">
        <f t="shared" si="132"/>
        <v>100.5</v>
      </c>
      <c r="AE179" s="100">
        <f t="shared" si="132"/>
        <v>0</v>
      </c>
      <c r="AF179" s="100">
        <f t="shared" si="132"/>
        <v>2582.9669999999996</v>
      </c>
      <c r="AG179" s="100">
        <f t="shared" si="132"/>
        <v>0</v>
      </c>
      <c r="AH179" s="100">
        <f t="shared" si="132"/>
        <v>0</v>
      </c>
      <c r="AI179" s="100">
        <f t="shared" si="132"/>
        <v>253.5</v>
      </c>
      <c r="AJ179" s="100">
        <f t="shared" si="132"/>
        <v>8.2100000000000009</v>
      </c>
      <c r="AK179" s="100">
        <f t="shared" si="132"/>
        <v>0</v>
      </c>
      <c r="AL179" s="100">
        <f t="shared" si="132"/>
        <v>3315.25</v>
      </c>
      <c r="AM179" s="100">
        <f t="shared" si="132"/>
        <v>71.400000000000006</v>
      </c>
      <c r="AN179" s="100">
        <f t="shared" si="132"/>
        <v>0</v>
      </c>
      <c r="AO179" s="100">
        <f t="shared" si="132"/>
        <v>0</v>
      </c>
      <c r="AP179" s="100">
        <f t="shared" si="132"/>
        <v>113.78200000000001</v>
      </c>
      <c r="AQ179" s="100">
        <f t="shared" si="132"/>
        <v>2292.3000000000002</v>
      </c>
      <c r="AR179" s="100">
        <f t="shared" si="132"/>
        <v>0</v>
      </c>
      <c r="AS179" s="100">
        <f t="shared" ref="AS179:BX179" si="133">SUM(AS131:AS173)+SUM(AS175:AS178)</f>
        <v>103.77800000000001</v>
      </c>
      <c r="AT179" s="100">
        <f t="shared" si="133"/>
        <v>108</v>
      </c>
      <c r="AU179" s="100">
        <f t="shared" si="133"/>
        <v>12.76</v>
      </c>
      <c r="AV179" s="100">
        <f t="shared" si="133"/>
        <v>0</v>
      </c>
      <c r="AW179" s="100">
        <f t="shared" si="133"/>
        <v>3375.25</v>
      </c>
      <c r="AX179" s="100">
        <f t="shared" si="133"/>
        <v>81</v>
      </c>
      <c r="AY179" s="100">
        <f t="shared" si="133"/>
        <v>0</v>
      </c>
      <c r="AZ179" s="100">
        <f t="shared" si="133"/>
        <v>0</v>
      </c>
      <c r="BA179" s="100">
        <f t="shared" si="133"/>
        <v>0</v>
      </c>
      <c r="BB179" s="100">
        <f t="shared" si="133"/>
        <v>1297.9999999999998</v>
      </c>
      <c r="BC179" s="100">
        <f t="shared" si="133"/>
        <v>0</v>
      </c>
      <c r="BD179" s="100">
        <f>SUM(BD131:BD173)+SUM(BD175:BD178)</f>
        <v>4572</v>
      </c>
      <c r="BE179" s="100">
        <f t="shared" si="133"/>
        <v>102</v>
      </c>
      <c r="BF179" s="100">
        <f t="shared" si="133"/>
        <v>3.5</v>
      </c>
      <c r="BG179" s="100">
        <f t="shared" si="133"/>
        <v>0</v>
      </c>
      <c r="BH179" s="100">
        <f t="shared" si="133"/>
        <v>5618.25</v>
      </c>
      <c r="BI179" s="100">
        <f t="shared" si="133"/>
        <v>62.1</v>
      </c>
      <c r="BJ179" s="100">
        <f t="shared" si="133"/>
        <v>0</v>
      </c>
      <c r="BK179" s="100">
        <f t="shared" si="133"/>
        <v>0</v>
      </c>
      <c r="BL179" s="100">
        <f t="shared" si="133"/>
        <v>0.46400000000000002</v>
      </c>
      <c r="BM179" s="100">
        <f t="shared" si="133"/>
        <v>2600.9290000000001</v>
      </c>
      <c r="BN179" s="100">
        <f t="shared" si="133"/>
        <v>0</v>
      </c>
      <c r="BO179" s="100">
        <f t="shared" si="133"/>
        <v>4624</v>
      </c>
      <c r="BP179" s="100">
        <f t="shared" si="133"/>
        <v>8.1999999999999993</v>
      </c>
      <c r="BQ179" s="100">
        <f t="shared" si="133"/>
        <v>2.21</v>
      </c>
      <c r="BR179" s="100">
        <f t="shared" si="133"/>
        <v>0</v>
      </c>
      <c r="BS179" s="100">
        <f t="shared" si="133"/>
        <v>2177.25</v>
      </c>
      <c r="BT179" s="100">
        <f t="shared" si="133"/>
        <v>55.6</v>
      </c>
      <c r="BU179" s="100">
        <f t="shared" si="133"/>
        <v>0</v>
      </c>
      <c r="BV179" s="100">
        <f t="shared" si="133"/>
        <v>0</v>
      </c>
      <c r="BW179" s="100">
        <f t="shared" si="133"/>
        <v>0.437</v>
      </c>
      <c r="BX179" s="100">
        <f t="shared" si="133"/>
        <v>2700.5259999999998</v>
      </c>
      <c r="BY179" s="100">
        <f t="shared" ref="BY179:CK179" si="134">SUM(BY131:BY173)+SUM(BY175:BY178)</f>
        <v>0</v>
      </c>
      <c r="BZ179" s="100">
        <f t="shared" si="134"/>
        <v>4593.6000000000004</v>
      </c>
      <c r="CA179" s="100">
        <f t="shared" si="134"/>
        <v>30.5</v>
      </c>
      <c r="CB179" s="100">
        <f t="shared" si="134"/>
        <v>0</v>
      </c>
      <c r="CC179" s="100">
        <f t="shared" si="134"/>
        <v>0</v>
      </c>
      <c r="CD179" s="100">
        <f t="shared" si="134"/>
        <v>2437.25</v>
      </c>
      <c r="CE179" s="100">
        <f t="shared" si="134"/>
        <v>49.4</v>
      </c>
      <c r="CF179" s="100">
        <f t="shared" si="134"/>
        <v>0</v>
      </c>
      <c r="CG179" s="100">
        <f t="shared" si="134"/>
        <v>0</v>
      </c>
      <c r="CH179" s="100">
        <f t="shared" si="134"/>
        <v>1.048</v>
      </c>
      <c r="CI179" s="100">
        <f t="shared" si="134"/>
        <v>2775.6380000000004</v>
      </c>
      <c r="CJ179" s="100">
        <f t="shared" si="134"/>
        <v>0</v>
      </c>
      <c r="CK179" s="100">
        <f t="shared" si="134"/>
        <v>4576.5</v>
      </c>
    </row>
    <row r="180" spans="2:89">
      <c r="B180" s="73">
        <v>110</v>
      </c>
      <c r="C180" s="64" t="s">
        <v>286</v>
      </c>
      <c r="D180" s="64" t="s">
        <v>532</v>
      </c>
      <c r="E180" s="64">
        <v>15500</v>
      </c>
      <c r="F180" s="64" t="s">
        <v>533</v>
      </c>
      <c r="G180" s="263"/>
      <c r="H180" s="74">
        <f t="shared" si="131"/>
        <v>4.3055555555555554</v>
      </c>
      <c r="I180" s="69" t="s">
        <v>535</v>
      </c>
      <c r="K180" s="120" t="s">
        <v>537</v>
      </c>
      <c r="M180" s="64">
        <f>SUM(M169:M178)</f>
        <v>0</v>
      </c>
      <c r="N180" s="64">
        <f t="shared" ref="N180:BY180" si="135">SUM(N169:N178)</f>
        <v>0</v>
      </c>
      <c r="O180" s="64">
        <f t="shared" si="135"/>
        <v>66</v>
      </c>
      <c r="P180" s="64">
        <f t="shared" si="135"/>
        <v>3.25</v>
      </c>
      <c r="Q180" s="64">
        <f t="shared" si="135"/>
        <v>0</v>
      </c>
      <c r="R180" s="64">
        <f t="shared" si="135"/>
        <v>0</v>
      </c>
      <c r="S180" s="64">
        <f t="shared" si="135"/>
        <v>104.8</v>
      </c>
      <c r="T180" s="64">
        <f t="shared" si="135"/>
        <v>0</v>
      </c>
      <c r="U180" s="64">
        <f t="shared" si="135"/>
        <v>53.695</v>
      </c>
      <c r="V180" s="64">
        <f t="shared" si="135"/>
        <v>10.888999999999999</v>
      </c>
      <c r="W180" s="64">
        <f t="shared" si="135"/>
        <v>0</v>
      </c>
      <c r="X180" s="64">
        <f t="shared" si="135"/>
        <v>0</v>
      </c>
      <c r="Y180" s="64">
        <f t="shared" si="135"/>
        <v>0</v>
      </c>
      <c r="Z180" s="64">
        <f t="shared" si="135"/>
        <v>100.4</v>
      </c>
      <c r="AA180" s="64">
        <f t="shared" si="135"/>
        <v>3.25</v>
      </c>
      <c r="AB180" s="64">
        <f t="shared" si="135"/>
        <v>0</v>
      </c>
      <c r="AC180" s="64">
        <f t="shared" si="135"/>
        <v>0</v>
      </c>
      <c r="AD180" s="64">
        <f t="shared" si="135"/>
        <v>100.5</v>
      </c>
      <c r="AE180" s="64">
        <f t="shared" si="135"/>
        <v>0</v>
      </c>
      <c r="AF180" s="64">
        <f t="shared" si="135"/>
        <v>68.204999999999998</v>
      </c>
      <c r="AG180" s="64">
        <f t="shared" si="135"/>
        <v>0</v>
      </c>
      <c r="AH180" s="64">
        <f t="shared" si="135"/>
        <v>0</v>
      </c>
      <c r="AI180" s="64">
        <f t="shared" si="135"/>
        <v>0</v>
      </c>
      <c r="AJ180" s="64">
        <f t="shared" si="135"/>
        <v>8.2100000000000009</v>
      </c>
      <c r="AK180" s="64">
        <f t="shared" si="135"/>
        <v>0</v>
      </c>
      <c r="AL180" s="64">
        <f t="shared" si="135"/>
        <v>3.25</v>
      </c>
      <c r="AM180" s="64">
        <f t="shared" si="135"/>
        <v>0</v>
      </c>
      <c r="AN180" s="64">
        <f t="shared" si="135"/>
        <v>0</v>
      </c>
      <c r="AO180" s="64">
        <f t="shared" si="135"/>
        <v>0</v>
      </c>
      <c r="AP180" s="64">
        <f t="shared" si="135"/>
        <v>113.78200000000001</v>
      </c>
      <c r="AQ180" s="64">
        <f t="shared" si="135"/>
        <v>95.798000000000002</v>
      </c>
      <c r="AR180" s="64">
        <f t="shared" si="135"/>
        <v>0</v>
      </c>
      <c r="AS180" s="64">
        <f t="shared" si="135"/>
        <v>0</v>
      </c>
      <c r="AT180" s="64">
        <f t="shared" si="135"/>
        <v>0</v>
      </c>
      <c r="AU180" s="64">
        <f t="shared" si="135"/>
        <v>12.76</v>
      </c>
      <c r="AV180" s="64">
        <f t="shared" si="135"/>
        <v>0</v>
      </c>
      <c r="AW180" s="64">
        <f t="shared" si="135"/>
        <v>3.25</v>
      </c>
      <c r="AX180" s="64">
        <f t="shared" si="135"/>
        <v>0</v>
      </c>
      <c r="AY180" s="64">
        <f t="shared" si="135"/>
        <v>0</v>
      </c>
      <c r="AZ180" s="64">
        <f t="shared" si="135"/>
        <v>0</v>
      </c>
      <c r="BA180" s="64">
        <f t="shared" si="135"/>
        <v>0</v>
      </c>
      <c r="BB180" s="64">
        <f t="shared" si="135"/>
        <v>0</v>
      </c>
      <c r="BC180" s="64">
        <f t="shared" si="135"/>
        <v>0</v>
      </c>
      <c r="BD180" s="64">
        <f t="shared" si="135"/>
        <v>0</v>
      </c>
      <c r="BE180" s="64">
        <f t="shared" si="135"/>
        <v>0</v>
      </c>
      <c r="BF180" s="64">
        <f t="shared" si="135"/>
        <v>3.5</v>
      </c>
      <c r="BG180" s="64">
        <f t="shared" si="135"/>
        <v>0</v>
      </c>
      <c r="BH180" s="64">
        <f t="shared" si="135"/>
        <v>3.25</v>
      </c>
      <c r="BI180" s="64">
        <f t="shared" si="135"/>
        <v>0</v>
      </c>
      <c r="BJ180" s="64">
        <f t="shared" si="135"/>
        <v>0</v>
      </c>
      <c r="BK180" s="64">
        <f t="shared" si="135"/>
        <v>0</v>
      </c>
      <c r="BL180" s="64">
        <f t="shared" si="135"/>
        <v>0</v>
      </c>
      <c r="BM180" s="64">
        <f t="shared" si="135"/>
        <v>0</v>
      </c>
      <c r="BN180" s="64">
        <f t="shared" si="135"/>
        <v>0</v>
      </c>
      <c r="BO180" s="64">
        <f t="shared" si="135"/>
        <v>0</v>
      </c>
      <c r="BP180" s="64">
        <f t="shared" si="135"/>
        <v>0</v>
      </c>
      <c r="BQ180" s="64">
        <f t="shared" si="135"/>
        <v>2.21</v>
      </c>
      <c r="BR180" s="64">
        <f t="shared" si="135"/>
        <v>0</v>
      </c>
      <c r="BS180" s="64">
        <f t="shared" si="135"/>
        <v>3.25</v>
      </c>
      <c r="BT180" s="64">
        <f t="shared" si="135"/>
        <v>0</v>
      </c>
      <c r="BU180" s="64">
        <f t="shared" si="135"/>
        <v>0</v>
      </c>
      <c r="BV180" s="64">
        <f t="shared" si="135"/>
        <v>0</v>
      </c>
      <c r="BW180" s="64">
        <f t="shared" si="135"/>
        <v>0</v>
      </c>
      <c r="BX180" s="64">
        <f t="shared" si="135"/>
        <v>0</v>
      </c>
      <c r="BY180" s="64">
        <f t="shared" si="135"/>
        <v>0</v>
      </c>
      <c r="BZ180" s="64">
        <f t="shared" ref="BZ180:CK180" si="136">SUM(BZ169:BZ178)</f>
        <v>0</v>
      </c>
      <c r="CA180" s="64">
        <f t="shared" si="136"/>
        <v>0</v>
      </c>
      <c r="CB180" s="64">
        <f t="shared" si="136"/>
        <v>0</v>
      </c>
      <c r="CC180" s="64">
        <f t="shared" si="136"/>
        <v>0</v>
      </c>
      <c r="CD180" s="64">
        <f t="shared" si="136"/>
        <v>3.25</v>
      </c>
      <c r="CE180" s="64">
        <f t="shared" si="136"/>
        <v>0</v>
      </c>
      <c r="CF180" s="64">
        <f t="shared" si="136"/>
        <v>0</v>
      </c>
      <c r="CG180" s="64">
        <f t="shared" si="136"/>
        <v>0</v>
      </c>
      <c r="CH180" s="64">
        <f t="shared" si="136"/>
        <v>0</v>
      </c>
      <c r="CI180" s="64">
        <f t="shared" si="136"/>
        <v>0</v>
      </c>
      <c r="CJ180" s="64">
        <f t="shared" si="136"/>
        <v>0</v>
      </c>
      <c r="CK180" s="64">
        <f t="shared" si="136"/>
        <v>0</v>
      </c>
    </row>
    <row r="181" spans="2:89">
      <c r="B181" s="73">
        <v>199</v>
      </c>
      <c r="C181" s="64" t="s">
        <v>287</v>
      </c>
      <c r="D181" s="64" t="s">
        <v>532</v>
      </c>
      <c r="E181" s="64">
        <v>19250</v>
      </c>
      <c r="F181" s="64" t="s">
        <v>533</v>
      </c>
      <c r="G181" s="263" t="s">
        <v>534</v>
      </c>
      <c r="H181" s="74">
        <f t="shared" si="131"/>
        <v>5.3472222222222223</v>
      </c>
      <c r="I181" s="69" t="s">
        <v>535</v>
      </c>
      <c r="K181" s="103" t="s">
        <v>538</v>
      </c>
      <c r="M181" s="64">
        <f>M179*$H$176</f>
        <v>11594.513888888891</v>
      </c>
      <c r="N181" s="64">
        <f>N179*$H$177</f>
        <v>2478.672222222222</v>
      </c>
      <c r="O181" s="64">
        <f>O179*$H$178</f>
        <v>2224.5092777777777</v>
      </c>
      <c r="P181" s="64">
        <f>P179*$H$179</f>
        <v>3458.2499999999995</v>
      </c>
      <c r="Q181" s="64">
        <f>Q179*$H$180</f>
        <v>0</v>
      </c>
      <c r="R181" s="64">
        <f>R179*$H$181</f>
        <v>267.36111111111114</v>
      </c>
      <c r="S181" s="64">
        <f>S179*$H$182</f>
        <v>1521.1139444444445</v>
      </c>
      <c r="T181" s="64">
        <f>T179*$H$183</f>
        <v>0</v>
      </c>
      <c r="U181" s="64">
        <f>U179*$H$184</f>
        <v>10646.129749999998</v>
      </c>
      <c r="V181" s="64">
        <f>V179*$H$185</f>
        <v>403.44466111111115</v>
      </c>
      <c r="W181" s="64">
        <f>W179*$H$186</f>
        <v>0</v>
      </c>
      <c r="X181" s="64">
        <f>X179*$H$176</f>
        <v>2433.1000000000004</v>
      </c>
      <c r="Y181" s="64">
        <f>Y179*$H$177</f>
        <v>0</v>
      </c>
      <c r="Z181" s="64">
        <f>Z179*$H$178</f>
        <v>1299.2255555555555</v>
      </c>
      <c r="AA181" s="64">
        <f>AA179*$H$179</f>
        <v>9701.3055555555547</v>
      </c>
      <c r="AB181" s="64">
        <f>AB179*$H$180</f>
        <v>342.72222222222217</v>
      </c>
      <c r="AC181" s="64">
        <f>AC179*$H$181</f>
        <v>0</v>
      </c>
      <c r="AD181" s="64">
        <f>AD179*$H$182</f>
        <v>1162.1708333333333</v>
      </c>
      <c r="AE181" s="64">
        <f>AE179*$H$183</f>
        <v>0</v>
      </c>
      <c r="AF181" s="64">
        <f>AF179*$H$184</f>
        <v>24430.562874999992</v>
      </c>
      <c r="AG181" s="64">
        <f>AG179*$H$185</f>
        <v>0</v>
      </c>
      <c r="AH181" s="64">
        <f>AH179*$H$186</f>
        <v>0</v>
      </c>
      <c r="AI181" s="64">
        <f>AI179*$H$176</f>
        <v>1181.5916666666667</v>
      </c>
      <c r="AJ181" s="64">
        <f>AJ179*$H$177</f>
        <v>57.355972222222228</v>
      </c>
      <c r="AK181" s="64">
        <f>AK179*$H$178</f>
        <v>0</v>
      </c>
      <c r="AL181" s="64">
        <f>AL179*$H$179</f>
        <v>10682.472222222221</v>
      </c>
      <c r="AM181" s="64">
        <f>AM179*$H$180</f>
        <v>307.41666666666669</v>
      </c>
      <c r="AN181" s="64">
        <f>AN179*$H$181</f>
        <v>0</v>
      </c>
      <c r="AO181" s="64">
        <f>AO179*$H$182</f>
        <v>0</v>
      </c>
      <c r="AP181" s="64">
        <f>AP179*$H$183</f>
        <v>1306.5966333333336</v>
      </c>
      <c r="AQ181" s="64">
        <f>AQ179*$H$184</f>
        <v>21681.337499999998</v>
      </c>
      <c r="AR181" s="64">
        <f>AR179*$H$185</f>
        <v>0</v>
      </c>
      <c r="AS181" s="64">
        <f>AS179*$H$186</f>
        <v>648.61249999999995</v>
      </c>
      <c r="AT181" s="64">
        <f>AT179*$H$176</f>
        <v>503.40000000000003</v>
      </c>
      <c r="AU181" s="64">
        <f>AU179*$H$177</f>
        <v>89.142777777777766</v>
      </c>
      <c r="AV181" s="64">
        <f>AV179*$H$178</f>
        <v>0</v>
      </c>
      <c r="AW181" s="64">
        <f>AW179*$H$179</f>
        <v>10875.805555555555</v>
      </c>
      <c r="AX181" s="64">
        <f>AX179*$H$180</f>
        <v>348.75</v>
      </c>
      <c r="AY181" s="64">
        <f>AY179*$H$181</f>
        <v>0</v>
      </c>
      <c r="AZ181" s="64">
        <f>AZ179*$H$182</f>
        <v>0</v>
      </c>
      <c r="BA181" s="64">
        <f>BA179*$H$183</f>
        <v>0</v>
      </c>
      <c r="BB181" s="64">
        <f>BB179*$H$184</f>
        <v>12276.916666666662</v>
      </c>
      <c r="BC181" s="64">
        <f>BC179*$H$185</f>
        <v>0</v>
      </c>
      <c r="BD181" s="64">
        <f>BD179*$H$186</f>
        <v>28574.999999999996</v>
      </c>
      <c r="BE181" s="64">
        <f>BE179*$H$176</f>
        <v>475.43333333333339</v>
      </c>
      <c r="BF181" s="64">
        <f>BF179*$H$177</f>
        <v>24.451388888888886</v>
      </c>
      <c r="BG181" s="64">
        <f>BG179*$H$178</f>
        <v>0</v>
      </c>
      <c r="BH181" s="64">
        <f>BH179*$H$179</f>
        <v>18103.249999999996</v>
      </c>
      <c r="BI181" s="64">
        <f>BI179*$H$180</f>
        <v>267.375</v>
      </c>
      <c r="BJ181" s="64">
        <f>BJ179*$H$181</f>
        <v>0</v>
      </c>
      <c r="BK181" s="64">
        <f>BK179*$H$182</f>
        <v>0</v>
      </c>
      <c r="BL181" s="64">
        <f>BL179*$H$183</f>
        <v>5.3282666666666678</v>
      </c>
      <c r="BM181" s="64">
        <f>BM179*$H$184</f>
        <v>24600.45345833333</v>
      </c>
      <c r="BN181" s="64">
        <f>BN179*$H$185</f>
        <v>0</v>
      </c>
      <c r="BO181" s="64">
        <f>BO179*$H$186</f>
        <v>28899.999999999996</v>
      </c>
      <c r="BP181" s="64">
        <f>BP179*$H$176</f>
        <v>38.221111111111114</v>
      </c>
      <c r="BQ181" s="64">
        <f>BQ179*$H$177</f>
        <v>15.439305555555555</v>
      </c>
      <c r="BR181" s="64">
        <f>BR179*$H$178</f>
        <v>0</v>
      </c>
      <c r="BS181" s="64">
        <f>BS179*$H$179</f>
        <v>7015.583333333333</v>
      </c>
      <c r="BT181" s="64">
        <f>BT179*$H$180</f>
        <v>239.38888888888889</v>
      </c>
      <c r="BU181" s="64">
        <f>BU179*$H$181</f>
        <v>0</v>
      </c>
      <c r="BV181" s="64">
        <f>BV179*$H$182</f>
        <v>0</v>
      </c>
      <c r="BW181" s="64">
        <f>BW179*$H$183</f>
        <v>5.0182166666666674</v>
      </c>
      <c r="BX181" s="64">
        <f>BX179*$H$184</f>
        <v>25542.475083333327</v>
      </c>
      <c r="BY181" s="64">
        <f>BY179*$H$185</f>
        <v>0</v>
      </c>
      <c r="BZ181" s="64">
        <f>BZ179*$H$186</f>
        <v>28710</v>
      </c>
      <c r="CA181" s="64">
        <f>CA179*$H$176</f>
        <v>142.16388888888889</v>
      </c>
      <c r="CB181" s="64">
        <f>CB179*$H$177</f>
        <v>0</v>
      </c>
      <c r="CC181" s="64">
        <f>CC179*$H$178</f>
        <v>0</v>
      </c>
      <c r="CD181" s="64">
        <f>CD179*$H$179</f>
        <v>7853.3611111111104</v>
      </c>
      <c r="CE181" s="64">
        <f>CE179*$H$180</f>
        <v>212.69444444444443</v>
      </c>
      <c r="CF181" s="64">
        <f>CF179*$H$181</f>
        <v>0</v>
      </c>
      <c r="CG181" s="64">
        <f>CG179*$H$182</f>
        <v>0</v>
      </c>
      <c r="CH181" s="64">
        <f>CH179*$H$183</f>
        <v>12.034533333333334</v>
      </c>
      <c r="CI181" s="64">
        <f>CI179*$H$184</f>
        <v>26252.909416666665</v>
      </c>
      <c r="CJ181" s="64">
        <f>CJ179*$H$185</f>
        <v>0</v>
      </c>
      <c r="CK181" s="64">
        <f>CK179*$H$186</f>
        <v>28603.124999999996</v>
      </c>
    </row>
    <row r="182" spans="2:89">
      <c r="B182" s="73">
        <v>202</v>
      </c>
      <c r="C182" s="64" t="s">
        <v>288</v>
      </c>
      <c r="D182" s="64" t="s">
        <v>532</v>
      </c>
      <c r="E182" s="64">
        <v>41630</v>
      </c>
      <c r="F182" s="64" t="s">
        <v>533</v>
      </c>
      <c r="G182" s="263"/>
      <c r="H182" s="74">
        <f t="shared" si="131"/>
        <v>11.56388888888889</v>
      </c>
      <c r="I182" s="69" t="s">
        <v>535</v>
      </c>
      <c r="K182" s="103" t="s">
        <v>539</v>
      </c>
      <c r="M182" s="64">
        <f>M180*$H$176</f>
        <v>0</v>
      </c>
      <c r="N182" s="64">
        <f>N180*$H$177</f>
        <v>0</v>
      </c>
      <c r="O182" s="64">
        <f>O180*$H$178</f>
        <v>497.38333333333327</v>
      </c>
      <c r="P182" s="64">
        <f>P180*$H$179</f>
        <v>10.472222222222221</v>
      </c>
      <c r="Q182" s="64">
        <f>Q180*$H$180</f>
        <v>0</v>
      </c>
      <c r="R182" s="64">
        <f>R180*$H$181</f>
        <v>0</v>
      </c>
      <c r="S182" s="64">
        <f>S180*$H$182</f>
        <v>1211.8955555555556</v>
      </c>
      <c r="T182" s="64">
        <f>T180*$H$183</f>
        <v>0</v>
      </c>
      <c r="U182" s="64">
        <f>U180*$H$184</f>
        <v>507.86520833333327</v>
      </c>
      <c r="V182" s="64">
        <f>V180*$H$185</f>
        <v>142.22243888888889</v>
      </c>
      <c r="W182" s="64">
        <f>W180*$H$186</f>
        <v>0</v>
      </c>
      <c r="X182" s="64">
        <f>X180*$H$176</f>
        <v>0</v>
      </c>
      <c r="Y182" s="64">
        <f>Y180*$H$177</f>
        <v>0</v>
      </c>
      <c r="Z182" s="64">
        <f>Z180*$H$178</f>
        <v>756.62555555555559</v>
      </c>
      <c r="AA182" s="64">
        <f>AA180*$H$179</f>
        <v>10.472222222222221</v>
      </c>
      <c r="AB182" s="64">
        <f>AB180*$H$180</f>
        <v>0</v>
      </c>
      <c r="AC182" s="64">
        <f>AC180*$H$181</f>
        <v>0</v>
      </c>
      <c r="AD182" s="64">
        <f>AD180*$H$182</f>
        <v>1162.1708333333333</v>
      </c>
      <c r="AE182" s="64">
        <f>AE180*$H$183</f>
        <v>0</v>
      </c>
      <c r="AF182" s="64">
        <f>AF180*$H$184</f>
        <v>645.10562499999992</v>
      </c>
      <c r="AG182" s="64">
        <f>AG180*$H$185</f>
        <v>0</v>
      </c>
      <c r="AH182" s="64">
        <f>AH180*$H$186</f>
        <v>0</v>
      </c>
      <c r="AI182" s="64">
        <f>AI180*$H$176</f>
        <v>0</v>
      </c>
      <c r="AJ182" s="64">
        <f>AJ180*$H$177</f>
        <v>57.355972222222228</v>
      </c>
      <c r="AK182" s="64">
        <f>AK180*$H$178</f>
        <v>0</v>
      </c>
      <c r="AL182" s="64">
        <f>AL180*$H$179</f>
        <v>10.472222222222221</v>
      </c>
      <c r="AM182" s="64">
        <f>AM180*$H$180</f>
        <v>0</v>
      </c>
      <c r="AN182" s="64">
        <f>AN180*$H$181</f>
        <v>0</v>
      </c>
      <c r="AO182" s="64">
        <f>AO180*$H$182</f>
        <v>0</v>
      </c>
      <c r="AP182" s="64">
        <f>AP180*$H$183</f>
        <v>1306.5966333333336</v>
      </c>
      <c r="AQ182" s="64">
        <f>AQ180*$H$184</f>
        <v>906.08941666666658</v>
      </c>
      <c r="AR182" s="64">
        <f>AR180*$H$185</f>
        <v>0</v>
      </c>
      <c r="AS182" s="64">
        <f>AS180*$H$186</f>
        <v>0</v>
      </c>
      <c r="AT182" s="64">
        <f>AT180*$H$176</f>
        <v>0</v>
      </c>
      <c r="AU182" s="64">
        <f>AU180*$H$177</f>
        <v>89.142777777777766</v>
      </c>
      <c r="AV182" s="64">
        <f>AV180*$H$178</f>
        <v>0</v>
      </c>
      <c r="AW182" s="64">
        <f>AW180*$H$179</f>
        <v>10.472222222222221</v>
      </c>
      <c r="AX182" s="64">
        <f>AX180*$H$180</f>
        <v>0</v>
      </c>
      <c r="AY182" s="64">
        <f>AY180*$H$181</f>
        <v>0</v>
      </c>
      <c r="AZ182" s="64">
        <f>AZ180*$H$182</f>
        <v>0</v>
      </c>
      <c r="BA182" s="64">
        <f>BA180*$H$183</f>
        <v>0</v>
      </c>
      <c r="BB182" s="64">
        <f>BB180*$H$184</f>
        <v>0</v>
      </c>
      <c r="BC182" s="64">
        <f>BC180*$H$185</f>
        <v>0</v>
      </c>
      <c r="BD182" s="64">
        <f>BD180*$H$186</f>
        <v>0</v>
      </c>
      <c r="BE182" s="64">
        <f>BE180*$H$176</f>
        <v>0</v>
      </c>
      <c r="BF182" s="64">
        <f>BF180*$H$177</f>
        <v>24.451388888888886</v>
      </c>
      <c r="BG182" s="64">
        <f>BG180*$H$178</f>
        <v>0</v>
      </c>
      <c r="BH182" s="64">
        <f>BH180*$H$179</f>
        <v>10.472222222222221</v>
      </c>
      <c r="BI182" s="64">
        <f>BI180*$H$180</f>
        <v>0</v>
      </c>
      <c r="BJ182" s="64">
        <f>BJ180*$H$181</f>
        <v>0</v>
      </c>
      <c r="BK182" s="64">
        <f>BK180*$H$182</f>
        <v>0</v>
      </c>
      <c r="BL182" s="64">
        <f>BL180*$H$183</f>
        <v>0</v>
      </c>
      <c r="BM182" s="64">
        <f>BM180*$H$184</f>
        <v>0</v>
      </c>
      <c r="BN182" s="64">
        <f>BN180*$H$185</f>
        <v>0</v>
      </c>
      <c r="BO182" s="64">
        <f>BO180*$H$186</f>
        <v>0</v>
      </c>
      <c r="BP182" s="64">
        <f>BP180*$H$176</f>
        <v>0</v>
      </c>
      <c r="BQ182" s="64">
        <f>BQ180*$H$177</f>
        <v>15.439305555555555</v>
      </c>
      <c r="BR182" s="64">
        <f>BR180*$H$178</f>
        <v>0</v>
      </c>
      <c r="BS182" s="64">
        <f>BS180*$H$179</f>
        <v>10.472222222222221</v>
      </c>
      <c r="BT182" s="64">
        <f>BT180*$H$180</f>
        <v>0</v>
      </c>
      <c r="BU182" s="64">
        <f>BU180*$H$181</f>
        <v>0</v>
      </c>
      <c r="BV182" s="64">
        <f>BV180*$H$182</f>
        <v>0</v>
      </c>
      <c r="BW182" s="64">
        <f>BW180*$H$183</f>
        <v>0</v>
      </c>
      <c r="BX182" s="64">
        <f>BX180*$H$184</f>
        <v>0</v>
      </c>
      <c r="BY182" s="64">
        <f>BY180*$H$185</f>
        <v>0</v>
      </c>
      <c r="BZ182" s="64">
        <f>BZ180*$H$186</f>
        <v>0</v>
      </c>
      <c r="CA182" s="64">
        <f>CA180*$H$176</f>
        <v>0</v>
      </c>
      <c r="CB182" s="64">
        <f>CB180*$H$177</f>
        <v>0</v>
      </c>
      <c r="CC182" s="64">
        <f>CC180*$H$178</f>
        <v>0</v>
      </c>
      <c r="CD182" s="64">
        <f>CD180*$H$179</f>
        <v>10.472222222222221</v>
      </c>
      <c r="CE182" s="64">
        <f>CE180*$H$180</f>
        <v>0</v>
      </c>
      <c r="CF182" s="64">
        <f>CF180*$H$181</f>
        <v>0</v>
      </c>
      <c r="CG182" s="64">
        <f>CG180*$H$182</f>
        <v>0</v>
      </c>
      <c r="CH182" s="64">
        <f>CH180*$H$183</f>
        <v>0</v>
      </c>
      <c r="CI182" s="64">
        <f>CI180*$H$184</f>
        <v>0</v>
      </c>
      <c r="CJ182" s="64">
        <f>CJ180*$H$185</f>
        <v>0</v>
      </c>
      <c r="CK182" s="64">
        <f>CK180*$H$186</f>
        <v>0</v>
      </c>
    </row>
    <row r="183" spans="2:89">
      <c r="B183" s="73">
        <v>204</v>
      </c>
      <c r="C183" s="64" t="s">
        <v>298</v>
      </c>
      <c r="D183" s="64" t="s">
        <v>532</v>
      </c>
      <c r="E183" s="64">
        <v>41340</v>
      </c>
      <c r="F183" s="64" t="s">
        <v>533</v>
      </c>
      <c r="G183" s="263"/>
      <c r="H183" s="74">
        <f t="shared" si="131"/>
        <v>11.483333333333334</v>
      </c>
      <c r="I183" s="69" t="s">
        <v>535</v>
      </c>
      <c r="M183" s="75">
        <v>2</v>
      </c>
      <c r="N183" s="75">
        <v>3</v>
      </c>
      <c r="O183" s="75">
        <v>4</v>
      </c>
      <c r="P183" s="75">
        <v>5</v>
      </c>
      <c r="Q183" s="75">
        <v>6</v>
      </c>
      <c r="R183" s="75">
        <v>7</v>
      </c>
      <c r="S183" s="75">
        <v>8</v>
      </c>
      <c r="T183" s="75">
        <v>9</v>
      </c>
      <c r="U183" s="75">
        <v>10</v>
      </c>
      <c r="V183" s="75">
        <v>11</v>
      </c>
      <c r="W183" s="75">
        <v>12</v>
      </c>
      <c r="X183" s="75">
        <v>13</v>
      </c>
      <c r="Y183" s="75">
        <v>14</v>
      </c>
      <c r="Z183" s="75">
        <v>15</v>
      </c>
      <c r="AA183" s="75">
        <v>16</v>
      </c>
      <c r="AB183" s="75">
        <v>17</v>
      </c>
      <c r="AC183" s="75">
        <v>18</v>
      </c>
      <c r="AD183" s="75">
        <v>19</v>
      </c>
      <c r="AE183" s="75">
        <v>20</v>
      </c>
      <c r="AF183" s="75">
        <v>21</v>
      </c>
      <c r="AG183" s="75">
        <v>22</v>
      </c>
    </row>
    <row r="184" spans="2:89">
      <c r="B184" s="73">
        <v>301</v>
      </c>
      <c r="C184" s="64" t="s">
        <v>136</v>
      </c>
      <c r="D184" s="64" t="s">
        <v>540</v>
      </c>
      <c r="E184" s="64">
        <v>34050</v>
      </c>
      <c r="F184" s="64" t="s">
        <v>541</v>
      </c>
      <c r="G184" s="263"/>
      <c r="H184" s="74">
        <f>E184/1000/1000/3.6*1000</f>
        <v>9.4583333333333321</v>
      </c>
      <c r="I184" s="69" t="s">
        <v>542</v>
      </c>
      <c r="K184" s="72"/>
      <c r="L184" s="70"/>
      <c r="M184" s="264" t="s">
        <v>153</v>
      </c>
      <c r="N184" s="264"/>
      <c r="O184" s="264"/>
      <c r="P184" s="264"/>
      <c r="Q184" s="264"/>
      <c r="R184" s="264"/>
      <c r="S184" s="264"/>
      <c r="T184" s="265" t="s">
        <v>149</v>
      </c>
      <c r="U184" s="264"/>
      <c r="V184" s="264"/>
      <c r="W184" s="264"/>
      <c r="X184" s="264"/>
      <c r="Y184" s="264"/>
      <c r="Z184" s="266"/>
      <c r="AA184" s="264" t="s">
        <v>543</v>
      </c>
      <c r="AB184" s="264"/>
      <c r="AC184" s="264"/>
      <c r="AD184" s="264"/>
      <c r="AE184" s="264"/>
      <c r="AF184" s="264"/>
      <c r="AG184" s="266"/>
    </row>
    <row r="185" spans="2:89">
      <c r="B185" s="73">
        <v>302</v>
      </c>
      <c r="C185" s="64" t="s">
        <v>290</v>
      </c>
      <c r="D185" s="64" t="s">
        <v>532</v>
      </c>
      <c r="E185" s="64">
        <v>47020</v>
      </c>
      <c r="F185" s="64" t="s">
        <v>533</v>
      </c>
      <c r="G185" s="263"/>
      <c r="H185" s="74">
        <f t="shared" si="131"/>
        <v>13.061111111111112</v>
      </c>
      <c r="I185" s="69" t="s">
        <v>535</v>
      </c>
      <c r="K185" s="68"/>
      <c r="L185" s="64" t="s">
        <v>119</v>
      </c>
      <c r="M185" s="75">
        <v>2000</v>
      </c>
      <c r="N185" s="75">
        <v>2005</v>
      </c>
      <c r="O185" s="75">
        <v>2010</v>
      </c>
      <c r="P185" s="75">
        <v>2015</v>
      </c>
      <c r="Q185" s="75">
        <v>2018</v>
      </c>
      <c r="R185" s="75">
        <v>2019</v>
      </c>
      <c r="S185" s="75">
        <v>2020</v>
      </c>
      <c r="T185" s="73">
        <v>2000</v>
      </c>
      <c r="U185" s="75">
        <v>2005</v>
      </c>
      <c r="V185" s="75">
        <v>2010</v>
      </c>
      <c r="W185" s="75">
        <v>2015</v>
      </c>
      <c r="X185" s="75">
        <v>2018</v>
      </c>
      <c r="Y185" s="75">
        <v>2019</v>
      </c>
      <c r="Z185" s="76">
        <v>2020</v>
      </c>
      <c r="AA185" s="75">
        <v>2000</v>
      </c>
      <c r="AB185" s="75">
        <v>2005</v>
      </c>
      <c r="AC185" s="75">
        <v>2010</v>
      </c>
      <c r="AD185" s="75">
        <v>2015</v>
      </c>
      <c r="AE185" s="75">
        <v>2018</v>
      </c>
      <c r="AF185" s="75">
        <v>2019</v>
      </c>
      <c r="AG185" s="76">
        <v>2020</v>
      </c>
    </row>
    <row r="186" spans="2:89">
      <c r="B186" s="80">
        <v>306</v>
      </c>
      <c r="C186" s="65" t="s">
        <v>166</v>
      </c>
      <c r="D186" s="65" t="s">
        <v>540</v>
      </c>
      <c r="E186" s="65">
        <v>22500</v>
      </c>
      <c r="F186" s="65" t="s">
        <v>541</v>
      </c>
      <c r="G186" s="81" t="s">
        <v>536</v>
      </c>
      <c r="H186" s="82">
        <f>E186/1000/1000/3.6*1000</f>
        <v>6.2499999999999991</v>
      </c>
      <c r="I186" s="67" t="s">
        <v>542</v>
      </c>
      <c r="K186" s="277" t="s">
        <v>524</v>
      </c>
      <c r="L186" s="64" t="s">
        <v>174</v>
      </c>
      <c r="M186" s="77">
        <f t="shared" ref="M186:M228" si="137">P131*$H$179+Q131*$H$180+W131*$H$186</f>
        <v>0</v>
      </c>
      <c r="N186" s="77">
        <f t="shared" ref="N186:N228" si="138">AA131*$H$179+AB131*$H$180+AH131*$H$186</f>
        <v>0</v>
      </c>
      <c r="O186" s="77">
        <f t="shared" ref="O186:O228" si="139">AL131*$H$179+AM131*$H$180+AS131*$H$186</f>
        <v>0</v>
      </c>
      <c r="P186" s="77">
        <f t="shared" ref="P186:P228" si="140">AW131*$H$179+AX131*$H$180+BD131*$H$186</f>
        <v>0</v>
      </c>
      <c r="Q186" s="77">
        <f t="shared" ref="Q186:Q228" si="141">BH131*$H$179+BI131*$H$180+BO131*$H$186</f>
        <v>0</v>
      </c>
      <c r="R186" s="77">
        <f t="shared" ref="R186:R228" si="142">BS131*$H$179+BT131*$H$180+BZ131*$H$186</f>
        <v>0</v>
      </c>
      <c r="S186" s="77">
        <f t="shared" ref="S186:S228" si="143">CD131*$H$179+CE131*$H$180+CK131*$H$186</f>
        <v>0</v>
      </c>
      <c r="T186" s="78">
        <f t="shared" ref="T186:T228" si="144">M131*$H$176+N131*$H$177+O131*$H$178+R131*$H$181+S131*$H$182</f>
        <v>2409.7944444444447</v>
      </c>
      <c r="U186" s="77">
        <f t="shared" ref="U186:U228" si="145">X131*$H$176+Y131*$H$177+Z131*$H$178+AC131*$H$181+AD131*$H$182</f>
        <v>1934.3611111111113</v>
      </c>
      <c r="V186" s="77">
        <f t="shared" ref="V186:V228" si="146">AI131*$H$176+AJ131*$H$177+AK131*$H$178+AN131*$H$181+AO131*$H$182</f>
        <v>559.33333333333337</v>
      </c>
      <c r="W186" s="77">
        <f t="shared" ref="W186:W228" si="147">AT131*$H$176+AU131*$H$177+AV131*$H$178+AY131*$H$181+AZ131*$H$182</f>
        <v>503.40000000000003</v>
      </c>
      <c r="X186" s="77">
        <f t="shared" ref="X186:X228" si="148">BE131*$H$176+BF131*$H$177+BG131*$H$178+BJ131*$H$181+BK131*$H$182</f>
        <v>475.43333333333339</v>
      </c>
      <c r="Y186" s="77">
        <f t="shared" ref="Y186:Y228" si="149">BP131*$H$176+BQ131*$H$177+BR131*$H$178+BU131*$H$181+BV131*$H$182</f>
        <v>38.221111111111114</v>
      </c>
      <c r="Z186" s="79">
        <f t="shared" ref="Z186:Z228" si="150">CA131*$H$176+CB131*$H$177+CC131*$H$178+CF131*$H$181+CG131*$H$182</f>
        <v>142.16388888888889</v>
      </c>
      <c r="AA186" s="77">
        <f t="shared" ref="AA186:AA223" si="151">T131*$H$183+V131*$H$185</f>
        <v>0</v>
      </c>
      <c r="AB186" s="77">
        <f t="shared" ref="AB186:AB223" si="152">AE131*$H$183+AG131*$H$185</f>
        <v>0</v>
      </c>
      <c r="AC186" s="77">
        <f t="shared" ref="AC186:AC223" si="153">AP131*$H$183+AR131*$H$185</f>
        <v>0</v>
      </c>
      <c r="AD186" s="77">
        <f t="shared" ref="AD186:AD223" si="154">BA131*$H$183+BC131*$H$185</f>
        <v>0</v>
      </c>
      <c r="AE186" s="77">
        <f t="shared" ref="AE186:AE223" si="155">BL131*$H$183+BN131*$H$185</f>
        <v>0</v>
      </c>
      <c r="AF186" s="77">
        <f t="shared" ref="AF186:AF223" si="156">BW131*$H$183+BY131*$H$185</f>
        <v>2.2966666666666669</v>
      </c>
      <c r="AG186" s="79">
        <f t="shared" ref="AG186:AG223" si="157">CH131*$H$183+CJ131*$H$185</f>
        <v>6.8900000000000006</v>
      </c>
    </row>
    <row r="187" spans="2:89">
      <c r="K187" s="277"/>
      <c r="L187" s="64" t="s">
        <v>175</v>
      </c>
      <c r="M187" s="77">
        <f t="shared" si="137"/>
        <v>0</v>
      </c>
      <c r="N187" s="77">
        <f t="shared" si="138"/>
        <v>0</v>
      </c>
      <c r="O187" s="77">
        <f t="shared" si="139"/>
        <v>0</v>
      </c>
      <c r="P187" s="77">
        <f t="shared" si="140"/>
        <v>0</v>
      </c>
      <c r="Q187" s="77">
        <f t="shared" si="141"/>
        <v>0</v>
      </c>
      <c r="R187" s="77">
        <f t="shared" si="142"/>
        <v>0</v>
      </c>
      <c r="S187" s="77">
        <f t="shared" si="143"/>
        <v>0</v>
      </c>
      <c r="T187" s="78">
        <f t="shared" si="144"/>
        <v>0</v>
      </c>
      <c r="U187" s="77">
        <f t="shared" si="145"/>
        <v>41.95</v>
      </c>
      <c r="V187" s="77">
        <f t="shared" si="146"/>
        <v>25.636111111111113</v>
      </c>
      <c r="W187" s="77">
        <f t="shared" si="147"/>
        <v>0</v>
      </c>
      <c r="X187" s="77">
        <f t="shared" si="148"/>
        <v>0</v>
      </c>
      <c r="Y187" s="77">
        <f t="shared" si="149"/>
        <v>0</v>
      </c>
      <c r="Z187" s="79">
        <f t="shared" si="150"/>
        <v>0</v>
      </c>
      <c r="AA187" s="77">
        <f t="shared" si="151"/>
        <v>0</v>
      </c>
      <c r="AB187" s="77">
        <f t="shared" si="152"/>
        <v>0</v>
      </c>
      <c r="AC187" s="77">
        <f t="shared" si="153"/>
        <v>0</v>
      </c>
      <c r="AD187" s="77">
        <f t="shared" si="154"/>
        <v>0</v>
      </c>
      <c r="AE187" s="77">
        <f t="shared" si="155"/>
        <v>0</v>
      </c>
      <c r="AF187" s="77">
        <f t="shared" si="156"/>
        <v>0</v>
      </c>
      <c r="AG187" s="79">
        <f t="shared" si="157"/>
        <v>0</v>
      </c>
    </row>
    <row r="188" spans="2:89">
      <c r="C188" s="64">
        <v>1</v>
      </c>
      <c r="D188" s="64" t="s">
        <v>544</v>
      </c>
      <c r="K188" s="277"/>
      <c r="L188" s="64" t="s">
        <v>177</v>
      </c>
      <c r="M188" s="77">
        <f t="shared" si="137"/>
        <v>0</v>
      </c>
      <c r="N188" s="77">
        <f t="shared" si="138"/>
        <v>0</v>
      </c>
      <c r="O188" s="77">
        <f t="shared" si="139"/>
        <v>0</v>
      </c>
      <c r="P188" s="77">
        <f t="shared" si="140"/>
        <v>0</v>
      </c>
      <c r="Q188" s="77">
        <f t="shared" si="141"/>
        <v>0</v>
      </c>
      <c r="R188" s="77">
        <f t="shared" si="142"/>
        <v>0</v>
      </c>
      <c r="S188" s="77">
        <f t="shared" si="143"/>
        <v>0</v>
      </c>
      <c r="T188" s="78">
        <f t="shared" si="144"/>
        <v>0</v>
      </c>
      <c r="U188" s="77">
        <f t="shared" si="145"/>
        <v>0</v>
      </c>
      <c r="V188" s="77">
        <f t="shared" si="146"/>
        <v>0</v>
      </c>
      <c r="W188" s="77">
        <f t="shared" si="147"/>
        <v>0</v>
      </c>
      <c r="X188" s="77">
        <f t="shared" si="148"/>
        <v>0</v>
      </c>
      <c r="Y188" s="77">
        <f t="shared" si="149"/>
        <v>0</v>
      </c>
      <c r="Z188" s="79">
        <f t="shared" si="150"/>
        <v>0</v>
      </c>
      <c r="AA188" s="77">
        <f t="shared" si="151"/>
        <v>0</v>
      </c>
      <c r="AB188" s="77">
        <f t="shared" si="152"/>
        <v>0</v>
      </c>
      <c r="AC188" s="77">
        <f t="shared" si="153"/>
        <v>0</v>
      </c>
      <c r="AD188" s="77">
        <f t="shared" si="154"/>
        <v>0</v>
      </c>
      <c r="AE188" s="77">
        <f t="shared" si="155"/>
        <v>0</v>
      </c>
      <c r="AF188" s="77">
        <f t="shared" si="156"/>
        <v>0</v>
      </c>
      <c r="AG188" s="79">
        <f t="shared" si="157"/>
        <v>0</v>
      </c>
    </row>
    <row r="189" spans="2:89">
      <c r="C189" s="64">
        <v>2</v>
      </c>
      <c r="D189" s="64" t="s">
        <v>545</v>
      </c>
      <c r="K189" s="277"/>
      <c r="L189" s="64" t="s">
        <v>179</v>
      </c>
      <c r="M189" s="77">
        <f t="shared" si="137"/>
        <v>0</v>
      </c>
      <c r="N189" s="77">
        <f t="shared" si="138"/>
        <v>24.166666666666664</v>
      </c>
      <c r="O189" s="77">
        <f t="shared" si="139"/>
        <v>0</v>
      </c>
      <c r="P189" s="77">
        <f t="shared" si="140"/>
        <v>0</v>
      </c>
      <c r="Q189" s="77">
        <f t="shared" si="141"/>
        <v>0</v>
      </c>
      <c r="R189" s="77">
        <f t="shared" si="142"/>
        <v>0</v>
      </c>
      <c r="S189" s="77">
        <f t="shared" si="143"/>
        <v>0</v>
      </c>
      <c r="T189" s="78">
        <f t="shared" si="144"/>
        <v>355.12166666666667</v>
      </c>
      <c r="U189" s="77">
        <f t="shared" si="145"/>
        <v>0</v>
      </c>
      <c r="V189" s="77">
        <f t="shared" si="146"/>
        <v>0</v>
      </c>
      <c r="W189" s="77">
        <f t="shared" si="147"/>
        <v>0</v>
      </c>
      <c r="X189" s="77">
        <f t="shared" si="148"/>
        <v>0</v>
      </c>
      <c r="Y189" s="77">
        <f t="shared" si="149"/>
        <v>0</v>
      </c>
      <c r="Z189" s="79">
        <f t="shared" si="150"/>
        <v>0</v>
      </c>
      <c r="AA189" s="77">
        <f t="shared" si="151"/>
        <v>0</v>
      </c>
      <c r="AB189" s="77">
        <f t="shared" si="152"/>
        <v>0</v>
      </c>
      <c r="AC189" s="77">
        <f t="shared" si="153"/>
        <v>0</v>
      </c>
      <c r="AD189" s="77">
        <f t="shared" si="154"/>
        <v>0</v>
      </c>
      <c r="AE189" s="77">
        <f t="shared" si="155"/>
        <v>0</v>
      </c>
      <c r="AF189" s="77">
        <f t="shared" si="156"/>
        <v>0</v>
      </c>
      <c r="AG189" s="79">
        <f t="shared" si="157"/>
        <v>0</v>
      </c>
    </row>
    <row r="190" spans="2:89">
      <c r="K190" s="277"/>
      <c r="L190" s="64" t="s">
        <v>181</v>
      </c>
      <c r="M190" s="77">
        <f t="shared" si="137"/>
        <v>0</v>
      </c>
      <c r="N190" s="77">
        <f t="shared" si="138"/>
        <v>0</v>
      </c>
      <c r="O190" s="77">
        <f t="shared" si="139"/>
        <v>0</v>
      </c>
      <c r="P190" s="77">
        <f t="shared" si="140"/>
        <v>0</v>
      </c>
      <c r="Q190" s="77">
        <f t="shared" si="141"/>
        <v>0</v>
      </c>
      <c r="R190" s="77">
        <f t="shared" si="142"/>
        <v>0</v>
      </c>
      <c r="S190" s="77">
        <f t="shared" si="143"/>
        <v>0</v>
      </c>
      <c r="T190" s="78">
        <f t="shared" si="144"/>
        <v>0</v>
      </c>
      <c r="U190" s="77">
        <f t="shared" si="145"/>
        <v>0</v>
      </c>
      <c r="V190" s="77">
        <f t="shared" si="146"/>
        <v>0</v>
      </c>
      <c r="W190" s="77">
        <f t="shared" si="147"/>
        <v>0</v>
      </c>
      <c r="X190" s="77">
        <f t="shared" si="148"/>
        <v>0</v>
      </c>
      <c r="Y190" s="77">
        <f t="shared" si="149"/>
        <v>0</v>
      </c>
      <c r="Z190" s="79">
        <f t="shared" si="150"/>
        <v>0</v>
      </c>
      <c r="AA190" s="77">
        <f t="shared" si="151"/>
        <v>0</v>
      </c>
      <c r="AB190" s="77">
        <f t="shared" si="152"/>
        <v>0</v>
      </c>
      <c r="AC190" s="77">
        <f t="shared" si="153"/>
        <v>0</v>
      </c>
      <c r="AD190" s="77">
        <f t="shared" si="154"/>
        <v>0</v>
      </c>
      <c r="AE190" s="77">
        <f t="shared" si="155"/>
        <v>0</v>
      </c>
      <c r="AF190" s="77">
        <f t="shared" si="156"/>
        <v>0</v>
      </c>
      <c r="AG190" s="79">
        <f t="shared" si="157"/>
        <v>0</v>
      </c>
    </row>
    <row r="191" spans="2:89">
      <c r="K191" s="277"/>
      <c r="L191" s="64" t="s">
        <v>189</v>
      </c>
      <c r="M191" s="77">
        <f t="shared" si="137"/>
        <v>0</v>
      </c>
      <c r="N191" s="77">
        <f t="shared" si="138"/>
        <v>0</v>
      </c>
      <c r="O191" s="77">
        <f t="shared" si="139"/>
        <v>0</v>
      </c>
      <c r="P191" s="77">
        <f t="shared" si="140"/>
        <v>0</v>
      </c>
      <c r="Q191" s="77">
        <f t="shared" si="141"/>
        <v>0</v>
      </c>
      <c r="R191" s="77">
        <f t="shared" si="142"/>
        <v>0</v>
      </c>
      <c r="S191" s="77">
        <f t="shared" si="143"/>
        <v>0</v>
      </c>
      <c r="T191" s="78">
        <f t="shared" si="144"/>
        <v>8618.7750000000015</v>
      </c>
      <c r="U191" s="77">
        <f t="shared" si="145"/>
        <v>0</v>
      </c>
      <c r="V191" s="77">
        <f t="shared" si="146"/>
        <v>0</v>
      </c>
      <c r="W191" s="77">
        <f t="shared" si="147"/>
        <v>0</v>
      </c>
      <c r="X191" s="77">
        <f t="shared" si="148"/>
        <v>0</v>
      </c>
      <c r="Y191" s="77">
        <f t="shared" si="149"/>
        <v>0</v>
      </c>
      <c r="Z191" s="79">
        <f t="shared" si="150"/>
        <v>0</v>
      </c>
      <c r="AA191" s="77">
        <f t="shared" si="151"/>
        <v>0</v>
      </c>
      <c r="AB191" s="77">
        <f t="shared" si="152"/>
        <v>0</v>
      </c>
      <c r="AC191" s="77">
        <f t="shared" si="153"/>
        <v>0</v>
      </c>
      <c r="AD191" s="77">
        <f t="shared" si="154"/>
        <v>0</v>
      </c>
      <c r="AE191" s="77">
        <f t="shared" si="155"/>
        <v>0</v>
      </c>
      <c r="AF191" s="77">
        <f t="shared" si="156"/>
        <v>0</v>
      </c>
      <c r="AG191" s="79">
        <f t="shared" si="157"/>
        <v>0</v>
      </c>
    </row>
    <row r="192" spans="2:89">
      <c r="B192" s="67"/>
      <c r="C192" s="65"/>
      <c r="D192" s="65"/>
      <c r="E192" s="65"/>
      <c r="F192" s="65"/>
      <c r="G192" s="65"/>
      <c r="H192" s="65"/>
      <c r="I192" s="65"/>
      <c r="K192" s="277"/>
      <c r="L192" s="64" t="s">
        <v>2</v>
      </c>
      <c r="M192" s="77">
        <f t="shared" si="137"/>
        <v>0</v>
      </c>
      <c r="N192" s="77">
        <f t="shared" si="138"/>
        <v>0</v>
      </c>
      <c r="O192" s="77">
        <f t="shared" si="139"/>
        <v>0</v>
      </c>
      <c r="P192" s="77">
        <f t="shared" si="140"/>
        <v>0</v>
      </c>
      <c r="Q192" s="77">
        <f t="shared" si="141"/>
        <v>0</v>
      </c>
      <c r="R192" s="77">
        <f t="shared" si="142"/>
        <v>0</v>
      </c>
      <c r="S192" s="77">
        <f t="shared" si="143"/>
        <v>0</v>
      </c>
      <c r="T192" s="78">
        <f t="shared" si="144"/>
        <v>0</v>
      </c>
      <c r="U192" s="77">
        <f t="shared" si="145"/>
        <v>0</v>
      </c>
      <c r="V192" s="77">
        <f t="shared" si="146"/>
        <v>0</v>
      </c>
      <c r="W192" s="77">
        <f t="shared" si="147"/>
        <v>0</v>
      </c>
      <c r="X192" s="77">
        <f t="shared" si="148"/>
        <v>0</v>
      </c>
      <c r="Y192" s="77">
        <f t="shared" si="149"/>
        <v>0</v>
      </c>
      <c r="Z192" s="79">
        <f t="shared" si="150"/>
        <v>0</v>
      </c>
      <c r="AA192" s="77">
        <f t="shared" si="151"/>
        <v>0</v>
      </c>
      <c r="AB192" s="77">
        <f t="shared" si="152"/>
        <v>0</v>
      </c>
      <c r="AC192" s="77">
        <f t="shared" si="153"/>
        <v>0</v>
      </c>
      <c r="AD192" s="77">
        <f t="shared" si="154"/>
        <v>0</v>
      </c>
      <c r="AE192" s="77">
        <f t="shared" si="155"/>
        <v>0</v>
      </c>
      <c r="AF192" s="77">
        <f t="shared" si="156"/>
        <v>0</v>
      </c>
      <c r="AG192" s="79">
        <f t="shared" si="157"/>
        <v>0</v>
      </c>
    </row>
    <row r="193" spans="2:33">
      <c r="B193" s="83"/>
      <c r="C193" s="84"/>
      <c r="D193" s="84"/>
      <c r="E193" s="84"/>
      <c r="F193" s="84"/>
      <c r="G193" s="84"/>
      <c r="H193" s="84"/>
      <c r="I193" s="84"/>
      <c r="K193" s="277"/>
      <c r="L193" s="64" t="s">
        <v>200</v>
      </c>
      <c r="M193" s="77">
        <f t="shared" si="137"/>
        <v>0</v>
      </c>
      <c r="N193" s="77">
        <f t="shared" si="138"/>
        <v>0</v>
      </c>
      <c r="O193" s="77">
        <f t="shared" si="139"/>
        <v>0</v>
      </c>
      <c r="P193" s="77">
        <f t="shared" si="140"/>
        <v>0</v>
      </c>
      <c r="Q193" s="77">
        <f t="shared" si="141"/>
        <v>0</v>
      </c>
      <c r="R193" s="77">
        <f t="shared" si="142"/>
        <v>0</v>
      </c>
      <c r="S193" s="77">
        <f t="shared" si="143"/>
        <v>0</v>
      </c>
      <c r="T193" s="78">
        <f t="shared" si="144"/>
        <v>0</v>
      </c>
      <c r="U193" s="77">
        <f t="shared" si="145"/>
        <v>0</v>
      </c>
      <c r="V193" s="77">
        <f t="shared" si="146"/>
        <v>0</v>
      </c>
      <c r="W193" s="77">
        <f t="shared" si="147"/>
        <v>0</v>
      </c>
      <c r="X193" s="77">
        <f t="shared" si="148"/>
        <v>0</v>
      </c>
      <c r="Y193" s="77">
        <f t="shared" si="149"/>
        <v>0</v>
      </c>
      <c r="Z193" s="79">
        <f t="shared" si="150"/>
        <v>0</v>
      </c>
      <c r="AA193" s="77">
        <f t="shared" si="151"/>
        <v>0</v>
      </c>
      <c r="AB193" s="77">
        <f t="shared" si="152"/>
        <v>0</v>
      </c>
      <c r="AC193" s="77">
        <f t="shared" si="153"/>
        <v>0</v>
      </c>
      <c r="AD193" s="77">
        <f t="shared" si="154"/>
        <v>0</v>
      </c>
      <c r="AE193" s="77">
        <f t="shared" si="155"/>
        <v>0</v>
      </c>
      <c r="AF193" s="77">
        <f t="shared" si="156"/>
        <v>0</v>
      </c>
      <c r="AG193" s="79">
        <f t="shared" si="157"/>
        <v>0</v>
      </c>
    </row>
    <row r="194" spans="2:33">
      <c r="B194" s="83"/>
      <c r="C194" s="84"/>
      <c r="D194" s="84"/>
      <c r="E194" s="84"/>
      <c r="F194" s="84"/>
      <c r="G194" s="84"/>
      <c r="H194" s="84"/>
      <c r="I194" s="84"/>
      <c r="K194" s="277"/>
      <c r="L194" s="64" t="s">
        <v>202</v>
      </c>
      <c r="M194" s="77">
        <f t="shared" si="137"/>
        <v>0</v>
      </c>
      <c r="N194" s="77">
        <f t="shared" si="138"/>
        <v>0</v>
      </c>
      <c r="O194" s="77">
        <f t="shared" si="139"/>
        <v>0</v>
      </c>
      <c r="P194" s="77">
        <f t="shared" si="140"/>
        <v>0</v>
      </c>
      <c r="Q194" s="77">
        <f t="shared" si="141"/>
        <v>0</v>
      </c>
      <c r="R194" s="77">
        <f t="shared" si="142"/>
        <v>0</v>
      </c>
      <c r="S194" s="77">
        <f t="shared" si="143"/>
        <v>0</v>
      </c>
      <c r="T194" s="78">
        <f t="shared" si="144"/>
        <v>0</v>
      </c>
      <c r="U194" s="77">
        <f t="shared" si="145"/>
        <v>0</v>
      </c>
      <c r="V194" s="77">
        <f t="shared" si="146"/>
        <v>0</v>
      </c>
      <c r="W194" s="77">
        <f t="shared" si="147"/>
        <v>0</v>
      </c>
      <c r="X194" s="77">
        <f t="shared" si="148"/>
        <v>0</v>
      </c>
      <c r="Y194" s="77">
        <f t="shared" si="149"/>
        <v>0</v>
      </c>
      <c r="Z194" s="79">
        <f t="shared" si="150"/>
        <v>0</v>
      </c>
      <c r="AA194" s="77">
        <f t="shared" si="151"/>
        <v>0</v>
      </c>
      <c r="AB194" s="77">
        <f t="shared" si="152"/>
        <v>0</v>
      </c>
      <c r="AC194" s="77">
        <f t="shared" si="153"/>
        <v>0</v>
      </c>
      <c r="AD194" s="77">
        <f t="shared" si="154"/>
        <v>0</v>
      </c>
      <c r="AE194" s="77">
        <f t="shared" si="155"/>
        <v>0</v>
      </c>
      <c r="AF194" s="77">
        <f t="shared" si="156"/>
        <v>0</v>
      </c>
      <c r="AG194" s="79">
        <f t="shared" si="157"/>
        <v>0</v>
      </c>
    </row>
    <row r="195" spans="2:33">
      <c r="B195" s="83"/>
      <c r="C195" s="84"/>
      <c r="D195" s="84"/>
      <c r="E195" s="84"/>
      <c r="F195" s="84"/>
      <c r="G195" s="84"/>
      <c r="H195" s="84"/>
      <c r="I195" s="84"/>
      <c r="K195" s="277"/>
      <c r="L195" s="64" t="s">
        <v>209</v>
      </c>
      <c r="M195" s="77">
        <f t="shared" si="137"/>
        <v>0</v>
      </c>
      <c r="N195" s="77">
        <f t="shared" si="138"/>
        <v>0</v>
      </c>
      <c r="O195" s="77">
        <f t="shared" si="139"/>
        <v>0</v>
      </c>
      <c r="P195" s="77">
        <f t="shared" si="140"/>
        <v>0</v>
      </c>
      <c r="Q195" s="77">
        <f t="shared" si="141"/>
        <v>0</v>
      </c>
      <c r="R195" s="77">
        <f t="shared" si="142"/>
        <v>0</v>
      </c>
      <c r="S195" s="77">
        <f t="shared" si="143"/>
        <v>0</v>
      </c>
      <c r="T195" s="78">
        <f t="shared" si="144"/>
        <v>0</v>
      </c>
      <c r="U195" s="77">
        <f t="shared" si="145"/>
        <v>0</v>
      </c>
      <c r="V195" s="77">
        <f t="shared" si="146"/>
        <v>0</v>
      </c>
      <c r="W195" s="77">
        <f t="shared" si="147"/>
        <v>0</v>
      </c>
      <c r="X195" s="77">
        <f t="shared" si="148"/>
        <v>0</v>
      </c>
      <c r="Y195" s="77">
        <f t="shared" si="149"/>
        <v>0</v>
      </c>
      <c r="Z195" s="79">
        <f t="shared" si="150"/>
        <v>0</v>
      </c>
      <c r="AA195" s="77">
        <f t="shared" si="151"/>
        <v>0</v>
      </c>
      <c r="AB195" s="77">
        <f t="shared" si="152"/>
        <v>0</v>
      </c>
      <c r="AC195" s="77">
        <f t="shared" si="153"/>
        <v>0</v>
      </c>
      <c r="AD195" s="77">
        <f t="shared" si="154"/>
        <v>0</v>
      </c>
      <c r="AE195" s="77">
        <f t="shared" si="155"/>
        <v>0</v>
      </c>
      <c r="AF195" s="77">
        <f t="shared" si="156"/>
        <v>0</v>
      </c>
      <c r="AG195" s="79">
        <f t="shared" si="157"/>
        <v>0</v>
      </c>
    </row>
    <row r="196" spans="2:33">
      <c r="B196" s="83"/>
      <c r="C196" s="84"/>
      <c r="D196" s="84"/>
      <c r="E196" s="84"/>
      <c r="F196" s="84"/>
      <c r="G196" s="84"/>
      <c r="H196" s="84"/>
      <c r="I196" s="84"/>
      <c r="K196" s="277"/>
      <c r="L196" s="64" t="s">
        <v>215</v>
      </c>
      <c r="M196" s="77">
        <f t="shared" si="137"/>
        <v>0</v>
      </c>
      <c r="N196" s="77">
        <f t="shared" si="138"/>
        <v>342.72222222222217</v>
      </c>
      <c r="O196" s="77">
        <f t="shared" si="139"/>
        <v>307.41666666666669</v>
      </c>
      <c r="P196" s="77">
        <f t="shared" si="140"/>
        <v>348.75</v>
      </c>
      <c r="Q196" s="77">
        <f t="shared" si="141"/>
        <v>267.375</v>
      </c>
      <c r="R196" s="77">
        <f t="shared" si="142"/>
        <v>239.38888888888889</v>
      </c>
      <c r="S196" s="77">
        <f t="shared" si="143"/>
        <v>212.69444444444443</v>
      </c>
      <c r="T196" s="78">
        <f t="shared" si="144"/>
        <v>267.36111111111114</v>
      </c>
      <c r="U196" s="77">
        <f t="shared" si="145"/>
        <v>0</v>
      </c>
      <c r="V196" s="77">
        <f t="shared" si="146"/>
        <v>0</v>
      </c>
      <c r="W196" s="77">
        <f t="shared" si="147"/>
        <v>0</v>
      </c>
      <c r="X196" s="77">
        <f t="shared" si="148"/>
        <v>0</v>
      </c>
      <c r="Y196" s="77">
        <f t="shared" si="149"/>
        <v>0</v>
      </c>
      <c r="Z196" s="79">
        <f t="shared" si="150"/>
        <v>0</v>
      </c>
      <c r="AA196" s="77">
        <f t="shared" si="151"/>
        <v>0</v>
      </c>
      <c r="AB196" s="77">
        <f t="shared" si="152"/>
        <v>0</v>
      </c>
      <c r="AC196" s="77">
        <f t="shared" si="153"/>
        <v>0</v>
      </c>
      <c r="AD196" s="77">
        <f t="shared" si="154"/>
        <v>0</v>
      </c>
      <c r="AE196" s="77">
        <f t="shared" si="155"/>
        <v>0</v>
      </c>
      <c r="AF196" s="77">
        <f t="shared" si="156"/>
        <v>0</v>
      </c>
      <c r="AG196" s="79">
        <f t="shared" si="157"/>
        <v>0</v>
      </c>
    </row>
    <row r="197" spans="2:33">
      <c r="B197" s="83"/>
      <c r="C197" s="84"/>
      <c r="D197" s="84"/>
      <c r="E197" s="84"/>
      <c r="F197" s="84"/>
      <c r="G197" s="84"/>
      <c r="H197" s="84"/>
      <c r="I197" s="84"/>
      <c r="K197" s="277"/>
      <c r="L197" s="64" t="s">
        <v>216</v>
      </c>
      <c r="M197" s="77">
        <f t="shared" si="137"/>
        <v>0</v>
      </c>
      <c r="N197" s="77">
        <f t="shared" si="138"/>
        <v>0</v>
      </c>
      <c r="O197" s="77">
        <f t="shared" si="139"/>
        <v>0</v>
      </c>
      <c r="P197" s="77">
        <f t="shared" si="140"/>
        <v>0</v>
      </c>
      <c r="Q197" s="77">
        <f t="shared" si="141"/>
        <v>0</v>
      </c>
      <c r="R197" s="77">
        <f t="shared" si="142"/>
        <v>0</v>
      </c>
      <c r="S197" s="77">
        <f t="shared" si="143"/>
        <v>0</v>
      </c>
      <c r="T197" s="78">
        <f t="shared" si="144"/>
        <v>0</v>
      </c>
      <c r="U197" s="77">
        <f t="shared" si="145"/>
        <v>0</v>
      </c>
      <c r="V197" s="77">
        <f t="shared" si="146"/>
        <v>0</v>
      </c>
      <c r="W197" s="77">
        <f t="shared" si="147"/>
        <v>0</v>
      </c>
      <c r="X197" s="77">
        <f t="shared" si="148"/>
        <v>0</v>
      </c>
      <c r="Y197" s="77">
        <f t="shared" si="149"/>
        <v>0</v>
      </c>
      <c r="Z197" s="79">
        <f t="shared" si="150"/>
        <v>0</v>
      </c>
      <c r="AA197" s="77">
        <f t="shared" si="151"/>
        <v>0</v>
      </c>
      <c r="AB197" s="77">
        <f t="shared" si="152"/>
        <v>0</v>
      </c>
      <c r="AC197" s="77">
        <f t="shared" si="153"/>
        <v>0</v>
      </c>
      <c r="AD197" s="77">
        <f t="shared" si="154"/>
        <v>0</v>
      </c>
      <c r="AE197" s="77">
        <f t="shared" si="155"/>
        <v>0</v>
      </c>
      <c r="AF197" s="77">
        <f t="shared" si="156"/>
        <v>0</v>
      </c>
      <c r="AG197" s="79">
        <f t="shared" si="157"/>
        <v>0</v>
      </c>
    </row>
    <row r="198" spans="2:33">
      <c r="B198" s="83"/>
      <c r="C198" s="84"/>
      <c r="D198" s="84"/>
      <c r="E198" s="84"/>
      <c r="F198" s="84"/>
      <c r="G198" s="84"/>
      <c r="H198" s="84"/>
      <c r="I198" s="84"/>
      <c r="K198" s="277"/>
      <c r="L198" s="64" t="s">
        <v>217</v>
      </c>
      <c r="M198" s="77">
        <f t="shared" si="137"/>
        <v>0</v>
      </c>
      <c r="N198" s="77">
        <f t="shared" si="138"/>
        <v>0</v>
      </c>
      <c r="O198" s="77">
        <f t="shared" si="139"/>
        <v>0</v>
      </c>
      <c r="P198" s="77">
        <f t="shared" si="140"/>
        <v>0</v>
      </c>
      <c r="Q198" s="77">
        <f t="shared" si="141"/>
        <v>0</v>
      </c>
      <c r="R198" s="77">
        <f t="shared" si="142"/>
        <v>0</v>
      </c>
      <c r="S198" s="77">
        <f t="shared" si="143"/>
        <v>0</v>
      </c>
      <c r="T198" s="78">
        <f t="shared" si="144"/>
        <v>0</v>
      </c>
      <c r="U198" s="77">
        <f t="shared" si="145"/>
        <v>0</v>
      </c>
      <c r="V198" s="77">
        <f t="shared" si="146"/>
        <v>0</v>
      </c>
      <c r="W198" s="77">
        <f t="shared" si="147"/>
        <v>0</v>
      </c>
      <c r="X198" s="77">
        <f t="shared" si="148"/>
        <v>0</v>
      </c>
      <c r="Y198" s="77">
        <f t="shared" si="149"/>
        <v>0</v>
      </c>
      <c r="Z198" s="79">
        <f t="shared" si="150"/>
        <v>0</v>
      </c>
      <c r="AA198" s="77">
        <f t="shared" si="151"/>
        <v>0</v>
      </c>
      <c r="AB198" s="77">
        <f t="shared" si="152"/>
        <v>0</v>
      </c>
      <c r="AC198" s="77">
        <f t="shared" si="153"/>
        <v>0</v>
      </c>
      <c r="AD198" s="77">
        <f t="shared" si="154"/>
        <v>0</v>
      </c>
      <c r="AE198" s="77">
        <f t="shared" si="155"/>
        <v>0</v>
      </c>
      <c r="AF198" s="77">
        <f t="shared" si="156"/>
        <v>0</v>
      </c>
      <c r="AG198" s="79">
        <f t="shared" si="157"/>
        <v>0</v>
      </c>
    </row>
    <row r="199" spans="2:33">
      <c r="B199" s="83"/>
      <c r="C199" s="84"/>
      <c r="D199" s="84"/>
      <c r="E199" s="84"/>
      <c r="F199" s="84"/>
      <c r="G199" s="84"/>
      <c r="H199" s="84"/>
      <c r="I199" s="84"/>
      <c r="K199" s="277"/>
      <c r="L199" s="64" t="s">
        <v>218</v>
      </c>
      <c r="M199" s="77">
        <f t="shared" si="137"/>
        <v>0</v>
      </c>
      <c r="N199" s="77">
        <f t="shared" si="138"/>
        <v>0</v>
      </c>
      <c r="O199" s="77">
        <f t="shared" si="139"/>
        <v>648.61249999999995</v>
      </c>
      <c r="P199" s="77">
        <f t="shared" si="140"/>
        <v>14068.749999999998</v>
      </c>
      <c r="Q199" s="77">
        <f t="shared" si="141"/>
        <v>14449.999999999998</v>
      </c>
      <c r="R199" s="77">
        <f t="shared" si="142"/>
        <v>14187.499999999998</v>
      </c>
      <c r="S199" s="77">
        <f t="shared" si="143"/>
        <v>14256.249999999998</v>
      </c>
      <c r="T199" s="78">
        <f t="shared" si="144"/>
        <v>2279.2833333333333</v>
      </c>
      <c r="U199" s="77">
        <f t="shared" si="145"/>
        <v>382.21111111111111</v>
      </c>
      <c r="V199" s="77">
        <f t="shared" si="146"/>
        <v>596.62222222222226</v>
      </c>
      <c r="W199" s="77">
        <f t="shared" si="147"/>
        <v>0</v>
      </c>
      <c r="X199" s="77">
        <f t="shared" si="148"/>
        <v>0</v>
      </c>
      <c r="Y199" s="77">
        <f t="shared" si="149"/>
        <v>0</v>
      </c>
      <c r="Z199" s="79">
        <f t="shared" si="150"/>
        <v>0</v>
      </c>
      <c r="AA199" s="77">
        <f t="shared" si="151"/>
        <v>0</v>
      </c>
      <c r="AB199" s="77">
        <f t="shared" si="152"/>
        <v>0</v>
      </c>
      <c r="AC199" s="77">
        <f t="shared" si="153"/>
        <v>0</v>
      </c>
      <c r="AD199" s="77">
        <f t="shared" si="154"/>
        <v>0</v>
      </c>
      <c r="AE199" s="77">
        <f t="shared" si="155"/>
        <v>0</v>
      </c>
      <c r="AF199" s="77">
        <f t="shared" si="156"/>
        <v>0</v>
      </c>
      <c r="AG199" s="79">
        <f t="shared" si="157"/>
        <v>0</v>
      </c>
    </row>
    <row r="200" spans="2:33">
      <c r="B200" s="83"/>
      <c r="C200" s="84"/>
      <c r="D200" s="84"/>
      <c r="E200" s="84"/>
      <c r="F200" s="84"/>
      <c r="G200" s="84"/>
      <c r="H200" s="84"/>
      <c r="I200" s="84"/>
      <c r="K200" s="277"/>
      <c r="L200" s="64" t="s">
        <v>219</v>
      </c>
      <c r="M200" s="77">
        <f t="shared" si="137"/>
        <v>0</v>
      </c>
      <c r="N200" s="77">
        <f t="shared" si="138"/>
        <v>0</v>
      </c>
      <c r="O200" s="77">
        <f t="shared" si="139"/>
        <v>0</v>
      </c>
      <c r="P200" s="77">
        <f t="shared" si="140"/>
        <v>0</v>
      </c>
      <c r="Q200" s="77">
        <f t="shared" si="141"/>
        <v>0</v>
      </c>
      <c r="R200" s="77">
        <f t="shared" si="142"/>
        <v>0</v>
      </c>
      <c r="S200" s="77">
        <f t="shared" si="143"/>
        <v>0</v>
      </c>
      <c r="T200" s="78">
        <f t="shared" si="144"/>
        <v>0</v>
      </c>
      <c r="U200" s="77">
        <f t="shared" si="145"/>
        <v>0</v>
      </c>
      <c r="V200" s="77">
        <f t="shared" si="146"/>
        <v>0</v>
      </c>
      <c r="W200" s="77">
        <f t="shared" si="147"/>
        <v>0</v>
      </c>
      <c r="X200" s="77">
        <f t="shared" si="148"/>
        <v>0</v>
      </c>
      <c r="Y200" s="77">
        <f t="shared" si="149"/>
        <v>0</v>
      </c>
      <c r="Z200" s="79">
        <f t="shared" si="150"/>
        <v>0</v>
      </c>
      <c r="AA200" s="77">
        <f t="shared" si="151"/>
        <v>0</v>
      </c>
      <c r="AB200" s="77">
        <f t="shared" si="152"/>
        <v>0</v>
      </c>
      <c r="AC200" s="77">
        <f t="shared" si="153"/>
        <v>0</v>
      </c>
      <c r="AD200" s="77">
        <f t="shared" si="154"/>
        <v>0</v>
      </c>
      <c r="AE200" s="77">
        <f t="shared" si="155"/>
        <v>0</v>
      </c>
      <c r="AF200" s="77">
        <f t="shared" si="156"/>
        <v>0</v>
      </c>
      <c r="AG200" s="79">
        <f t="shared" si="157"/>
        <v>0</v>
      </c>
    </row>
    <row r="201" spans="2:33">
      <c r="B201" s="83"/>
      <c r="C201" s="84"/>
      <c r="D201" s="84"/>
      <c r="E201" s="84"/>
      <c r="F201" s="84"/>
      <c r="G201" s="84"/>
      <c r="H201" s="84"/>
      <c r="I201" s="84"/>
      <c r="K201" s="277"/>
      <c r="L201" s="64" t="s">
        <v>221</v>
      </c>
      <c r="M201" s="77">
        <f t="shared" si="137"/>
        <v>3409.1111111111109</v>
      </c>
      <c r="N201" s="77">
        <f t="shared" si="138"/>
        <v>9666.6666666666661</v>
      </c>
      <c r="O201" s="77">
        <f t="shared" si="139"/>
        <v>10671.999999999998</v>
      </c>
      <c r="P201" s="77">
        <f t="shared" si="140"/>
        <v>10865.333333333332</v>
      </c>
      <c r="Q201" s="77">
        <f t="shared" si="141"/>
        <v>18092.777777777777</v>
      </c>
      <c r="R201" s="77">
        <f t="shared" si="142"/>
        <v>7005.1111111111104</v>
      </c>
      <c r="S201" s="77">
        <f t="shared" si="143"/>
        <v>7842.8888888888878</v>
      </c>
      <c r="T201" s="78">
        <f t="shared" si="144"/>
        <v>0</v>
      </c>
      <c r="U201" s="77">
        <f t="shared" si="145"/>
        <v>0</v>
      </c>
      <c r="V201" s="77">
        <f t="shared" si="146"/>
        <v>0</v>
      </c>
      <c r="W201" s="77">
        <f t="shared" si="147"/>
        <v>0</v>
      </c>
      <c r="X201" s="77">
        <f t="shared" si="148"/>
        <v>0</v>
      </c>
      <c r="Y201" s="77">
        <f t="shared" si="149"/>
        <v>0</v>
      </c>
      <c r="Z201" s="79">
        <f t="shared" si="150"/>
        <v>0</v>
      </c>
      <c r="AA201" s="77">
        <f t="shared" si="151"/>
        <v>261.22222222222223</v>
      </c>
      <c r="AB201" s="77">
        <f t="shared" si="152"/>
        <v>0</v>
      </c>
      <c r="AC201" s="77">
        <f t="shared" si="153"/>
        <v>0</v>
      </c>
      <c r="AD201" s="77">
        <f t="shared" si="154"/>
        <v>0</v>
      </c>
      <c r="AE201" s="77">
        <f t="shared" si="155"/>
        <v>0</v>
      </c>
      <c r="AF201" s="77">
        <f t="shared" si="156"/>
        <v>0</v>
      </c>
      <c r="AG201" s="79">
        <f t="shared" si="157"/>
        <v>0</v>
      </c>
    </row>
    <row r="202" spans="2:33">
      <c r="B202" s="83"/>
      <c r="C202" s="84"/>
      <c r="D202" s="84"/>
      <c r="E202" s="84"/>
      <c r="F202" s="84"/>
      <c r="G202" s="84"/>
      <c r="H202" s="84"/>
      <c r="I202" s="84"/>
      <c r="K202" s="277"/>
      <c r="L202" s="64" t="s">
        <v>222</v>
      </c>
      <c r="M202" s="77">
        <f t="shared" si="137"/>
        <v>0</v>
      </c>
      <c r="N202" s="77">
        <f t="shared" si="138"/>
        <v>0</v>
      </c>
      <c r="O202" s="77">
        <f t="shared" si="139"/>
        <v>0</v>
      </c>
      <c r="P202" s="77">
        <f t="shared" si="140"/>
        <v>0</v>
      </c>
      <c r="Q202" s="77">
        <f t="shared" si="141"/>
        <v>0</v>
      </c>
      <c r="R202" s="77">
        <f t="shared" si="142"/>
        <v>0</v>
      </c>
      <c r="S202" s="77">
        <f t="shared" si="143"/>
        <v>0</v>
      </c>
      <c r="T202" s="78">
        <f t="shared" si="144"/>
        <v>0</v>
      </c>
      <c r="U202" s="77">
        <f t="shared" si="145"/>
        <v>0</v>
      </c>
      <c r="V202" s="77">
        <f t="shared" si="146"/>
        <v>0</v>
      </c>
      <c r="W202" s="77">
        <f t="shared" si="147"/>
        <v>0</v>
      </c>
      <c r="X202" s="77">
        <f t="shared" si="148"/>
        <v>0</v>
      </c>
      <c r="Y202" s="77">
        <f t="shared" si="149"/>
        <v>0</v>
      </c>
      <c r="Z202" s="79">
        <f t="shared" si="150"/>
        <v>0</v>
      </c>
      <c r="AA202" s="77">
        <f t="shared" si="151"/>
        <v>0</v>
      </c>
      <c r="AB202" s="77">
        <f t="shared" si="152"/>
        <v>0</v>
      </c>
      <c r="AC202" s="77">
        <f t="shared" si="153"/>
        <v>0</v>
      </c>
      <c r="AD202" s="77">
        <f t="shared" si="154"/>
        <v>0</v>
      </c>
      <c r="AE202" s="77">
        <f t="shared" si="155"/>
        <v>0</v>
      </c>
      <c r="AF202" s="77">
        <f t="shared" si="156"/>
        <v>0</v>
      </c>
      <c r="AG202" s="79">
        <f t="shared" si="157"/>
        <v>0</v>
      </c>
    </row>
    <row r="203" spans="2:33">
      <c r="B203" s="83"/>
      <c r="C203" s="84"/>
      <c r="D203" s="84"/>
      <c r="E203" s="84"/>
      <c r="F203" s="84"/>
      <c r="G203" s="84"/>
      <c r="H203" s="84"/>
      <c r="I203" s="84"/>
      <c r="K203" s="277"/>
      <c r="L203" s="64" t="s">
        <v>223</v>
      </c>
      <c r="M203" s="77">
        <f t="shared" si="137"/>
        <v>0</v>
      </c>
      <c r="N203" s="77">
        <f t="shared" si="138"/>
        <v>0</v>
      </c>
      <c r="O203" s="77">
        <f t="shared" si="139"/>
        <v>0</v>
      </c>
      <c r="P203" s="77">
        <f t="shared" si="140"/>
        <v>0</v>
      </c>
      <c r="Q203" s="77">
        <f t="shared" si="141"/>
        <v>0</v>
      </c>
      <c r="R203" s="77">
        <f t="shared" si="142"/>
        <v>0</v>
      </c>
      <c r="S203" s="77">
        <f t="shared" si="143"/>
        <v>0</v>
      </c>
      <c r="T203" s="78">
        <f t="shared" si="144"/>
        <v>0</v>
      </c>
      <c r="U203" s="77">
        <f t="shared" si="145"/>
        <v>0</v>
      </c>
      <c r="V203" s="77">
        <f t="shared" si="146"/>
        <v>0</v>
      </c>
      <c r="W203" s="77">
        <f t="shared" si="147"/>
        <v>0</v>
      </c>
      <c r="X203" s="77">
        <f t="shared" si="148"/>
        <v>0</v>
      </c>
      <c r="Y203" s="77">
        <f t="shared" si="149"/>
        <v>0</v>
      </c>
      <c r="Z203" s="79">
        <f t="shared" si="150"/>
        <v>0</v>
      </c>
      <c r="AA203" s="77">
        <f t="shared" si="151"/>
        <v>0</v>
      </c>
      <c r="AB203" s="77">
        <f t="shared" si="152"/>
        <v>0</v>
      </c>
      <c r="AC203" s="77">
        <f t="shared" si="153"/>
        <v>0</v>
      </c>
      <c r="AD203" s="77">
        <f t="shared" si="154"/>
        <v>0</v>
      </c>
      <c r="AE203" s="77">
        <f t="shared" si="155"/>
        <v>0</v>
      </c>
      <c r="AF203" s="77">
        <f t="shared" si="156"/>
        <v>0</v>
      </c>
      <c r="AG203" s="79">
        <f t="shared" si="157"/>
        <v>0</v>
      </c>
    </row>
    <row r="204" spans="2:33">
      <c r="B204" s="83"/>
      <c r="C204" s="84"/>
      <c r="D204" s="84"/>
      <c r="E204" s="84"/>
      <c r="F204" s="84"/>
      <c r="G204" s="84"/>
      <c r="H204" s="84"/>
      <c r="I204" s="84"/>
      <c r="K204" s="277"/>
      <c r="L204" s="64" t="s">
        <v>224</v>
      </c>
      <c r="M204" s="77">
        <f t="shared" si="137"/>
        <v>0</v>
      </c>
      <c r="N204" s="77">
        <f t="shared" si="138"/>
        <v>0</v>
      </c>
      <c r="O204" s="77">
        <f t="shared" si="139"/>
        <v>0</v>
      </c>
      <c r="P204" s="77">
        <f t="shared" si="140"/>
        <v>0</v>
      </c>
      <c r="Q204" s="77">
        <f t="shared" si="141"/>
        <v>0</v>
      </c>
      <c r="R204" s="77">
        <f t="shared" si="142"/>
        <v>0</v>
      </c>
      <c r="S204" s="77">
        <f t="shared" si="143"/>
        <v>0</v>
      </c>
      <c r="T204" s="78">
        <f t="shared" si="144"/>
        <v>363.99416666666662</v>
      </c>
      <c r="U204" s="77">
        <f t="shared" si="145"/>
        <v>218.54722222222222</v>
      </c>
      <c r="V204" s="77">
        <f t="shared" si="146"/>
        <v>0</v>
      </c>
      <c r="W204" s="77">
        <f t="shared" si="147"/>
        <v>0</v>
      </c>
      <c r="X204" s="77">
        <f t="shared" si="148"/>
        <v>0</v>
      </c>
      <c r="Y204" s="77">
        <f t="shared" si="149"/>
        <v>0</v>
      </c>
      <c r="Z204" s="79">
        <f t="shared" si="150"/>
        <v>0</v>
      </c>
      <c r="AA204" s="77">
        <f t="shared" si="151"/>
        <v>0</v>
      </c>
      <c r="AB204" s="77">
        <f t="shared" si="152"/>
        <v>0</v>
      </c>
      <c r="AC204" s="77">
        <f t="shared" si="153"/>
        <v>0</v>
      </c>
      <c r="AD204" s="77">
        <f t="shared" si="154"/>
        <v>0</v>
      </c>
      <c r="AE204" s="77">
        <f t="shared" si="155"/>
        <v>0</v>
      </c>
      <c r="AF204" s="77">
        <f t="shared" si="156"/>
        <v>0</v>
      </c>
      <c r="AG204" s="79">
        <f t="shared" si="157"/>
        <v>0</v>
      </c>
    </row>
    <row r="205" spans="2:33">
      <c r="K205" s="277"/>
      <c r="L205" s="64" t="s">
        <v>225</v>
      </c>
      <c r="M205" s="77">
        <f t="shared" si="137"/>
        <v>35.444444444444443</v>
      </c>
      <c r="N205" s="77">
        <f t="shared" si="138"/>
        <v>0</v>
      </c>
      <c r="O205" s="77">
        <f t="shared" si="139"/>
        <v>0</v>
      </c>
      <c r="P205" s="77">
        <f t="shared" si="140"/>
        <v>14506.249999999998</v>
      </c>
      <c r="Q205" s="77">
        <f t="shared" si="141"/>
        <v>14449.999999999998</v>
      </c>
      <c r="R205" s="77">
        <f t="shared" si="142"/>
        <v>14522.499999999998</v>
      </c>
      <c r="S205" s="77">
        <f t="shared" si="143"/>
        <v>14346.874999999998</v>
      </c>
      <c r="T205" s="78">
        <f t="shared" si="144"/>
        <v>721.72672222222229</v>
      </c>
      <c r="U205" s="77">
        <f t="shared" si="145"/>
        <v>0</v>
      </c>
      <c r="V205" s="77">
        <f t="shared" si="146"/>
        <v>0</v>
      </c>
      <c r="W205" s="77">
        <f t="shared" si="147"/>
        <v>0</v>
      </c>
      <c r="X205" s="77">
        <f t="shared" si="148"/>
        <v>0</v>
      </c>
      <c r="Y205" s="77">
        <f t="shared" si="149"/>
        <v>0</v>
      </c>
      <c r="Z205" s="79">
        <f t="shared" si="150"/>
        <v>0</v>
      </c>
      <c r="AA205" s="77">
        <f t="shared" si="151"/>
        <v>0</v>
      </c>
      <c r="AB205" s="77">
        <f t="shared" si="152"/>
        <v>0</v>
      </c>
      <c r="AC205" s="77">
        <f t="shared" si="153"/>
        <v>0</v>
      </c>
      <c r="AD205" s="77">
        <f t="shared" si="154"/>
        <v>0</v>
      </c>
      <c r="AE205" s="77">
        <f t="shared" si="155"/>
        <v>0</v>
      </c>
      <c r="AF205" s="77">
        <f t="shared" si="156"/>
        <v>1.75695</v>
      </c>
      <c r="AG205" s="79">
        <f t="shared" si="157"/>
        <v>1.0335000000000001</v>
      </c>
    </row>
    <row r="206" spans="2:33">
      <c r="K206" s="277"/>
      <c r="L206" s="64" t="s">
        <v>226</v>
      </c>
      <c r="M206" s="77">
        <f t="shared" si="137"/>
        <v>0</v>
      </c>
      <c r="N206" s="77">
        <f t="shared" si="138"/>
        <v>0</v>
      </c>
      <c r="O206" s="77">
        <f t="shared" si="139"/>
        <v>0</v>
      </c>
      <c r="P206" s="77">
        <f t="shared" si="140"/>
        <v>0</v>
      </c>
      <c r="Q206" s="77">
        <f t="shared" si="141"/>
        <v>0</v>
      </c>
      <c r="R206" s="77">
        <f t="shared" si="142"/>
        <v>0</v>
      </c>
      <c r="S206" s="77">
        <f t="shared" si="143"/>
        <v>0</v>
      </c>
      <c r="T206" s="78">
        <f t="shared" si="144"/>
        <v>0</v>
      </c>
      <c r="U206" s="77">
        <f t="shared" si="145"/>
        <v>0</v>
      </c>
      <c r="V206" s="77">
        <f t="shared" si="146"/>
        <v>0</v>
      </c>
      <c r="W206" s="77">
        <f t="shared" si="147"/>
        <v>0</v>
      </c>
      <c r="X206" s="77">
        <f t="shared" si="148"/>
        <v>0</v>
      </c>
      <c r="Y206" s="77">
        <f t="shared" si="149"/>
        <v>0</v>
      </c>
      <c r="Z206" s="79">
        <f t="shared" si="150"/>
        <v>0</v>
      </c>
      <c r="AA206" s="77">
        <f t="shared" si="151"/>
        <v>0</v>
      </c>
      <c r="AB206" s="77">
        <f t="shared" si="152"/>
        <v>0</v>
      </c>
      <c r="AC206" s="77">
        <f t="shared" si="153"/>
        <v>0</v>
      </c>
      <c r="AD206" s="77">
        <f t="shared" si="154"/>
        <v>0</v>
      </c>
      <c r="AE206" s="77">
        <f t="shared" si="155"/>
        <v>0</v>
      </c>
      <c r="AF206" s="77">
        <f t="shared" si="156"/>
        <v>0</v>
      </c>
      <c r="AG206" s="79">
        <f t="shared" si="157"/>
        <v>0</v>
      </c>
    </row>
    <row r="207" spans="2:33">
      <c r="K207" s="277"/>
      <c r="L207" s="64" t="s">
        <v>227</v>
      </c>
      <c r="M207" s="77">
        <f t="shared" si="137"/>
        <v>0</v>
      </c>
      <c r="N207" s="77">
        <f t="shared" si="138"/>
        <v>0</v>
      </c>
      <c r="O207" s="77">
        <f t="shared" si="139"/>
        <v>0</v>
      </c>
      <c r="P207" s="77">
        <f t="shared" si="140"/>
        <v>0</v>
      </c>
      <c r="Q207" s="77">
        <f t="shared" si="141"/>
        <v>0</v>
      </c>
      <c r="R207" s="77">
        <f t="shared" si="142"/>
        <v>0</v>
      </c>
      <c r="S207" s="77">
        <f t="shared" si="143"/>
        <v>0</v>
      </c>
      <c r="T207" s="78">
        <f t="shared" si="144"/>
        <v>0</v>
      </c>
      <c r="U207" s="77">
        <f t="shared" si="145"/>
        <v>0</v>
      </c>
      <c r="V207" s="77">
        <f t="shared" si="146"/>
        <v>0</v>
      </c>
      <c r="W207" s="77">
        <f t="shared" si="147"/>
        <v>0</v>
      </c>
      <c r="X207" s="77">
        <f t="shared" si="148"/>
        <v>0</v>
      </c>
      <c r="Y207" s="77">
        <f t="shared" si="149"/>
        <v>0</v>
      </c>
      <c r="Z207" s="79">
        <f t="shared" si="150"/>
        <v>0</v>
      </c>
      <c r="AA207" s="77">
        <f t="shared" si="151"/>
        <v>0</v>
      </c>
      <c r="AB207" s="77">
        <f t="shared" si="152"/>
        <v>0</v>
      </c>
      <c r="AC207" s="77">
        <f t="shared" si="153"/>
        <v>0</v>
      </c>
      <c r="AD207" s="77">
        <f t="shared" si="154"/>
        <v>0</v>
      </c>
      <c r="AE207" s="77">
        <f t="shared" si="155"/>
        <v>0</v>
      </c>
      <c r="AF207" s="77">
        <f t="shared" si="156"/>
        <v>0</v>
      </c>
      <c r="AG207" s="79">
        <f t="shared" si="157"/>
        <v>0</v>
      </c>
    </row>
    <row r="208" spans="2:33">
      <c r="K208" s="277"/>
      <c r="L208" s="64" t="s">
        <v>228</v>
      </c>
      <c r="M208" s="77">
        <f t="shared" si="137"/>
        <v>0</v>
      </c>
      <c r="N208" s="77">
        <f t="shared" si="138"/>
        <v>0</v>
      </c>
      <c r="O208" s="77">
        <f t="shared" si="139"/>
        <v>0</v>
      </c>
      <c r="P208" s="77">
        <f t="shared" si="140"/>
        <v>0</v>
      </c>
      <c r="Q208" s="77">
        <f t="shared" si="141"/>
        <v>0</v>
      </c>
      <c r="R208" s="77">
        <f t="shared" si="142"/>
        <v>0</v>
      </c>
      <c r="S208" s="77">
        <f t="shared" si="143"/>
        <v>0</v>
      </c>
      <c r="T208" s="78">
        <f t="shared" si="144"/>
        <v>0</v>
      </c>
      <c r="U208" s="77">
        <f t="shared" si="145"/>
        <v>0</v>
      </c>
      <c r="V208" s="77">
        <f t="shared" si="146"/>
        <v>0</v>
      </c>
      <c r="W208" s="77">
        <f t="shared" si="147"/>
        <v>0</v>
      </c>
      <c r="X208" s="77">
        <f t="shared" si="148"/>
        <v>0</v>
      </c>
      <c r="Y208" s="77">
        <f t="shared" si="149"/>
        <v>0</v>
      </c>
      <c r="Z208" s="79">
        <f t="shared" si="150"/>
        <v>0</v>
      </c>
      <c r="AA208" s="77">
        <f t="shared" si="151"/>
        <v>0</v>
      </c>
      <c r="AB208" s="77">
        <f t="shared" si="152"/>
        <v>0</v>
      </c>
      <c r="AC208" s="77">
        <f t="shared" si="153"/>
        <v>0</v>
      </c>
      <c r="AD208" s="77">
        <f t="shared" si="154"/>
        <v>0</v>
      </c>
      <c r="AE208" s="77">
        <f t="shared" si="155"/>
        <v>0</v>
      </c>
      <c r="AF208" s="77">
        <f t="shared" si="156"/>
        <v>0</v>
      </c>
      <c r="AG208" s="79">
        <f t="shared" si="157"/>
        <v>0</v>
      </c>
    </row>
    <row r="209" spans="11:33">
      <c r="K209" s="277"/>
      <c r="L209" s="64" t="s">
        <v>229</v>
      </c>
      <c r="M209" s="77">
        <f t="shared" si="137"/>
        <v>3.2222222222222219</v>
      </c>
      <c r="N209" s="77">
        <f t="shared" si="138"/>
        <v>0</v>
      </c>
      <c r="O209" s="77">
        <f t="shared" si="139"/>
        <v>0</v>
      </c>
      <c r="P209" s="77">
        <f t="shared" si="140"/>
        <v>0</v>
      </c>
      <c r="Q209" s="77">
        <f t="shared" si="141"/>
        <v>0</v>
      </c>
      <c r="R209" s="77">
        <f t="shared" si="142"/>
        <v>0</v>
      </c>
      <c r="S209" s="77">
        <f t="shared" si="143"/>
        <v>0</v>
      </c>
      <c r="T209" s="78">
        <f t="shared" si="144"/>
        <v>326.27777777777783</v>
      </c>
      <c r="U209" s="77">
        <f t="shared" si="145"/>
        <v>74.577777777777783</v>
      </c>
      <c r="V209" s="77">
        <f t="shared" si="146"/>
        <v>0</v>
      </c>
      <c r="W209" s="77">
        <f t="shared" si="147"/>
        <v>0</v>
      </c>
      <c r="X209" s="77">
        <f t="shared" si="148"/>
        <v>0</v>
      </c>
      <c r="Y209" s="77">
        <f t="shared" si="149"/>
        <v>0</v>
      </c>
      <c r="Z209" s="79">
        <f t="shared" si="150"/>
        <v>0</v>
      </c>
      <c r="AA209" s="77">
        <f t="shared" si="151"/>
        <v>0</v>
      </c>
      <c r="AB209" s="77">
        <f t="shared" si="152"/>
        <v>0</v>
      </c>
      <c r="AC209" s="77">
        <f t="shared" si="153"/>
        <v>0</v>
      </c>
      <c r="AD209" s="77">
        <f t="shared" si="154"/>
        <v>0</v>
      </c>
      <c r="AE209" s="77">
        <f t="shared" si="155"/>
        <v>0</v>
      </c>
      <c r="AF209" s="77">
        <f t="shared" si="156"/>
        <v>0</v>
      </c>
      <c r="AG209" s="79">
        <f t="shared" si="157"/>
        <v>0</v>
      </c>
    </row>
    <row r="210" spans="11:33">
      <c r="K210" s="277"/>
      <c r="L210" s="64" t="s">
        <v>230</v>
      </c>
      <c r="M210" s="77">
        <f t="shared" si="137"/>
        <v>0</v>
      </c>
      <c r="N210" s="77">
        <f t="shared" si="138"/>
        <v>0</v>
      </c>
      <c r="O210" s="77">
        <f t="shared" si="139"/>
        <v>0</v>
      </c>
      <c r="P210" s="77">
        <f t="shared" si="140"/>
        <v>0</v>
      </c>
      <c r="Q210" s="77">
        <f t="shared" si="141"/>
        <v>0</v>
      </c>
      <c r="R210" s="77">
        <f t="shared" si="142"/>
        <v>0</v>
      </c>
      <c r="S210" s="77">
        <f t="shared" si="143"/>
        <v>0</v>
      </c>
      <c r="T210" s="78">
        <f t="shared" si="144"/>
        <v>0</v>
      </c>
      <c r="U210" s="77">
        <f t="shared" si="145"/>
        <v>0</v>
      </c>
      <c r="V210" s="77">
        <f t="shared" si="146"/>
        <v>0</v>
      </c>
      <c r="W210" s="77">
        <f t="shared" si="147"/>
        <v>0</v>
      </c>
      <c r="X210" s="77">
        <f t="shared" si="148"/>
        <v>0</v>
      </c>
      <c r="Y210" s="77">
        <f t="shared" si="149"/>
        <v>0</v>
      </c>
      <c r="Z210" s="79">
        <f t="shared" si="150"/>
        <v>0</v>
      </c>
      <c r="AA210" s="77">
        <f t="shared" si="151"/>
        <v>0</v>
      </c>
      <c r="AB210" s="77">
        <f t="shared" si="152"/>
        <v>0</v>
      </c>
      <c r="AC210" s="77">
        <f t="shared" si="153"/>
        <v>0</v>
      </c>
      <c r="AD210" s="77">
        <f t="shared" si="154"/>
        <v>0</v>
      </c>
      <c r="AE210" s="77">
        <f t="shared" si="155"/>
        <v>0</v>
      </c>
      <c r="AF210" s="77">
        <f t="shared" si="156"/>
        <v>0</v>
      </c>
      <c r="AG210" s="79">
        <f t="shared" si="157"/>
        <v>0</v>
      </c>
    </row>
    <row r="211" spans="11:33">
      <c r="K211" s="277"/>
      <c r="L211" s="64" t="s">
        <v>231</v>
      </c>
      <c r="M211" s="77">
        <f t="shared" si="137"/>
        <v>0</v>
      </c>
      <c r="N211" s="77">
        <f t="shared" si="138"/>
        <v>0</v>
      </c>
      <c r="O211" s="77">
        <f t="shared" si="139"/>
        <v>0</v>
      </c>
      <c r="P211" s="77">
        <f t="shared" si="140"/>
        <v>0</v>
      </c>
      <c r="Q211" s="77">
        <f t="shared" si="141"/>
        <v>0</v>
      </c>
      <c r="R211" s="77">
        <f t="shared" si="142"/>
        <v>0</v>
      </c>
      <c r="S211" s="77">
        <f t="shared" si="143"/>
        <v>0</v>
      </c>
      <c r="T211" s="78">
        <f t="shared" si="144"/>
        <v>0</v>
      </c>
      <c r="U211" s="77">
        <f t="shared" si="145"/>
        <v>0</v>
      </c>
      <c r="V211" s="77">
        <f t="shared" si="146"/>
        <v>0</v>
      </c>
      <c r="W211" s="77">
        <f t="shared" si="147"/>
        <v>0</v>
      </c>
      <c r="X211" s="77">
        <f t="shared" si="148"/>
        <v>0</v>
      </c>
      <c r="Y211" s="77">
        <f t="shared" si="149"/>
        <v>0</v>
      </c>
      <c r="Z211" s="79">
        <f t="shared" si="150"/>
        <v>0</v>
      </c>
      <c r="AA211" s="77">
        <f t="shared" si="151"/>
        <v>0</v>
      </c>
      <c r="AB211" s="77">
        <f t="shared" si="152"/>
        <v>0</v>
      </c>
      <c r="AC211" s="77">
        <f t="shared" si="153"/>
        <v>0</v>
      </c>
      <c r="AD211" s="77">
        <f t="shared" si="154"/>
        <v>0</v>
      </c>
      <c r="AE211" s="77">
        <f t="shared" si="155"/>
        <v>0</v>
      </c>
      <c r="AF211" s="77">
        <f t="shared" si="156"/>
        <v>0</v>
      </c>
      <c r="AG211" s="79">
        <f t="shared" si="157"/>
        <v>0</v>
      </c>
    </row>
    <row r="212" spans="11:33">
      <c r="K212" s="277"/>
      <c r="L212" s="64" t="s">
        <v>232</v>
      </c>
      <c r="M212" s="77">
        <f t="shared" si="137"/>
        <v>0</v>
      </c>
      <c r="N212" s="77">
        <f t="shared" si="138"/>
        <v>0</v>
      </c>
      <c r="O212" s="77">
        <f t="shared" si="139"/>
        <v>0</v>
      </c>
      <c r="P212" s="77">
        <f t="shared" si="140"/>
        <v>0</v>
      </c>
      <c r="Q212" s="77">
        <f t="shared" si="141"/>
        <v>0</v>
      </c>
      <c r="R212" s="77">
        <f t="shared" si="142"/>
        <v>0</v>
      </c>
      <c r="S212" s="77">
        <f t="shared" si="143"/>
        <v>0</v>
      </c>
      <c r="T212" s="78">
        <f t="shared" si="144"/>
        <v>0</v>
      </c>
      <c r="U212" s="77">
        <f t="shared" si="145"/>
        <v>0</v>
      </c>
      <c r="V212" s="77">
        <f t="shared" si="146"/>
        <v>0</v>
      </c>
      <c r="W212" s="77">
        <f t="shared" si="147"/>
        <v>0</v>
      </c>
      <c r="X212" s="77">
        <f t="shared" si="148"/>
        <v>0</v>
      </c>
      <c r="Y212" s="77">
        <f t="shared" si="149"/>
        <v>0</v>
      </c>
      <c r="Z212" s="79">
        <f t="shared" si="150"/>
        <v>0</v>
      </c>
      <c r="AA212" s="77">
        <f t="shared" si="151"/>
        <v>0</v>
      </c>
      <c r="AB212" s="77">
        <f t="shared" si="152"/>
        <v>0</v>
      </c>
      <c r="AC212" s="77">
        <f t="shared" si="153"/>
        <v>0</v>
      </c>
      <c r="AD212" s="77">
        <f t="shared" si="154"/>
        <v>0</v>
      </c>
      <c r="AE212" s="77">
        <f t="shared" si="155"/>
        <v>0</v>
      </c>
      <c r="AF212" s="77">
        <f t="shared" si="156"/>
        <v>0</v>
      </c>
      <c r="AG212" s="79">
        <f t="shared" si="157"/>
        <v>0</v>
      </c>
    </row>
    <row r="213" spans="11:33">
      <c r="K213" s="277"/>
      <c r="L213" s="64" t="s">
        <v>233</v>
      </c>
      <c r="M213" s="77">
        <f t="shared" si="137"/>
        <v>0</v>
      </c>
      <c r="N213" s="77">
        <f t="shared" si="138"/>
        <v>0</v>
      </c>
      <c r="O213" s="77">
        <f t="shared" si="139"/>
        <v>0</v>
      </c>
      <c r="P213" s="77">
        <f t="shared" si="140"/>
        <v>0</v>
      </c>
      <c r="Q213" s="77">
        <f t="shared" si="141"/>
        <v>0</v>
      </c>
      <c r="R213" s="77">
        <f t="shared" si="142"/>
        <v>0</v>
      </c>
      <c r="S213" s="77">
        <f t="shared" si="143"/>
        <v>0</v>
      </c>
      <c r="T213" s="78">
        <f t="shared" si="144"/>
        <v>0</v>
      </c>
      <c r="U213" s="77">
        <f t="shared" si="145"/>
        <v>0</v>
      </c>
      <c r="V213" s="77">
        <f t="shared" si="146"/>
        <v>0</v>
      </c>
      <c r="W213" s="77">
        <f t="shared" si="147"/>
        <v>0</v>
      </c>
      <c r="X213" s="77">
        <f t="shared" si="148"/>
        <v>0</v>
      </c>
      <c r="Y213" s="77">
        <f t="shared" si="149"/>
        <v>0</v>
      </c>
      <c r="Z213" s="79">
        <f t="shared" si="150"/>
        <v>0</v>
      </c>
      <c r="AA213" s="77">
        <f t="shared" si="151"/>
        <v>0</v>
      </c>
      <c r="AB213" s="77">
        <f t="shared" si="152"/>
        <v>0</v>
      </c>
      <c r="AC213" s="77">
        <f t="shared" si="153"/>
        <v>0</v>
      </c>
      <c r="AD213" s="77">
        <f t="shared" si="154"/>
        <v>0</v>
      </c>
      <c r="AE213" s="77">
        <f t="shared" si="155"/>
        <v>0</v>
      </c>
      <c r="AF213" s="77">
        <f t="shared" si="156"/>
        <v>0</v>
      </c>
      <c r="AG213" s="79">
        <f t="shared" si="157"/>
        <v>0</v>
      </c>
    </row>
    <row r="214" spans="11:33">
      <c r="K214" s="277"/>
      <c r="L214" s="64" t="s">
        <v>234</v>
      </c>
      <c r="M214" s="77">
        <f t="shared" si="137"/>
        <v>0</v>
      </c>
      <c r="N214" s="77">
        <f t="shared" si="138"/>
        <v>0</v>
      </c>
      <c r="O214" s="77">
        <f t="shared" si="139"/>
        <v>0</v>
      </c>
      <c r="P214" s="77">
        <f t="shared" si="140"/>
        <v>0</v>
      </c>
      <c r="Q214" s="77">
        <f t="shared" si="141"/>
        <v>0</v>
      </c>
      <c r="R214" s="77">
        <f t="shared" si="142"/>
        <v>0</v>
      </c>
      <c r="S214" s="77">
        <f t="shared" si="143"/>
        <v>0</v>
      </c>
      <c r="T214" s="78">
        <f t="shared" si="144"/>
        <v>0</v>
      </c>
      <c r="U214" s="77">
        <f t="shared" si="145"/>
        <v>0</v>
      </c>
      <c r="V214" s="77">
        <f t="shared" si="146"/>
        <v>0</v>
      </c>
      <c r="W214" s="77">
        <f t="shared" si="147"/>
        <v>0</v>
      </c>
      <c r="X214" s="77">
        <f t="shared" si="148"/>
        <v>0</v>
      </c>
      <c r="Y214" s="77">
        <f t="shared" si="149"/>
        <v>0</v>
      </c>
      <c r="Z214" s="79">
        <f t="shared" si="150"/>
        <v>0</v>
      </c>
      <c r="AA214" s="77">
        <f t="shared" si="151"/>
        <v>0</v>
      </c>
      <c r="AB214" s="77">
        <f t="shared" si="152"/>
        <v>0</v>
      </c>
      <c r="AC214" s="77">
        <f t="shared" si="153"/>
        <v>0</v>
      </c>
      <c r="AD214" s="77">
        <f t="shared" si="154"/>
        <v>0</v>
      </c>
      <c r="AE214" s="77">
        <f t="shared" si="155"/>
        <v>0</v>
      </c>
      <c r="AF214" s="77">
        <f t="shared" si="156"/>
        <v>0</v>
      </c>
      <c r="AG214" s="79">
        <f t="shared" si="157"/>
        <v>0</v>
      </c>
    </row>
    <row r="215" spans="11:33">
      <c r="K215" s="277"/>
      <c r="L215" s="64" t="s">
        <v>235</v>
      </c>
      <c r="M215" s="77">
        <f t="shared" si="137"/>
        <v>0</v>
      </c>
      <c r="N215" s="77">
        <f t="shared" si="138"/>
        <v>0</v>
      </c>
      <c r="O215" s="77">
        <f t="shared" si="139"/>
        <v>0</v>
      </c>
      <c r="P215" s="77">
        <f t="shared" si="140"/>
        <v>0</v>
      </c>
      <c r="Q215" s="77">
        <f t="shared" si="141"/>
        <v>0</v>
      </c>
      <c r="R215" s="77">
        <f t="shared" si="142"/>
        <v>0</v>
      </c>
      <c r="S215" s="77">
        <f t="shared" si="143"/>
        <v>0</v>
      </c>
      <c r="T215" s="78">
        <f t="shared" si="144"/>
        <v>0</v>
      </c>
      <c r="U215" s="77">
        <f t="shared" si="145"/>
        <v>0</v>
      </c>
      <c r="V215" s="77">
        <f t="shared" si="146"/>
        <v>0</v>
      </c>
      <c r="W215" s="77">
        <f t="shared" si="147"/>
        <v>0</v>
      </c>
      <c r="X215" s="77">
        <f t="shared" si="148"/>
        <v>0</v>
      </c>
      <c r="Y215" s="77">
        <f t="shared" si="149"/>
        <v>0</v>
      </c>
      <c r="Z215" s="79">
        <f t="shared" si="150"/>
        <v>0</v>
      </c>
      <c r="AA215" s="77">
        <f t="shared" si="151"/>
        <v>0</v>
      </c>
      <c r="AB215" s="77">
        <f t="shared" si="152"/>
        <v>0</v>
      </c>
      <c r="AC215" s="77">
        <f t="shared" si="153"/>
        <v>0</v>
      </c>
      <c r="AD215" s="77">
        <f t="shared" si="154"/>
        <v>0</v>
      </c>
      <c r="AE215" s="77">
        <f t="shared" si="155"/>
        <v>5.3282666666666678</v>
      </c>
      <c r="AF215" s="77">
        <f t="shared" si="156"/>
        <v>0.96460000000000012</v>
      </c>
      <c r="AG215" s="79">
        <f t="shared" si="157"/>
        <v>4.1110333333333333</v>
      </c>
    </row>
    <row r="216" spans="11:33">
      <c r="K216" s="277"/>
      <c r="L216" s="64" t="s">
        <v>236</v>
      </c>
      <c r="M216" s="77">
        <f t="shared" si="137"/>
        <v>0</v>
      </c>
      <c r="N216" s="77">
        <f t="shared" si="138"/>
        <v>0</v>
      </c>
      <c r="O216" s="77">
        <f t="shared" si="139"/>
        <v>0</v>
      </c>
      <c r="P216" s="77">
        <f t="shared" si="140"/>
        <v>0</v>
      </c>
      <c r="Q216" s="77">
        <f t="shared" si="141"/>
        <v>0</v>
      </c>
      <c r="R216" s="77">
        <f t="shared" si="142"/>
        <v>0</v>
      </c>
      <c r="S216" s="77">
        <f t="shared" si="143"/>
        <v>0</v>
      </c>
      <c r="T216" s="78">
        <f t="shared" si="144"/>
        <v>602.8888888888888</v>
      </c>
      <c r="U216" s="77">
        <f t="shared" si="145"/>
        <v>324.05277777777775</v>
      </c>
      <c r="V216" s="77">
        <f t="shared" si="146"/>
        <v>0</v>
      </c>
      <c r="W216" s="77">
        <f t="shared" si="147"/>
        <v>0</v>
      </c>
      <c r="X216" s="77">
        <f t="shared" si="148"/>
        <v>0</v>
      </c>
      <c r="Y216" s="77">
        <f t="shared" si="149"/>
        <v>0</v>
      </c>
      <c r="Z216" s="79">
        <f t="shared" si="150"/>
        <v>0</v>
      </c>
      <c r="AA216" s="77">
        <f t="shared" si="151"/>
        <v>0</v>
      </c>
      <c r="AB216" s="77">
        <f t="shared" si="152"/>
        <v>0</v>
      </c>
      <c r="AC216" s="77">
        <f t="shared" si="153"/>
        <v>0</v>
      </c>
      <c r="AD216" s="77">
        <f t="shared" si="154"/>
        <v>0</v>
      </c>
      <c r="AE216" s="77">
        <f t="shared" si="155"/>
        <v>0</v>
      </c>
      <c r="AF216" s="77">
        <f t="shared" si="156"/>
        <v>0</v>
      </c>
      <c r="AG216" s="79">
        <f t="shared" si="157"/>
        <v>0</v>
      </c>
    </row>
    <row r="217" spans="11:33">
      <c r="K217" s="277"/>
      <c r="L217" s="64" t="s">
        <v>237</v>
      </c>
      <c r="M217" s="77">
        <f t="shared" si="137"/>
        <v>0</v>
      </c>
      <c r="N217" s="77">
        <f t="shared" si="138"/>
        <v>0</v>
      </c>
      <c r="O217" s="77">
        <f t="shared" si="139"/>
        <v>0</v>
      </c>
      <c r="P217" s="77">
        <f t="shared" si="140"/>
        <v>0</v>
      </c>
      <c r="Q217" s="77">
        <f t="shared" si="141"/>
        <v>0</v>
      </c>
      <c r="R217" s="77">
        <f t="shared" si="142"/>
        <v>0</v>
      </c>
      <c r="S217" s="77">
        <f t="shared" si="143"/>
        <v>0</v>
      </c>
      <c r="T217" s="78">
        <f t="shared" si="144"/>
        <v>0</v>
      </c>
      <c r="U217" s="77">
        <f t="shared" si="145"/>
        <v>0</v>
      </c>
      <c r="V217" s="77">
        <f t="shared" si="146"/>
        <v>0</v>
      </c>
      <c r="W217" s="77">
        <f t="shared" si="147"/>
        <v>0</v>
      </c>
      <c r="X217" s="77">
        <f t="shared" si="148"/>
        <v>0</v>
      </c>
      <c r="Y217" s="77">
        <f t="shared" si="149"/>
        <v>0</v>
      </c>
      <c r="Z217" s="79">
        <f t="shared" si="150"/>
        <v>0</v>
      </c>
      <c r="AA217" s="77">
        <f t="shared" si="151"/>
        <v>0</v>
      </c>
      <c r="AB217" s="77">
        <f t="shared" si="152"/>
        <v>0</v>
      </c>
      <c r="AC217" s="77">
        <f t="shared" si="153"/>
        <v>0</v>
      </c>
      <c r="AD217" s="77">
        <f t="shared" si="154"/>
        <v>0</v>
      </c>
      <c r="AE217" s="77">
        <f t="shared" si="155"/>
        <v>0</v>
      </c>
      <c r="AF217" s="77">
        <f t="shared" si="156"/>
        <v>0</v>
      </c>
      <c r="AG217" s="79">
        <f t="shared" si="157"/>
        <v>0</v>
      </c>
    </row>
    <row r="218" spans="11:33">
      <c r="K218" s="277"/>
      <c r="L218" s="64" t="s">
        <v>238</v>
      </c>
      <c r="M218" s="77">
        <f t="shared" si="137"/>
        <v>0</v>
      </c>
      <c r="N218" s="77">
        <f t="shared" si="138"/>
        <v>0</v>
      </c>
      <c r="O218" s="77">
        <f t="shared" si="139"/>
        <v>0</v>
      </c>
      <c r="P218" s="77">
        <f t="shared" si="140"/>
        <v>0</v>
      </c>
      <c r="Q218" s="77">
        <f t="shared" si="141"/>
        <v>0</v>
      </c>
      <c r="R218" s="77">
        <f t="shared" si="142"/>
        <v>0</v>
      </c>
      <c r="S218" s="77">
        <f t="shared" si="143"/>
        <v>0</v>
      </c>
      <c r="T218" s="78">
        <f t="shared" si="144"/>
        <v>431.66844444444445</v>
      </c>
      <c r="U218" s="77">
        <f t="shared" si="145"/>
        <v>0</v>
      </c>
      <c r="V218" s="77">
        <f t="shared" si="146"/>
        <v>0</v>
      </c>
      <c r="W218" s="77">
        <f t="shared" si="147"/>
        <v>0</v>
      </c>
      <c r="X218" s="77">
        <f t="shared" si="148"/>
        <v>0</v>
      </c>
      <c r="Y218" s="77">
        <f t="shared" si="149"/>
        <v>0</v>
      </c>
      <c r="Z218" s="79">
        <f t="shared" si="150"/>
        <v>0</v>
      </c>
      <c r="AA218" s="77">
        <f t="shared" si="151"/>
        <v>0</v>
      </c>
      <c r="AB218" s="77">
        <f t="shared" si="152"/>
        <v>0</v>
      </c>
      <c r="AC218" s="77">
        <f t="shared" si="153"/>
        <v>0</v>
      </c>
      <c r="AD218" s="77">
        <f t="shared" si="154"/>
        <v>0</v>
      </c>
      <c r="AE218" s="77">
        <f t="shared" si="155"/>
        <v>0</v>
      </c>
      <c r="AF218" s="77">
        <f t="shared" si="156"/>
        <v>0</v>
      </c>
      <c r="AG218" s="79">
        <f t="shared" si="157"/>
        <v>0</v>
      </c>
    </row>
    <row r="219" spans="11:33">
      <c r="K219" s="277"/>
      <c r="L219" s="64" t="s">
        <v>239</v>
      </c>
      <c r="M219" s="77">
        <f t="shared" si="137"/>
        <v>0</v>
      </c>
      <c r="N219" s="77">
        <f t="shared" si="138"/>
        <v>0</v>
      </c>
      <c r="O219" s="77">
        <f t="shared" si="139"/>
        <v>0</v>
      </c>
      <c r="P219" s="77">
        <f t="shared" si="140"/>
        <v>0</v>
      </c>
      <c r="Q219" s="77">
        <f t="shared" si="141"/>
        <v>0</v>
      </c>
      <c r="R219" s="77">
        <f t="shared" si="142"/>
        <v>0</v>
      </c>
      <c r="S219" s="77">
        <f t="shared" si="143"/>
        <v>0</v>
      </c>
      <c r="T219" s="78">
        <f t="shared" si="144"/>
        <v>0</v>
      </c>
      <c r="U219" s="77">
        <f t="shared" si="145"/>
        <v>0</v>
      </c>
      <c r="V219" s="77">
        <f t="shared" si="146"/>
        <v>0</v>
      </c>
      <c r="W219" s="77">
        <f t="shared" si="147"/>
        <v>0</v>
      </c>
      <c r="X219" s="77">
        <f t="shared" si="148"/>
        <v>0</v>
      </c>
      <c r="Y219" s="77">
        <f t="shared" si="149"/>
        <v>0</v>
      </c>
      <c r="Z219" s="79">
        <f t="shared" si="150"/>
        <v>0</v>
      </c>
      <c r="AA219" s="77">
        <f t="shared" si="151"/>
        <v>0</v>
      </c>
      <c r="AB219" s="77">
        <f t="shared" si="152"/>
        <v>0</v>
      </c>
      <c r="AC219" s="77">
        <f t="shared" si="153"/>
        <v>0</v>
      </c>
      <c r="AD219" s="77">
        <f t="shared" si="154"/>
        <v>0</v>
      </c>
      <c r="AE219" s="77">
        <f t="shared" si="155"/>
        <v>0</v>
      </c>
      <c r="AF219" s="77">
        <f t="shared" si="156"/>
        <v>0</v>
      </c>
      <c r="AG219" s="79">
        <f t="shared" si="157"/>
        <v>0</v>
      </c>
    </row>
    <row r="220" spans="11:33">
      <c r="K220" s="277"/>
      <c r="L220" s="64" t="s">
        <v>240</v>
      </c>
      <c r="M220" s="77">
        <f t="shared" si="137"/>
        <v>0</v>
      </c>
      <c r="N220" s="77">
        <f t="shared" si="138"/>
        <v>0</v>
      </c>
      <c r="O220" s="77">
        <f t="shared" si="139"/>
        <v>0</v>
      </c>
      <c r="P220" s="77">
        <f t="shared" si="140"/>
        <v>0</v>
      </c>
      <c r="Q220" s="77">
        <f t="shared" si="141"/>
        <v>0</v>
      </c>
      <c r="R220" s="77">
        <f t="shared" si="142"/>
        <v>0</v>
      </c>
      <c r="S220" s="77">
        <f t="shared" si="143"/>
        <v>0</v>
      </c>
      <c r="T220" s="78">
        <f t="shared" si="144"/>
        <v>0</v>
      </c>
      <c r="U220" s="77">
        <f t="shared" si="145"/>
        <v>0</v>
      </c>
      <c r="V220" s="77">
        <f t="shared" si="146"/>
        <v>0</v>
      </c>
      <c r="W220" s="77">
        <f t="shared" si="147"/>
        <v>0</v>
      </c>
      <c r="X220" s="77">
        <f t="shared" si="148"/>
        <v>0</v>
      </c>
      <c r="Y220" s="77">
        <f t="shared" si="149"/>
        <v>0</v>
      </c>
      <c r="Z220" s="79">
        <f t="shared" si="150"/>
        <v>0</v>
      </c>
      <c r="AA220" s="77">
        <f t="shared" si="151"/>
        <v>0</v>
      </c>
      <c r="AB220" s="77">
        <f t="shared" si="152"/>
        <v>0</v>
      </c>
      <c r="AC220" s="77">
        <f t="shared" si="153"/>
        <v>0</v>
      </c>
      <c r="AD220" s="77">
        <f t="shared" si="154"/>
        <v>0</v>
      </c>
      <c r="AE220" s="77">
        <f t="shared" si="155"/>
        <v>0</v>
      </c>
      <c r="AF220" s="77">
        <f t="shared" si="156"/>
        <v>0</v>
      </c>
      <c r="AG220" s="79">
        <f t="shared" si="157"/>
        <v>0</v>
      </c>
    </row>
    <row r="221" spans="11:33">
      <c r="K221" s="277"/>
      <c r="L221" s="64" t="s">
        <v>241</v>
      </c>
      <c r="M221" s="77">
        <f t="shared" si="137"/>
        <v>0</v>
      </c>
      <c r="N221" s="77">
        <f t="shared" si="138"/>
        <v>0</v>
      </c>
      <c r="O221" s="77">
        <f t="shared" si="139"/>
        <v>0</v>
      </c>
      <c r="P221" s="77">
        <f t="shared" si="140"/>
        <v>0</v>
      </c>
      <c r="Q221" s="77">
        <f t="shared" si="141"/>
        <v>0</v>
      </c>
      <c r="R221" s="77">
        <f t="shared" si="142"/>
        <v>0</v>
      </c>
      <c r="S221" s="77">
        <f t="shared" si="143"/>
        <v>0</v>
      </c>
      <c r="T221" s="78">
        <f t="shared" si="144"/>
        <v>0</v>
      </c>
      <c r="U221" s="77">
        <f t="shared" si="145"/>
        <v>0</v>
      </c>
      <c r="V221" s="77">
        <f t="shared" si="146"/>
        <v>0</v>
      </c>
      <c r="W221" s="77">
        <f t="shared" si="147"/>
        <v>0</v>
      </c>
      <c r="X221" s="77">
        <f t="shared" si="148"/>
        <v>0</v>
      </c>
      <c r="Y221" s="77">
        <f t="shared" si="149"/>
        <v>0</v>
      </c>
      <c r="Z221" s="79">
        <f t="shared" si="150"/>
        <v>0</v>
      </c>
      <c r="AA221" s="77">
        <f t="shared" si="151"/>
        <v>0</v>
      </c>
      <c r="AB221" s="77">
        <f t="shared" si="152"/>
        <v>0</v>
      </c>
      <c r="AC221" s="77">
        <f t="shared" si="153"/>
        <v>0</v>
      </c>
      <c r="AD221" s="77">
        <f t="shared" si="154"/>
        <v>0</v>
      </c>
      <c r="AE221" s="77">
        <f t="shared" si="155"/>
        <v>0</v>
      </c>
      <c r="AF221" s="77">
        <f t="shared" si="156"/>
        <v>0</v>
      </c>
      <c r="AG221" s="79">
        <f t="shared" si="157"/>
        <v>0</v>
      </c>
    </row>
    <row r="222" spans="11:33">
      <c r="K222" s="277"/>
      <c r="L222" s="64" t="s">
        <v>242</v>
      </c>
      <c r="M222" s="77">
        <f t="shared" si="137"/>
        <v>0</v>
      </c>
      <c r="N222" s="77">
        <f t="shared" si="138"/>
        <v>0</v>
      </c>
      <c r="O222" s="77">
        <f t="shared" si="139"/>
        <v>0</v>
      </c>
      <c r="P222" s="77">
        <f t="shared" si="140"/>
        <v>0</v>
      </c>
      <c r="Q222" s="77">
        <f t="shared" si="141"/>
        <v>0</v>
      </c>
      <c r="R222" s="77">
        <f t="shared" si="142"/>
        <v>0</v>
      </c>
      <c r="S222" s="77">
        <f t="shared" si="143"/>
        <v>0</v>
      </c>
      <c r="T222" s="78">
        <f t="shared" si="144"/>
        <v>0</v>
      </c>
      <c r="U222" s="77">
        <f t="shared" si="145"/>
        <v>0</v>
      </c>
      <c r="V222" s="77">
        <f t="shared" si="146"/>
        <v>0</v>
      </c>
      <c r="W222" s="77">
        <f t="shared" si="147"/>
        <v>0</v>
      </c>
      <c r="X222" s="77">
        <f t="shared" si="148"/>
        <v>0</v>
      </c>
      <c r="Y222" s="77">
        <f t="shared" si="149"/>
        <v>0</v>
      </c>
      <c r="Z222" s="79">
        <f t="shared" si="150"/>
        <v>0</v>
      </c>
      <c r="AA222" s="77">
        <f t="shared" si="151"/>
        <v>0</v>
      </c>
      <c r="AB222" s="77">
        <f t="shared" si="152"/>
        <v>0</v>
      </c>
      <c r="AC222" s="77">
        <f t="shared" si="153"/>
        <v>0</v>
      </c>
      <c r="AD222" s="77">
        <f t="shared" si="154"/>
        <v>0</v>
      </c>
      <c r="AE222" s="77">
        <f t="shared" si="155"/>
        <v>0</v>
      </c>
      <c r="AF222" s="77">
        <f t="shared" si="156"/>
        <v>0</v>
      </c>
      <c r="AG222" s="79">
        <f t="shared" si="157"/>
        <v>0</v>
      </c>
    </row>
    <row r="223" spans="11:33">
      <c r="K223" s="277"/>
      <c r="L223" s="64" t="s">
        <v>243</v>
      </c>
      <c r="M223" s="77">
        <f t="shared" si="137"/>
        <v>0</v>
      </c>
      <c r="N223" s="77">
        <f t="shared" si="138"/>
        <v>0</v>
      </c>
      <c r="O223" s="77">
        <f t="shared" si="139"/>
        <v>0</v>
      </c>
      <c r="P223" s="77">
        <f t="shared" si="140"/>
        <v>0</v>
      </c>
      <c r="Q223" s="77">
        <f t="shared" si="141"/>
        <v>0</v>
      </c>
      <c r="R223" s="77">
        <f t="shared" si="142"/>
        <v>0</v>
      </c>
      <c r="S223" s="77">
        <f t="shared" si="143"/>
        <v>0</v>
      </c>
      <c r="T223" s="78">
        <f t="shared" si="144"/>
        <v>0</v>
      </c>
      <c r="U223" s="77">
        <f t="shared" si="145"/>
        <v>0</v>
      </c>
      <c r="V223" s="77">
        <f t="shared" si="146"/>
        <v>0</v>
      </c>
      <c r="W223" s="77">
        <f t="shared" si="147"/>
        <v>0</v>
      </c>
      <c r="X223" s="77">
        <f t="shared" si="148"/>
        <v>0</v>
      </c>
      <c r="Y223" s="77">
        <f t="shared" si="149"/>
        <v>0</v>
      </c>
      <c r="Z223" s="79">
        <f t="shared" si="150"/>
        <v>0</v>
      </c>
      <c r="AA223" s="77">
        <f t="shared" si="151"/>
        <v>0</v>
      </c>
      <c r="AB223" s="77">
        <f t="shared" si="152"/>
        <v>0</v>
      </c>
      <c r="AC223" s="77">
        <f t="shared" si="153"/>
        <v>0</v>
      </c>
      <c r="AD223" s="77">
        <f t="shared" si="154"/>
        <v>0</v>
      </c>
      <c r="AE223" s="77">
        <f t="shared" si="155"/>
        <v>0</v>
      </c>
      <c r="AF223" s="77">
        <f t="shared" si="156"/>
        <v>0</v>
      </c>
      <c r="AG223" s="79">
        <f t="shared" si="157"/>
        <v>0</v>
      </c>
    </row>
    <row r="224" spans="11:33">
      <c r="K224" s="282" t="s">
        <v>525</v>
      </c>
      <c r="L224" s="70" t="s">
        <v>225</v>
      </c>
      <c r="M224" s="85">
        <f t="shared" si="137"/>
        <v>0</v>
      </c>
      <c r="N224" s="85">
        <f t="shared" si="138"/>
        <v>0</v>
      </c>
      <c r="O224" s="85">
        <f t="shared" si="139"/>
        <v>0</v>
      </c>
      <c r="P224" s="85">
        <f t="shared" si="140"/>
        <v>0</v>
      </c>
      <c r="Q224" s="85">
        <f t="shared" si="141"/>
        <v>0</v>
      </c>
      <c r="R224" s="85">
        <f t="shared" si="142"/>
        <v>0</v>
      </c>
      <c r="S224" s="85">
        <f t="shared" si="143"/>
        <v>0</v>
      </c>
      <c r="T224" s="86">
        <f t="shared" si="144"/>
        <v>497.38333333333327</v>
      </c>
      <c r="U224" s="85">
        <f t="shared" si="145"/>
        <v>474.77499999999998</v>
      </c>
      <c r="V224" s="85">
        <f t="shared" si="146"/>
        <v>0</v>
      </c>
      <c r="W224" s="85">
        <f t="shared" si="147"/>
        <v>0</v>
      </c>
      <c r="X224" s="85">
        <f t="shared" si="148"/>
        <v>0</v>
      </c>
      <c r="Y224" s="85">
        <f t="shared" si="149"/>
        <v>0</v>
      </c>
      <c r="Z224" s="87">
        <f t="shared" si="150"/>
        <v>0</v>
      </c>
      <c r="AA224" s="85">
        <f>T169*$H$183+V169*$H$185</f>
        <v>142.22243888888889</v>
      </c>
      <c r="AB224" s="85">
        <f>AE169*$H$183+AG169*$H$185</f>
        <v>0</v>
      </c>
      <c r="AC224" s="85">
        <f>AP169*$H$183+AR169*$H$185</f>
        <v>0</v>
      </c>
      <c r="AD224" s="85">
        <f>BA169*$H$183+BC169*$H$185</f>
        <v>0</v>
      </c>
      <c r="AE224" s="85">
        <f>BL169*$H$183+BN169*$H$185</f>
        <v>0</v>
      </c>
      <c r="AF224" s="85">
        <f>BW169*$H$183+BX169*$H$184+BY169*$H$185</f>
        <v>0</v>
      </c>
      <c r="AG224" s="87">
        <f>CH169*$H$183+CI169*$H$184+CJ169*$H$185</f>
        <v>0</v>
      </c>
    </row>
    <row r="225" spans="11:33">
      <c r="K225" s="277"/>
      <c r="L225" s="64" t="s">
        <v>238</v>
      </c>
      <c r="M225" s="77">
        <f t="shared" si="137"/>
        <v>0</v>
      </c>
      <c r="N225" s="77">
        <f t="shared" si="138"/>
        <v>0</v>
      </c>
      <c r="O225" s="77">
        <f t="shared" si="139"/>
        <v>0</v>
      </c>
      <c r="P225" s="77">
        <f t="shared" si="140"/>
        <v>0</v>
      </c>
      <c r="Q225" s="77">
        <f t="shared" si="141"/>
        <v>0</v>
      </c>
      <c r="R225" s="77">
        <f t="shared" si="142"/>
        <v>0</v>
      </c>
      <c r="S225" s="77">
        <f t="shared" si="143"/>
        <v>0</v>
      </c>
      <c r="T225" s="78">
        <f t="shared" si="144"/>
        <v>0</v>
      </c>
      <c r="U225" s="77">
        <f t="shared" si="145"/>
        <v>0</v>
      </c>
      <c r="V225" s="77">
        <f t="shared" si="146"/>
        <v>0</v>
      </c>
      <c r="W225" s="77">
        <f t="shared" si="147"/>
        <v>0</v>
      </c>
      <c r="X225" s="77">
        <f t="shared" si="148"/>
        <v>0</v>
      </c>
      <c r="Y225" s="77">
        <f t="shared" si="149"/>
        <v>0</v>
      </c>
      <c r="Z225" s="79">
        <f t="shared" si="150"/>
        <v>0</v>
      </c>
      <c r="AA225" s="77">
        <f>T170*$H$183+V170*$H$185</f>
        <v>0</v>
      </c>
      <c r="AB225" s="77">
        <f>AE170*$H$183+AG170*$H$185</f>
        <v>0</v>
      </c>
      <c r="AC225" s="77">
        <f>AP170*$H$183+AR170*$H$185</f>
        <v>0</v>
      </c>
      <c r="AD225" s="77">
        <f>BA170*$H$183+BC170*$H$185</f>
        <v>0</v>
      </c>
      <c r="AE225" s="77">
        <f>BL170*$H$183+BN170*$H$185</f>
        <v>0</v>
      </c>
      <c r="AF225" s="77">
        <f>BW170*$H$183+BX170*$H$184+BY170*$H$185</f>
        <v>0</v>
      </c>
      <c r="AG225" s="79">
        <f>CH170*$H$183+CI170*$H$184+CJ170*$H$185</f>
        <v>0</v>
      </c>
    </row>
    <row r="226" spans="11:33">
      <c r="K226" s="278"/>
      <c r="L226" s="65" t="s">
        <v>233</v>
      </c>
      <c r="M226" s="88">
        <f t="shared" si="137"/>
        <v>0</v>
      </c>
      <c r="N226" s="88">
        <f t="shared" si="138"/>
        <v>0</v>
      </c>
      <c r="O226" s="88">
        <f t="shared" si="139"/>
        <v>0</v>
      </c>
      <c r="P226" s="88">
        <f t="shared" si="140"/>
        <v>0</v>
      </c>
      <c r="Q226" s="88">
        <f t="shared" si="141"/>
        <v>0</v>
      </c>
      <c r="R226" s="88">
        <f t="shared" si="142"/>
        <v>0</v>
      </c>
      <c r="S226" s="88">
        <f t="shared" si="143"/>
        <v>0</v>
      </c>
      <c r="T226" s="89">
        <f t="shared" si="144"/>
        <v>1211.8955555555556</v>
      </c>
      <c r="U226" s="88">
        <f t="shared" si="145"/>
        <v>1162.1708333333333</v>
      </c>
      <c r="V226" s="88">
        <f t="shared" si="146"/>
        <v>0</v>
      </c>
      <c r="W226" s="88">
        <f t="shared" si="147"/>
        <v>0</v>
      </c>
      <c r="X226" s="88">
        <f t="shared" si="148"/>
        <v>0</v>
      </c>
      <c r="Y226" s="88">
        <f t="shared" si="149"/>
        <v>0</v>
      </c>
      <c r="Z226" s="90">
        <f t="shared" si="150"/>
        <v>0</v>
      </c>
      <c r="AA226" s="88">
        <f>T171*$H$183+V171*$H$185</f>
        <v>0</v>
      </c>
      <c r="AB226" s="88">
        <f>AE171*$H$183+AF171*$H$184+AG171*$H$185</f>
        <v>0</v>
      </c>
      <c r="AC226" s="88">
        <f>AP171*$H$183+AR171*$H$185</f>
        <v>1306.5966333333336</v>
      </c>
      <c r="AD226" s="88">
        <f>BA171*$H$183+BC171*$H$185</f>
        <v>0</v>
      </c>
      <c r="AE226" s="88">
        <f>BL171*$H$183+BN171*$H$185</f>
        <v>0</v>
      </c>
      <c r="AF226" s="88">
        <f>BW171*$H$183+BX171*$H$184+BY171*$H$185</f>
        <v>0</v>
      </c>
      <c r="AG226" s="90">
        <f>CH171*$H$183+CI171*$H$184+CJ171*$H$185</f>
        <v>0</v>
      </c>
    </row>
    <row r="227" spans="11:33">
      <c r="K227" s="277" t="s">
        <v>309</v>
      </c>
      <c r="L227" s="64" t="s">
        <v>227</v>
      </c>
      <c r="M227" s="77">
        <f t="shared" si="137"/>
        <v>0</v>
      </c>
      <c r="N227" s="77">
        <f t="shared" si="138"/>
        <v>0</v>
      </c>
      <c r="O227" s="77">
        <f t="shared" si="139"/>
        <v>0</v>
      </c>
      <c r="P227" s="77">
        <f t="shared" si="140"/>
        <v>0</v>
      </c>
      <c r="Q227" s="77">
        <f t="shared" si="141"/>
        <v>0</v>
      </c>
      <c r="R227" s="77">
        <f t="shared" si="142"/>
        <v>0</v>
      </c>
      <c r="S227" s="77">
        <f t="shared" si="143"/>
        <v>0</v>
      </c>
      <c r="T227" s="78">
        <f t="shared" si="144"/>
        <v>0</v>
      </c>
      <c r="U227" s="77">
        <f t="shared" si="145"/>
        <v>0</v>
      </c>
      <c r="V227" s="77">
        <f t="shared" si="146"/>
        <v>0</v>
      </c>
      <c r="W227" s="77">
        <f t="shared" si="147"/>
        <v>0</v>
      </c>
      <c r="X227" s="77">
        <f t="shared" si="148"/>
        <v>0</v>
      </c>
      <c r="Y227" s="77">
        <f t="shared" si="149"/>
        <v>0</v>
      </c>
      <c r="Z227" s="79">
        <f t="shared" si="150"/>
        <v>0</v>
      </c>
      <c r="AA227" s="77">
        <f>T172*$H$183+U172*$H$184+V172*$H$185</f>
        <v>0</v>
      </c>
      <c r="AB227" s="77">
        <f>AE172*$H$183+AF172*$H$184+AG172*$H$185</f>
        <v>0</v>
      </c>
      <c r="AC227" s="77">
        <f>AP172*$H$183+AQ172*$H$184+AR172*$H$185</f>
        <v>0</v>
      </c>
      <c r="AD227" s="77">
        <f>BA172*$H$183+BB172*$H$184+BC172*$H$185</f>
        <v>0</v>
      </c>
      <c r="AE227" s="77">
        <f>BL172*$H$183+BM172*$H$184+BN172*$H$185</f>
        <v>0</v>
      </c>
      <c r="AF227" s="77">
        <f>BW172*$H$183+BX172*$H$184+BY172*$H$185</f>
        <v>0</v>
      </c>
      <c r="AG227" s="79">
        <f>CH172*$H$183+CI172*$H$184+CJ172*$H$185</f>
        <v>0</v>
      </c>
    </row>
    <row r="228" spans="11:33">
      <c r="K228" s="278"/>
      <c r="L228" s="65" t="s">
        <v>238</v>
      </c>
      <c r="M228" s="88">
        <f t="shared" si="137"/>
        <v>0</v>
      </c>
      <c r="N228" s="88">
        <f t="shared" si="138"/>
        <v>0</v>
      </c>
      <c r="O228" s="88">
        <f t="shared" si="139"/>
        <v>0</v>
      </c>
      <c r="P228" s="88">
        <f t="shared" si="140"/>
        <v>0</v>
      </c>
      <c r="Q228" s="88">
        <f t="shared" si="141"/>
        <v>0</v>
      </c>
      <c r="R228" s="88">
        <f t="shared" si="142"/>
        <v>0</v>
      </c>
      <c r="S228" s="88">
        <f t="shared" si="143"/>
        <v>0</v>
      </c>
      <c r="T228" s="89">
        <f t="shared" si="144"/>
        <v>0</v>
      </c>
      <c r="U228" s="88">
        <f t="shared" si="145"/>
        <v>281.8505555555555</v>
      </c>
      <c r="V228" s="88">
        <f t="shared" si="146"/>
        <v>0</v>
      </c>
      <c r="W228" s="88">
        <f t="shared" si="147"/>
        <v>0</v>
      </c>
      <c r="X228" s="88">
        <f t="shared" si="148"/>
        <v>0</v>
      </c>
      <c r="Y228" s="88">
        <f t="shared" si="149"/>
        <v>0</v>
      </c>
      <c r="Z228" s="90">
        <f t="shared" si="150"/>
        <v>0</v>
      </c>
      <c r="AA228" s="88">
        <f>T173*$H$183+U173*$H$184+V173*$H$185</f>
        <v>0</v>
      </c>
      <c r="AB228" s="88">
        <f>AE173*$H$183+AF173*$H$184+AG173*$H$185</f>
        <v>0</v>
      </c>
      <c r="AC228" s="88">
        <f>AP173*$H$183+AQ173*$H$184+AR173*$H$185</f>
        <v>0</v>
      </c>
      <c r="AD228" s="88">
        <f>BA173*$H$183+BB173*$H$184+BC173*$H$185</f>
        <v>0</v>
      </c>
      <c r="AE228" s="88">
        <f>BL173*$H$183+BM173*$H$184+BN173*$H$185</f>
        <v>0</v>
      </c>
      <c r="AF228" s="88">
        <f>BW173*$H$183+BX173*$H$184+BY173*$H$185</f>
        <v>0</v>
      </c>
      <c r="AG228" s="90">
        <f>CH173*$H$183+CI173*$H$184+CJ173*$H$185</f>
        <v>0</v>
      </c>
    </row>
    <row r="229" spans="11:33" ht="12.75" customHeight="1">
      <c r="K229" s="274" t="s">
        <v>531</v>
      </c>
      <c r="L229" s="70" t="s">
        <v>231</v>
      </c>
      <c r="M229" s="95">
        <f>P175*H179</f>
        <v>10.472222222222221</v>
      </c>
      <c r="N229" s="95">
        <f>AA175*H179</f>
        <v>10.472222222222221</v>
      </c>
      <c r="O229" s="95">
        <f>H179*AL175</f>
        <v>10.472222222222221</v>
      </c>
      <c r="P229" s="95">
        <f>H179*AW175</f>
        <v>10.472222222222221</v>
      </c>
      <c r="Q229" s="95">
        <f>H179*BH175</f>
        <v>10.472222222222221</v>
      </c>
      <c r="R229" s="95">
        <f>H179*BS175</f>
        <v>10.472222222222221</v>
      </c>
      <c r="S229" s="96">
        <f>H179*CD175</f>
        <v>10.472222222222221</v>
      </c>
      <c r="T229" s="97"/>
      <c r="U229" s="95"/>
      <c r="V229" s="95"/>
      <c r="W229" s="95"/>
      <c r="X229" s="95"/>
      <c r="Y229" s="95"/>
      <c r="Z229" s="96"/>
      <c r="AA229" s="97"/>
      <c r="AB229" s="95"/>
      <c r="AC229" s="95"/>
      <c r="AD229" s="95"/>
      <c r="AE229" s="95"/>
      <c r="AF229" s="95"/>
      <c r="AG229" s="96"/>
    </row>
    <row r="230" spans="11:33">
      <c r="K230" s="275"/>
      <c r="L230" s="64" t="s">
        <v>221</v>
      </c>
      <c r="S230" s="69"/>
      <c r="T230" s="68"/>
      <c r="V230" s="64">
        <f>AJ176*H177</f>
        <v>57.355972222222228</v>
      </c>
      <c r="W230" s="64">
        <f>H177*AU176</f>
        <v>47.226111111111109</v>
      </c>
      <c r="X230" s="64">
        <f>H177*BF176</f>
        <v>24.451388888888886</v>
      </c>
      <c r="Z230" s="69"/>
      <c r="AA230" s="68"/>
      <c r="AG230" s="69"/>
    </row>
    <row r="231" spans="11:33">
      <c r="K231" s="275"/>
      <c r="L231" s="64" t="s">
        <v>225</v>
      </c>
      <c r="S231" s="69"/>
      <c r="T231" s="68"/>
      <c r="W231" s="64">
        <f>H177*AU177</f>
        <v>41.916666666666664</v>
      </c>
      <c r="Z231" s="69"/>
      <c r="AA231" s="68"/>
      <c r="AG231" s="69"/>
    </row>
    <row r="232" spans="11:33">
      <c r="K232" s="276"/>
      <c r="L232" s="65" t="s">
        <v>233</v>
      </c>
      <c r="M232" s="65"/>
      <c r="N232" s="65"/>
      <c r="O232" s="65"/>
      <c r="P232" s="65"/>
      <c r="Q232" s="65"/>
      <c r="R232" s="65"/>
      <c r="S232" s="67"/>
      <c r="T232" s="66"/>
      <c r="U232" s="65"/>
      <c r="V232" s="65"/>
      <c r="W232" s="65"/>
      <c r="X232" s="65"/>
      <c r="Y232" s="65">
        <f>H177*BQ178</f>
        <v>15.439305555555555</v>
      </c>
      <c r="Z232" s="67"/>
      <c r="AA232" s="66"/>
      <c r="AB232" s="65"/>
      <c r="AC232" s="65"/>
      <c r="AD232" s="65"/>
      <c r="AE232" s="65"/>
      <c r="AF232" s="65"/>
      <c r="AG232" s="67"/>
    </row>
    <row r="234" spans="11:33">
      <c r="M234" s="64">
        <v>2</v>
      </c>
      <c r="N234" s="64">
        <v>3</v>
      </c>
      <c r="O234" s="64">
        <v>4</v>
      </c>
      <c r="P234" s="64">
        <v>5</v>
      </c>
      <c r="Q234" s="64">
        <v>6</v>
      </c>
      <c r="R234" s="64">
        <v>7</v>
      </c>
      <c r="S234" s="64">
        <v>8</v>
      </c>
      <c r="T234" s="64">
        <v>9</v>
      </c>
      <c r="U234" s="64">
        <v>10</v>
      </c>
      <c r="V234" s="64">
        <v>11</v>
      </c>
      <c r="W234" s="64">
        <v>12</v>
      </c>
    </row>
    <row r="235" spans="11:33">
      <c r="M235" s="64">
        <v>13</v>
      </c>
      <c r="N235" s="64">
        <v>14</v>
      </c>
      <c r="O235" s="64">
        <v>15</v>
      </c>
      <c r="P235" s="64">
        <v>16</v>
      </c>
      <c r="Q235" s="64">
        <v>17</v>
      </c>
      <c r="R235" s="64">
        <v>18</v>
      </c>
      <c r="S235" s="64">
        <v>19</v>
      </c>
      <c r="T235" s="64">
        <v>20</v>
      </c>
      <c r="U235" s="64">
        <v>21</v>
      </c>
      <c r="V235" s="64">
        <v>22</v>
      </c>
      <c r="W235" s="64">
        <v>23</v>
      </c>
    </row>
    <row r="236" spans="11:33">
      <c r="M236" s="64">
        <v>24</v>
      </c>
      <c r="N236" s="64">
        <v>25</v>
      </c>
      <c r="O236" s="64">
        <v>26</v>
      </c>
      <c r="P236" s="64">
        <v>27</v>
      </c>
      <c r="Q236" s="64">
        <v>28</v>
      </c>
      <c r="R236" s="64">
        <v>29</v>
      </c>
      <c r="S236" s="64">
        <v>30</v>
      </c>
      <c r="T236" s="64">
        <v>31</v>
      </c>
      <c r="U236" s="64">
        <v>32</v>
      </c>
      <c r="V236" s="64">
        <v>33</v>
      </c>
      <c r="W236" s="64">
        <v>34</v>
      </c>
    </row>
    <row r="237" spans="11:33">
      <c r="M237" s="64">
        <v>35</v>
      </c>
      <c r="N237" s="64">
        <v>36</v>
      </c>
      <c r="O237" s="64">
        <v>37</v>
      </c>
      <c r="P237" s="64">
        <v>38</v>
      </c>
      <c r="Q237" s="64">
        <v>39</v>
      </c>
      <c r="R237" s="64">
        <v>40</v>
      </c>
      <c r="S237" s="64">
        <v>41</v>
      </c>
      <c r="T237" s="64">
        <v>42</v>
      </c>
      <c r="U237" s="64">
        <v>43</v>
      </c>
      <c r="V237" s="64">
        <v>44</v>
      </c>
      <c r="W237" s="64">
        <v>45</v>
      </c>
    </row>
    <row r="238" spans="11:33">
      <c r="M238" s="64">
        <v>46</v>
      </c>
      <c r="N238" s="64">
        <v>47</v>
      </c>
      <c r="O238" s="64">
        <v>48</v>
      </c>
      <c r="P238" s="64">
        <v>49</v>
      </c>
      <c r="Q238" s="64">
        <v>50</v>
      </c>
      <c r="R238" s="64">
        <v>51</v>
      </c>
      <c r="S238" s="64">
        <v>52</v>
      </c>
      <c r="T238" s="64">
        <v>53</v>
      </c>
      <c r="U238" s="64">
        <v>54</v>
      </c>
      <c r="V238" s="64">
        <v>55</v>
      </c>
      <c r="W238" s="64">
        <v>56</v>
      </c>
    </row>
    <row r="239" spans="11:33">
      <c r="M239" s="64">
        <v>57</v>
      </c>
      <c r="N239" s="64">
        <v>58</v>
      </c>
      <c r="O239" s="64">
        <v>59</v>
      </c>
      <c r="P239" s="64">
        <v>60</v>
      </c>
      <c r="Q239" s="64">
        <v>61</v>
      </c>
      <c r="R239" s="64">
        <v>62</v>
      </c>
      <c r="S239" s="64">
        <v>63</v>
      </c>
      <c r="T239" s="64">
        <v>64</v>
      </c>
      <c r="U239" s="64">
        <v>65</v>
      </c>
      <c r="V239" s="64">
        <v>66</v>
      </c>
      <c r="W239" s="64">
        <v>67</v>
      </c>
    </row>
    <row r="240" spans="11:33">
      <c r="M240" s="64">
        <v>68</v>
      </c>
      <c r="N240" s="64">
        <v>69</v>
      </c>
      <c r="O240" s="64">
        <v>70</v>
      </c>
      <c r="P240" s="64">
        <v>71</v>
      </c>
      <c r="Q240" s="64">
        <v>72</v>
      </c>
      <c r="R240" s="64">
        <v>73</v>
      </c>
      <c r="S240" s="64">
        <v>74</v>
      </c>
      <c r="T240" s="64">
        <v>75</v>
      </c>
      <c r="U240" s="64">
        <v>76</v>
      </c>
      <c r="V240" s="64">
        <v>77</v>
      </c>
      <c r="W240" s="64">
        <v>78</v>
      </c>
    </row>
    <row r="242" spans="12:23">
      <c r="L242" s="120" t="str">
        <f>'TP SECAP'!$D$1</f>
        <v>Hněvčeves</v>
      </c>
    </row>
    <row r="243" spans="12:23">
      <c r="L243" s="67" t="s">
        <v>524</v>
      </c>
      <c r="M243" s="64" t="s">
        <v>280</v>
      </c>
      <c r="N243" s="64" t="s">
        <v>282</v>
      </c>
      <c r="O243" s="64" t="s">
        <v>283</v>
      </c>
      <c r="P243" s="64" t="s">
        <v>297</v>
      </c>
      <c r="Q243" s="64" t="s">
        <v>286</v>
      </c>
      <c r="R243" s="64" t="s">
        <v>287</v>
      </c>
      <c r="S243" s="64" t="s">
        <v>288</v>
      </c>
      <c r="T243" s="64" t="s">
        <v>298</v>
      </c>
      <c r="U243" s="64" t="s">
        <v>136</v>
      </c>
      <c r="V243" s="64" t="s">
        <v>290</v>
      </c>
      <c r="W243" s="64" t="s">
        <v>166</v>
      </c>
    </row>
    <row r="244" spans="12:23">
      <c r="L244" s="94"/>
      <c r="M244" s="64">
        <v>101</v>
      </c>
      <c r="N244" s="64">
        <v>103</v>
      </c>
      <c r="O244" s="64">
        <v>107</v>
      </c>
      <c r="P244" s="64">
        <v>109</v>
      </c>
      <c r="Q244" s="64">
        <v>110</v>
      </c>
      <c r="R244" s="64">
        <v>199</v>
      </c>
      <c r="S244" s="64">
        <v>202</v>
      </c>
      <c r="T244" s="64">
        <v>204</v>
      </c>
      <c r="U244" s="64">
        <v>301</v>
      </c>
      <c r="V244" s="64">
        <v>302</v>
      </c>
      <c r="W244" s="64">
        <v>306</v>
      </c>
    </row>
    <row r="245" spans="12:23">
      <c r="L245" s="65">
        <v>2000</v>
      </c>
      <c r="M245" s="84">
        <f t="shared" ref="M245:M251" si="158">VLOOKUP($L$242,$L$130:$CK$168,M234,FALSE)*$H$176</f>
        <v>0</v>
      </c>
      <c r="N245" s="84">
        <f t="shared" ref="N245:N251" si="159">VLOOKUP($L$242,$L$130:$CK$168,N234,FALSE)*$H$177</f>
        <v>0</v>
      </c>
      <c r="O245" s="84">
        <f t="shared" ref="O245:O251" si="160">VLOOKUP($L$242,$L$130:$CK$168,O234,FALSE)*$H$178</f>
        <v>0</v>
      </c>
      <c r="P245" s="84">
        <f t="shared" ref="P245:P251" si="161">VLOOKUP($L$242,$L$130:$CK$168,P234,FALSE)*$H$179</f>
        <v>0</v>
      </c>
      <c r="Q245" s="84">
        <f t="shared" ref="Q245:Q251" si="162">VLOOKUP($L$242,$L$130:$CK$168,Q234,FALSE)*$H$180</f>
        <v>0</v>
      </c>
      <c r="R245" s="84">
        <f t="shared" ref="R245:R251" si="163">VLOOKUP($L$242,$L$130:$CK$168,R234,FALSE)*$H$181</f>
        <v>0</v>
      </c>
      <c r="S245" s="84">
        <f t="shared" ref="S245:S251" si="164">VLOOKUP($L$242,$L$130:$CK$168,S234,FALSE)*$H$182</f>
        <v>0</v>
      </c>
      <c r="T245" s="84">
        <f t="shared" ref="T245:T251" si="165">VLOOKUP($L$242,$L$130:$CK$168,T234,FALSE)*$H$183</f>
        <v>0</v>
      </c>
      <c r="U245" s="84">
        <f t="shared" ref="U245:U251" si="166">VLOOKUP($L$242,$L$130:$CK$168,U234,FALSE)*$H$184</f>
        <v>0</v>
      </c>
      <c r="V245" s="84">
        <f t="shared" ref="V245:V251" si="167">VLOOKUP($L$242,$L$130:$CK$168,V234,FALSE)*$H$185</f>
        <v>0</v>
      </c>
      <c r="W245" s="84">
        <f t="shared" ref="W245:W251" si="168">VLOOKUP($L$242,$L$130:$CK$168,W234,FALSE)*$H$186</f>
        <v>0</v>
      </c>
    </row>
    <row r="246" spans="12:23">
      <c r="L246" s="65">
        <v>2005</v>
      </c>
      <c r="M246" s="84">
        <f t="shared" si="158"/>
        <v>0</v>
      </c>
      <c r="N246" s="84">
        <f t="shared" si="159"/>
        <v>0</v>
      </c>
      <c r="O246" s="84">
        <f t="shared" si="160"/>
        <v>0</v>
      </c>
      <c r="P246" s="84">
        <f t="shared" si="161"/>
        <v>0</v>
      </c>
      <c r="Q246" s="84">
        <f t="shared" si="162"/>
        <v>0</v>
      </c>
      <c r="R246" s="84">
        <f t="shared" si="163"/>
        <v>0</v>
      </c>
      <c r="S246" s="84">
        <f t="shared" si="164"/>
        <v>0</v>
      </c>
      <c r="T246" s="84">
        <f t="shared" si="165"/>
        <v>0</v>
      </c>
      <c r="U246" s="84">
        <f t="shared" si="166"/>
        <v>0</v>
      </c>
      <c r="V246" s="84">
        <f t="shared" si="167"/>
        <v>0</v>
      </c>
      <c r="W246" s="84">
        <f t="shared" si="168"/>
        <v>0</v>
      </c>
    </row>
    <row r="247" spans="12:23">
      <c r="L247" s="65">
        <v>2010</v>
      </c>
      <c r="M247" s="84">
        <f t="shared" si="158"/>
        <v>0</v>
      </c>
      <c r="N247" s="84">
        <f t="shared" si="159"/>
        <v>0</v>
      </c>
      <c r="O247" s="84">
        <f t="shared" si="160"/>
        <v>0</v>
      </c>
      <c r="P247" s="84">
        <f t="shared" si="161"/>
        <v>0</v>
      </c>
      <c r="Q247" s="84">
        <f t="shared" si="162"/>
        <v>0</v>
      </c>
      <c r="R247" s="84">
        <f t="shared" si="163"/>
        <v>0</v>
      </c>
      <c r="S247" s="84">
        <f t="shared" si="164"/>
        <v>0</v>
      </c>
      <c r="T247" s="84">
        <f t="shared" si="165"/>
        <v>0</v>
      </c>
      <c r="U247" s="84">
        <f t="shared" si="166"/>
        <v>0</v>
      </c>
      <c r="V247" s="84">
        <f t="shared" si="167"/>
        <v>0</v>
      </c>
      <c r="W247" s="84">
        <f t="shared" si="168"/>
        <v>0</v>
      </c>
    </row>
    <row r="248" spans="12:23">
      <c r="L248" s="65">
        <v>2015</v>
      </c>
      <c r="M248" s="84">
        <f t="shared" si="158"/>
        <v>0</v>
      </c>
      <c r="N248" s="84">
        <f t="shared" si="159"/>
        <v>0</v>
      </c>
      <c r="O248" s="84">
        <f t="shared" si="160"/>
        <v>0</v>
      </c>
      <c r="P248" s="84">
        <f t="shared" si="161"/>
        <v>0</v>
      </c>
      <c r="Q248" s="84">
        <f t="shared" si="162"/>
        <v>0</v>
      </c>
      <c r="R248" s="84">
        <f t="shared" si="163"/>
        <v>0</v>
      </c>
      <c r="S248" s="84">
        <f t="shared" si="164"/>
        <v>0</v>
      </c>
      <c r="T248" s="84">
        <f t="shared" si="165"/>
        <v>0</v>
      </c>
      <c r="U248" s="84">
        <f t="shared" si="166"/>
        <v>0</v>
      </c>
      <c r="V248" s="84">
        <f t="shared" si="167"/>
        <v>0</v>
      </c>
      <c r="W248" s="84">
        <f t="shared" si="168"/>
        <v>0</v>
      </c>
    </row>
    <row r="249" spans="12:23">
      <c r="L249" s="65">
        <v>2018</v>
      </c>
      <c r="M249" s="84">
        <f t="shared" si="158"/>
        <v>0</v>
      </c>
      <c r="N249" s="84">
        <f t="shared" si="159"/>
        <v>0</v>
      </c>
      <c r="O249" s="84">
        <f t="shared" si="160"/>
        <v>0</v>
      </c>
      <c r="P249" s="84">
        <f t="shared" si="161"/>
        <v>0</v>
      </c>
      <c r="Q249" s="84">
        <f t="shared" si="162"/>
        <v>0</v>
      </c>
      <c r="R249" s="84">
        <f t="shared" si="163"/>
        <v>0</v>
      </c>
      <c r="S249" s="84">
        <f t="shared" si="164"/>
        <v>0</v>
      </c>
      <c r="T249" s="84">
        <f t="shared" si="165"/>
        <v>0</v>
      </c>
      <c r="U249" s="84">
        <f t="shared" si="166"/>
        <v>0</v>
      </c>
      <c r="V249" s="84">
        <f t="shared" si="167"/>
        <v>0</v>
      </c>
      <c r="W249" s="84">
        <f t="shared" si="168"/>
        <v>0</v>
      </c>
    </row>
    <row r="250" spans="12:23">
      <c r="L250" s="65">
        <v>2019</v>
      </c>
      <c r="M250" s="84">
        <f t="shared" si="158"/>
        <v>0</v>
      </c>
      <c r="N250" s="84">
        <f t="shared" si="159"/>
        <v>0</v>
      </c>
      <c r="O250" s="84">
        <f t="shared" si="160"/>
        <v>0</v>
      </c>
      <c r="P250" s="84">
        <f t="shared" si="161"/>
        <v>0</v>
      </c>
      <c r="Q250" s="84">
        <f t="shared" si="162"/>
        <v>0</v>
      </c>
      <c r="R250" s="84">
        <f t="shared" si="163"/>
        <v>0</v>
      </c>
      <c r="S250" s="84">
        <f t="shared" si="164"/>
        <v>0</v>
      </c>
      <c r="T250" s="84">
        <f t="shared" si="165"/>
        <v>0</v>
      </c>
      <c r="U250" s="84">
        <f t="shared" si="166"/>
        <v>0</v>
      </c>
      <c r="V250" s="84">
        <f t="shared" si="167"/>
        <v>0</v>
      </c>
      <c r="W250" s="84">
        <f t="shared" si="168"/>
        <v>0</v>
      </c>
    </row>
    <row r="251" spans="12:23">
      <c r="L251" s="65">
        <v>2020</v>
      </c>
      <c r="M251" s="84">
        <f t="shared" si="158"/>
        <v>0</v>
      </c>
      <c r="N251" s="84">
        <f t="shared" si="159"/>
        <v>0</v>
      </c>
      <c r="O251" s="84">
        <f t="shared" si="160"/>
        <v>0</v>
      </c>
      <c r="P251" s="84">
        <f t="shared" si="161"/>
        <v>0</v>
      </c>
      <c r="Q251" s="84">
        <f t="shared" si="162"/>
        <v>0</v>
      </c>
      <c r="R251" s="84">
        <f t="shared" si="163"/>
        <v>0</v>
      </c>
      <c r="S251" s="84">
        <f t="shared" si="164"/>
        <v>0</v>
      </c>
      <c r="T251" s="84">
        <f t="shared" si="165"/>
        <v>0</v>
      </c>
      <c r="U251" s="84">
        <f t="shared" si="166"/>
        <v>0</v>
      </c>
      <c r="V251" s="84">
        <f t="shared" si="167"/>
        <v>0</v>
      </c>
      <c r="W251" s="84">
        <f t="shared" si="168"/>
        <v>0</v>
      </c>
    </row>
    <row r="253" spans="12:23">
      <c r="L253" s="67" t="s">
        <v>525</v>
      </c>
      <c r="M253" s="64" t="s">
        <v>280</v>
      </c>
      <c r="N253" s="64" t="s">
        <v>282</v>
      </c>
      <c r="O253" s="64" t="s">
        <v>283</v>
      </c>
      <c r="P253" s="64" t="s">
        <v>297</v>
      </c>
      <c r="Q253" s="64" t="s">
        <v>286</v>
      </c>
      <c r="R253" s="64" t="s">
        <v>287</v>
      </c>
      <c r="S253" s="64" t="s">
        <v>288</v>
      </c>
      <c r="T253" s="64" t="s">
        <v>298</v>
      </c>
      <c r="U253" s="64" t="s">
        <v>136</v>
      </c>
      <c r="V253" s="64" t="s">
        <v>290</v>
      </c>
      <c r="W253" s="64" t="s">
        <v>166</v>
      </c>
    </row>
    <row r="254" spans="12:23">
      <c r="L254" s="94"/>
      <c r="M254" s="64">
        <v>101</v>
      </c>
      <c r="N254" s="64">
        <v>103</v>
      </c>
      <c r="O254" s="64">
        <v>107</v>
      </c>
      <c r="P254" s="64">
        <v>109</v>
      </c>
      <c r="Q254" s="64">
        <v>110</v>
      </c>
      <c r="R254" s="64">
        <v>199</v>
      </c>
      <c r="S254" s="64">
        <v>202</v>
      </c>
      <c r="T254" s="64">
        <v>204</v>
      </c>
      <c r="U254" s="64">
        <v>301</v>
      </c>
      <c r="V254" s="64">
        <v>302</v>
      </c>
      <c r="W254" s="64">
        <v>306</v>
      </c>
    </row>
    <row r="255" spans="12:23">
      <c r="L255" s="65">
        <v>2000</v>
      </c>
      <c r="M255" s="84" t="e">
        <f t="shared" ref="M255:M261" si="169">VLOOKUP($L$242,$L$169:$CK$171,M234,FALSE)*$H$176</f>
        <v>#N/A</v>
      </c>
      <c r="N255" s="84" t="e">
        <f t="shared" ref="N255:N261" si="170">VLOOKUP($L$242,$L$169:$CK$171,N234,FALSE)*$H$177</f>
        <v>#N/A</v>
      </c>
      <c r="O255" s="84" t="e">
        <f t="shared" ref="O255:O261" si="171">VLOOKUP($L$242,$L$169:$CK$171,O234,FALSE)*$H$178</f>
        <v>#N/A</v>
      </c>
      <c r="P255" s="84" t="e">
        <f t="shared" ref="P255:P261" si="172">VLOOKUP($L$242,$L$169:$CK$171,P234,FALSE)*$H$179</f>
        <v>#N/A</v>
      </c>
      <c r="Q255" s="84" t="e">
        <f t="shared" ref="Q255:Q261" si="173">VLOOKUP($L$242,$L$169:$CK$171,Q234,FALSE)*$H$180</f>
        <v>#N/A</v>
      </c>
      <c r="R255" s="84" t="e">
        <f t="shared" ref="R255:R261" si="174">VLOOKUP($L$242,$L$169:$CK$171,R234,FALSE)*$H$181</f>
        <v>#N/A</v>
      </c>
      <c r="S255" s="84" t="e">
        <f t="shared" ref="S255:S261" si="175">VLOOKUP($L$242,$L$169:$CK$171,S234,FALSE)*$H$182</f>
        <v>#N/A</v>
      </c>
      <c r="T255" s="84" t="e">
        <f t="shared" ref="T255:T261" si="176">VLOOKUP($L$242,$L$169:$CK$171,T234,FALSE)*$H$183</f>
        <v>#N/A</v>
      </c>
      <c r="U255" s="84" t="e">
        <f t="shared" ref="U255:U261" si="177">VLOOKUP($L$242,$L$169:$CK$171,U234,FALSE)*$H$184</f>
        <v>#N/A</v>
      </c>
      <c r="V255" s="84" t="e">
        <f t="shared" ref="V255:V261" si="178">VLOOKUP($L$242,$L$169:$CK$171,V234,FALSE)*$H$185</f>
        <v>#N/A</v>
      </c>
      <c r="W255" s="84" t="e">
        <f t="shared" ref="W255:W261" si="179">VLOOKUP($L$242,$L$169:$CK$171,W234,FALSE)*$H$186</f>
        <v>#N/A</v>
      </c>
    </row>
    <row r="256" spans="12:23">
      <c r="L256" s="65">
        <v>2005</v>
      </c>
      <c r="M256" s="84" t="e">
        <f t="shared" si="169"/>
        <v>#N/A</v>
      </c>
      <c r="N256" s="84" t="e">
        <f t="shared" si="170"/>
        <v>#N/A</v>
      </c>
      <c r="O256" s="84" t="e">
        <f t="shared" si="171"/>
        <v>#N/A</v>
      </c>
      <c r="P256" s="84" t="e">
        <f t="shared" si="172"/>
        <v>#N/A</v>
      </c>
      <c r="Q256" s="84" t="e">
        <f t="shared" si="173"/>
        <v>#N/A</v>
      </c>
      <c r="R256" s="84" t="e">
        <f t="shared" si="174"/>
        <v>#N/A</v>
      </c>
      <c r="S256" s="84" t="e">
        <f t="shared" si="175"/>
        <v>#N/A</v>
      </c>
      <c r="T256" s="84" t="e">
        <f t="shared" si="176"/>
        <v>#N/A</v>
      </c>
      <c r="U256" s="84" t="e">
        <f t="shared" si="177"/>
        <v>#N/A</v>
      </c>
      <c r="V256" s="84" t="e">
        <f t="shared" si="178"/>
        <v>#N/A</v>
      </c>
      <c r="W256" s="84" t="e">
        <f t="shared" si="179"/>
        <v>#N/A</v>
      </c>
    </row>
    <row r="257" spans="12:37">
      <c r="L257" s="65">
        <v>2010</v>
      </c>
      <c r="M257" s="84" t="e">
        <f t="shared" si="169"/>
        <v>#N/A</v>
      </c>
      <c r="N257" s="84" t="e">
        <f t="shared" si="170"/>
        <v>#N/A</v>
      </c>
      <c r="O257" s="84" t="e">
        <f t="shared" si="171"/>
        <v>#N/A</v>
      </c>
      <c r="P257" s="84" t="e">
        <f t="shared" si="172"/>
        <v>#N/A</v>
      </c>
      <c r="Q257" s="84" t="e">
        <f t="shared" si="173"/>
        <v>#N/A</v>
      </c>
      <c r="R257" s="84" t="e">
        <f t="shared" si="174"/>
        <v>#N/A</v>
      </c>
      <c r="S257" s="84" t="e">
        <f t="shared" si="175"/>
        <v>#N/A</v>
      </c>
      <c r="T257" s="84" t="e">
        <f t="shared" si="176"/>
        <v>#N/A</v>
      </c>
      <c r="U257" s="84" t="e">
        <f t="shared" si="177"/>
        <v>#N/A</v>
      </c>
      <c r="V257" s="84" t="e">
        <f t="shared" si="178"/>
        <v>#N/A</v>
      </c>
      <c r="W257" s="84" t="e">
        <f t="shared" si="179"/>
        <v>#N/A</v>
      </c>
    </row>
    <row r="258" spans="12:37">
      <c r="L258" s="65">
        <v>2015</v>
      </c>
      <c r="M258" s="84" t="e">
        <f t="shared" si="169"/>
        <v>#N/A</v>
      </c>
      <c r="N258" s="84" t="e">
        <f t="shared" si="170"/>
        <v>#N/A</v>
      </c>
      <c r="O258" s="84" t="e">
        <f t="shared" si="171"/>
        <v>#N/A</v>
      </c>
      <c r="P258" s="84" t="e">
        <f t="shared" si="172"/>
        <v>#N/A</v>
      </c>
      <c r="Q258" s="84" t="e">
        <f t="shared" si="173"/>
        <v>#N/A</v>
      </c>
      <c r="R258" s="84" t="e">
        <f t="shared" si="174"/>
        <v>#N/A</v>
      </c>
      <c r="S258" s="84" t="e">
        <f t="shared" si="175"/>
        <v>#N/A</v>
      </c>
      <c r="T258" s="84" t="e">
        <f t="shared" si="176"/>
        <v>#N/A</v>
      </c>
      <c r="U258" s="84" t="e">
        <f t="shared" si="177"/>
        <v>#N/A</v>
      </c>
      <c r="V258" s="84" t="e">
        <f t="shared" si="178"/>
        <v>#N/A</v>
      </c>
      <c r="W258" s="84" t="e">
        <f t="shared" si="179"/>
        <v>#N/A</v>
      </c>
    </row>
    <row r="259" spans="12:37">
      <c r="L259" s="65">
        <v>2018</v>
      </c>
      <c r="M259" s="84" t="e">
        <f t="shared" si="169"/>
        <v>#N/A</v>
      </c>
      <c r="N259" s="84" t="e">
        <f t="shared" si="170"/>
        <v>#N/A</v>
      </c>
      <c r="O259" s="84" t="e">
        <f t="shared" si="171"/>
        <v>#N/A</v>
      </c>
      <c r="P259" s="84" t="e">
        <f t="shared" si="172"/>
        <v>#N/A</v>
      </c>
      <c r="Q259" s="84" t="e">
        <f t="shared" si="173"/>
        <v>#N/A</v>
      </c>
      <c r="R259" s="84" t="e">
        <f t="shared" si="174"/>
        <v>#N/A</v>
      </c>
      <c r="S259" s="84" t="e">
        <f t="shared" si="175"/>
        <v>#N/A</v>
      </c>
      <c r="T259" s="84" t="e">
        <f t="shared" si="176"/>
        <v>#N/A</v>
      </c>
      <c r="U259" s="84" t="e">
        <f t="shared" si="177"/>
        <v>#N/A</v>
      </c>
      <c r="V259" s="84" t="e">
        <f t="shared" si="178"/>
        <v>#N/A</v>
      </c>
      <c r="W259" s="84" t="e">
        <f t="shared" si="179"/>
        <v>#N/A</v>
      </c>
    </row>
    <row r="260" spans="12:37">
      <c r="L260" s="65">
        <v>2019</v>
      </c>
      <c r="M260" s="84" t="e">
        <f t="shared" si="169"/>
        <v>#N/A</v>
      </c>
      <c r="N260" s="84" t="e">
        <f t="shared" si="170"/>
        <v>#N/A</v>
      </c>
      <c r="O260" s="84" t="e">
        <f t="shared" si="171"/>
        <v>#N/A</v>
      </c>
      <c r="P260" s="84" t="e">
        <f t="shared" si="172"/>
        <v>#N/A</v>
      </c>
      <c r="Q260" s="84" t="e">
        <f t="shared" si="173"/>
        <v>#N/A</v>
      </c>
      <c r="R260" s="84" t="e">
        <f t="shared" si="174"/>
        <v>#N/A</v>
      </c>
      <c r="S260" s="84" t="e">
        <f t="shared" si="175"/>
        <v>#N/A</v>
      </c>
      <c r="T260" s="84" t="e">
        <f t="shared" si="176"/>
        <v>#N/A</v>
      </c>
      <c r="U260" s="84" t="e">
        <f t="shared" si="177"/>
        <v>#N/A</v>
      </c>
      <c r="V260" s="84" t="e">
        <f t="shared" si="178"/>
        <v>#N/A</v>
      </c>
      <c r="W260" s="84" t="e">
        <f t="shared" si="179"/>
        <v>#N/A</v>
      </c>
    </row>
    <row r="261" spans="12:37">
      <c r="L261" s="65">
        <v>2020</v>
      </c>
      <c r="M261" s="84" t="e">
        <f t="shared" si="169"/>
        <v>#N/A</v>
      </c>
      <c r="N261" s="84" t="e">
        <f t="shared" si="170"/>
        <v>#N/A</v>
      </c>
      <c r="O261" s="84" t="e">
        <f t="shared" si="171"/>
        <v>#N/A</v>
      </c>
      <c r="P261" s="84" t="e">
        <f t="shared" si="172"/>
        <v>#N/A</v>
      </c>
      <c r="Q261" s="84" t="e">
        <f t="shared" si="173"/>
        <v>#N/A</v>
      </c>
      <c r="R261" s="84" t="e">
        <f t="shared" si="174"/>
        <v>#N/A</v>
      </c>
      <c r="S261" s="84" t="e">
        <f t="shared" si="175"/>
        <v>#N/A</v>
      </c>
      <c r="T261" s="84" t="e">
        <f t="shared" si="176"/>
        <v>#N/A</v>
      </c>
      <c r="U261" s="84" t="e">
        <f t="shared" si="177"/>
        <v>#N/A</v>
      </c>
      <c r="V261" s="84" t="e">
        <f t="shared" si="178"/>
        <v>#N/A</v>
      </c>
      <c r="W261" s="84" t="e">
        <f t="shared" si="179"/>
        <v>#N/A</v>
      </c>
    </row>
    <row r="263" spans="12:37">
      <c r="L263" s="67" t="s">
        <v>545</v>
      </c>
      <c r="M263" s="64" t="s">
        <v>280</v>
      </c>
      <c r="N263" s="64" t="str">
        <f>'Ine Paliva-dom'!D108</f>
        <v>Hnedé uhlie - brikety</v>
      </c>
      <c r="O263" s="64" t="s">
        <v>282</v>
      </c>
      <c r="P263" s="64" t="s">
        <v>283</v>
      </c>
      <c r="Q263" s="64" t="str">
        <f>'Ine Paliva-dom'!G108</f>
        <v>Drevo</v>
      </c>
      <c r="R263" s="64" t="s">
        <v>285</v>
      </c>
      <c r="S263" s="64" t="s">
        <v>286</v>
      </c>
      <c r="T263" s="64" t="s">
        <v>287</v>
      </c>
      <c r="U263" s="64" t="s">
        <v>288</v>
      </c>
      <c r="V263" s="64" t="s">
        <v>298</v>
      </c>
      <c r="W263" s="64" t="s">
        <v>136</v>
      </c>
      <c r="X263" s="64" t="s">
        <v>290</v>
      </c>
      <c r="Y263" s="64" t="s">
        <v>166</v>
      </c>
    </row>
    <row r="264" spans="12:37">
      <c r="L264" s="94"/>
      <c r="M264" s="64">
        <v>101</v>
      </c>
      <c r="N264" s="64" t="str">
        <f>'Ine Paliva-dom'!D109</f>
        <v>BKB</v>
      </c>
      <c r="O264" s="64">
        <v>103</v>
      </c>
      <c r="P264" s="64">
        <v>107</v>
      </c>
      <c r="Q264" s="64" t="str">
        <f>'Ine Paliva-dom'!G109</f>
        <v>WOOD</v>
      </c>
      <c r="R264" s="64">
        <v>109</v>
      </c>
      <c r="S264" s="64">
        <v>110</v>
      </c>
      <c r="T264" s="64">
        <v>199</v>
      </c>
      <c r="U264" s="64">
        <v>202</v>
      </c>
      <c r="V264" s="64">
        <v>204</v>
      </c>
      <c r="W264" s="64">
        <v>301</v>
      </c>
      <c r="X264" s="64">
        <v>302</v>
      </c>
      <c r="Y264" s="64">
        <v>306</v>
      </c>
    </row>
    <row r="265" spans="12:37">
      <c r="L265" s="65">
        <v>2000</v>
      </c>
      <c r="M265" s="107">
        <f>IFERROR(VLOOKUP($L$242,$L$172:$CK$173,M234,FALSE)*$H$176,0)+'Ine Paliva-dom'!C110</f>
        <v>160.60645966965487</v>
      </c>
      <c r="N265" s="108">
        <f>'Ine Paliva-dom'!D110</f>
        <v>0.14723710476921786</v>
      </c>
      <c r="O265" s="107">
        <f>IFERROR(VLOOKUP($L$242,$L$172:$CK$173,N234,FALSE)*$H$177,0)+'Ine Paliva-dom'!E110</f>
        <v>3.5377025850350172</v>
      </c>
      <c r="P265" s="107">
        <f>IFERROR(VLOOKUP($L$242,$L$172:$CK$173,O234,FALSE)*$H$178,0)+'Ine Paliva-dom'!F110</f>
        <v>1.1453656256133593</v>
      </c>
      <c r="Q265" s="108">
        <f>'Ine Paliva-dom'!G110</f>
        <v>305.67928297798642</v>
      </c>
      <c r="R265" s="107">
        <f>IFERROR(VLOOKUP($L$242,$L$172:$CK$173,P234,FALSE)*$H$179,0)+'Ine Paliva-dom'!H110+'Ine Paliva-dom'!I110</f>
        <v>0.93203537610708309</v>
      </c>
      <c r="S265" s="107" t="e">
        <f t="shared" ref="S265:S271" si="180">VLOOKUP($L$242,$L$172:$CK$173,Q234,FALSE)*$H$180</f>
        <v>#N/A</v>
      </c>
      <c r="T265" s="107" t="e">
        <f t="shared" ref="T265:T271" si="181">VLOOKUP($L$242,$L$172:$CK$173,R234,FALSE)*$H$181</f>
        <v>#N/A</v>
      </c>
      <c r="U265" s="107" t="e">
        <f t="shared" ref="U265:U271" si="182">VLOOKUP($L$242,$L$172:$CK$173,S234,FALSE)*$H$182</f>
        <v>#N/A</v>
      </c>
      <c r="V265" s="107">
        <f>IFERROR(VLOOKUP($L$242,$L$172:$CK$173,T234,FALSE)*$H$183,0)+'Ine Paliva-dom'!J110</f>
        <v>0</v>
      </c>
      <c r="W265" s="107" t="e">
        <f t="shared" ref="W265:W271" si="183">VLOOKUP($L$242,$L$172:$CK$173,U234,FALSE)*$H$184</f>
        <v>#N/A</v>
      </c>
      <c r="X265" s="107">
        <f>IFERROR(VLOOKUP($L$242,$L$172:$CK$173,V234,FALSE)*$H$185,0)+'Ine Paliva-dom'!K110</f>
        <v>0</v>
      </c>
      <c r="Y265" s="107" t="e">
        <f t="shared" ref="Y265:Y271" si="184">VLOOKUP($L$242,$L$172:$CK$173,W234,FALSE)*$H$186</f>
        <v>#N/A</v>
      </c>
    </row>
    <row r="266" spans="12:37">
      <c r="L266" s="65">
        <v>2005</v>
      </c>
      <c r="M266" s="107">
        <f>IFERROR(VLOOKUP($L$242,$L$172:$CK$173,M235,FALSE)*$H$176,0)+'Ine Paliva-dom'!C111</f>
        <v>147.10900855082784</v>
      </c>
      <c r="N266" s="108">
        <f>'Ine Paliva-dom'!D111</f>
        <v>0.8297111869937347</v>
      </c>
      <c r="O266" s="107">
        <f>IFERROR(VLOOKUP($L$242,$L$172:$CK$173,N235,FALSE)*$H$177,0)+'Ine Paliva-dom'!E111</f>
        <v>8.4363656729315828</v>
      </c>
      <c r="P266" s="107">
        <f>IFERROR(VLOOKUP($L$242,$L$172:$CK$173,O235,FALSE)*$H$178,0)+'Ine Paliva-dom'!F111</f>
        <v>2.305032335402486</v>
      </c>
      <c r="Q266" s="108">
        <f>'Ine Paliva-dom'!G111</f>
        <v>392.67640882983432</v>
      </c>
      <c r="R266" s="107">
        <f>IFERROR(VLOOKUP($L$242,$L$172:$CK$173,P235,FALSE)*$H$179,0)+'Ine Paliva-dom'!H111+'Ine Paliva-dom'!I111</f>
        <v>2.9178295039973063</v>
      </c>
      <c r="S266" s="107" t="e">
        <f t="shared" si="180"/>
        <v>#N/A</v>
      </c>
      <c r="T266" s="107" t="e">
        <f t="shared" si="181"/>
        <v>#N/A</v>
      </c>
      <c r="U266" s="107" t="e">
        <f t="shared" si="182"/>
        <v>#N/A</v>
      </c>
      <c r="V266" s="107">
        <f>IFERROR(VLOOKUP($L$242,$L$172:$CK$173,T235,FALSE)*$H$183,0)+'Ine Paliva-dom'!J111</f>
        <v>0</v>
      </c>
      <c r="W266" s="107" t="e">
        <f t="shared" si="183"/>
        <v>#N/A</v>
      </c>
      <c r="X266" s="107">
        <f>IFERROR(VLOOKUP($L$242,$L$172:$CK$173,V235,FALSE)*$H$185,0)+'Ine Paliva-dom'!K111</f>
        <v>0</v>
      </c>
      <c r="Y266" s="107" t="e">
        <f t="shared" si="184"/>
        <v>#N/A</v>
      </c>
    </row>
    <row r="267" spans="12:37">
      <c r="L267" s="65">
        <v>2010</v>
      </c>
      <c r="M267" s="107">
        <f>IFERROR(VLOOKUP($L$242,$L$172:$CK$173,M236,FALSE)*$H$176,0)+'Ine Paliva-dom'!C112</f>
        <v>139.99219186559043</v>
      </c>
      <c r="N267" s="108">
        <f>'Ine Paliva-dom'!D112</f>
        <v>3.2462202700428833</v>
      </c>
      <c r="O267" s="107">
        <f>IFERROR(VLOOKUP($L$242,$L$172:$CK$173,N236,FALSE)*$H$177,0)+'Ine Paliva-dom'!E112</f>
        <v>20.504638576080932</v>
      </c>
      <c r="P267" s="107">
        <f>IFERROR(VLOOKUP($L$242,$L$172:$CK$173,O236,FALSE)*$H$178,0)+'Ine Paliva-dom'!F112</f>
        <v>6.9821321358674302</v>
      </c>
      <c r="Q267" s="108">
        <f>'Ine Paliva-dom'!G112</f>
        <v>419.06426095650846</v>
      </c>
      <c r="R267" s="107">
        <f>IFERROR(VLOOKUP($L$242,$L$172:$CK$173,P236,FALSE)*$H$179,0)+'Ine Paliva-dom'!H112+'Ine Paliva-dom'!I112</f>
        <v>12.273562595630111</v>
      </c>
      <c r="S267" s="107" t="e">
        <f t="shared" si="180"/>
        <v>#N/A</v>
      </c>
      <c r="T267" s="107" t="e">
        <f t="shared" si="181"/>
        <v>#N/A</v>
      </c>
      <c r="U267" s="107" t="e">
        <f t="shared" si="182"/>
        <v>#N/A</v>
      </c>
      <c r="V267" s="107">
        <f>IFERROR(VLOOKUP($L$242,$L$172:$CK$173,T236,FALSE)*$H$183,0)+'Ine Paliva-dom'!J112</f>
        <v>0</v>
      </c>
      <c r="W267" s="107" t="e">
        <f t="shared" si="183"/>
        <v>#N/A</v>
      </c>
      <c r="X267" s="107">
        <f>IFERROR(VLOOKUP($L$242,$L$172:$CK$173,V236,FALSE)*$H$185,0)+'Ine Paliva-dom'!K112</f>
        <v>0</v>
      </c>
      <c r="Y267" s="107" t="e">
        <f t="shared" si="184"/>
        <v>#N/A</v>
      </c>
    </row>
    <row r="268" spans="12:37" ht="15" customHeight="1">
      <c r="L268" s="65">
        <v>2015</v>
      </c>
      <c r="M268" s="107">
        <f>IFERROR(VLOOKUP($L$242,$L$172:$CK$173,M237,FALSE)*$H$176,0)+'Ine Paliva-dom'!C113</f>
        <v>170.58418904544845</v>
      </c>
      <c r="N268" s="108">
        <f>'Ine Paliva-dom'!D113</f>
        <v>4.0041445749372464</v>
      </c>
      <c r="O268" s="107">
        <f>IFERROR(VLOOKUP($L$242,$L$172:$CK$173,N237,FALSE)*$H$177,0)+'Ine Paliva-dom'!E113</f>
        <v>25.076035677733422</v>
      </c>
      <c r="P268" s="107">
        <f>IFERROR(VLOOKUP($L$242,$L$172:$CK$173,O237,FALSE)*$H$178,0)+'Ine Paliva-dom'!F113</f>
        <v>8.6131456674362283</v>
      </c>
      <c r="Q268" s="108">
        <f>'Ine Paliva-dom'!G113</f>
        <v>473.20800043752649</v>
      </c>
      <c r="R268" s="107">
        <f>IFERROR(VLOOKUP($L$242,$L$172:$CK$173,P237,FALSE)*$H$179,0)+'Ine Paliva-dom'!H113+'Ine Paliva-dom'!I113</f>
        <v>17.193957755623899</v>
      </c>
      <c r="S268" s="107" t="e">
        <f t="shared" si="180"/>
        <v>#N/A</v>
      </c>
      <c r="T268" s="107" t="e">
        <f t="shared" si="181"/>
        <v>#N/A</v>
      </c>
      <c r="U268" s="107" t="e">
        <f t="shared" si="182"/>
        <v>#N/A</v>
      </c>
      <c r="V268" s="107">
        <f>IFERROR(VLOOKUP($L$242,$L$172:$CK$173,T237,FALSE)*$H$183,0)+'Ine Paliva-dom'!J113</f>
        <v>0</v>
      </c>
      <c r="W268" s="107" t="e">
        <f t="shared" si="183"/>
        <v>#N/A</v>
      </c>
      <c r="X268" s="107">
        <f>IFERROR(VLOOKUP($L$242,$L$172:$CK$173,V237,FALSE)*$H$185,0)+'Ine Paliva-dom'!K113</f>
        <v>0</v>
      </c>
      <c r="Y268" s="107" t="e">
        <f t="shared" si="184"/>
        <v>#N/A</v>
      </c>
      <c r="AI268" s="104"/>
      <c r="AJ268" s="104"/>
      <c r="AK268" s="104"/>
    </row>
    <row r="269" spans="12:37">
      <c r="L269" s="65">
        <v>2018</v>
      </c>
      <c r="M269" s="107">
        <f>IFERROR(VLOOKUP($L$242,$L$172:$CK$173,M238,FALSE)*$H$176,0)+'Ine Paliva-dom'!C114</f>
        <v>158.42994393108157</v>
      </c>
      <c r="N269" s="108">
        <f>'Ine Paliva-dom'!D114</f>
        <v>3.7666094347559911</v>
      </c>
      <c r="O269" s="107">
        <f>IFERROR(VLOOKUP($L$242,$L$172:$CK$173,N238,FALSE)*$H$177,0)+'Ine Paliva-dom'!E114</f>
        <v>23.374624288530132</v>
      </c>
      <c r="P269" s="107">
        <f>IFERROR(VLOOKUP($L$242,$L$172:$CK$173,O238,FALSE)*$H$178,0)+'Ine Paliva-dom'!F114</f>
        <v>8.1019886807676613</v>
      </c>
      <c r="Q269" s="108">
        <f>'Ine Paliva-dom'!G114</f>
        <v>441.07344206275229</v>
      </c>
      <c r="R269" s="107">
        <f>IFERROR(VLOOKUP($L$242,$L$172:$CK$173,P238,FALSE)*$H$179,0)+'Ine Paliva-dom'!H114+'Ine Paliva-dom'!I114</f>
        <v>18.137162710894906</v>
      </c>
      <c r="S269" s="107" t="e">
        <f t="shared" si="180"/>
        <v>#N/A</v>
      </c>
      <c r="T269" s="107" t="e">
        <f t="shared" si="181"/>
        <v>#N/A</v>
      </c>
      <c r="U269" s="107" t="e">
        <f t="shared" si="182"/>
        <v>#N/A</v>
      </c>
      <c r="V269" s="107">
        <f>IFERROR(VLOOKUP($L$242,$L$172:$CK$173,T238,FALSE)*$H$183,0)+'Ine Paliva-dom'!J114</f>
        <v>0</v>
      </c>
      <c r="W269" s="107" t="e">
        <f t="shared" si="183"/>
        <v>#N/A</v>
      </c>
      <c r="X269" s="107">
        <f>IFERROR(VLOOKUP($L$242,$L$172:$CK$173,V238,FALSE)*$H$185,0)+'Ine Paliva-dom'!K114</f>
        <v>0</v>
      </c>
      <c r="Y269" s="107" t="e">
        <f t="shared" si="184"/>
        <v>#N/A</v>
      </c>
      <c r="AI269" s="104"/>
      <c r="AJ269" s="104"/>
      <c r="AK269" s="105"/>
    </row>
    <row r="270" spans="12:37">
      <c r="L270" s="65">
        <v>2019</v>
      </c>
      <c r="M270" s="107">
        <f>IFERROR(VLOOKUP($L$242,$L$172:$CK$173,M239,FALSE)*$H$176,0)+'Ine Paliva-dom'!C115</f>
        <v>169.46612038132571</v>
      </c>
      <c r="N270" s="108">
        <f>'Ine Paliva-dom'!D115</f>
        <v>4.0365458336617079</v>
      </c>
      <c r="O270" s="107">
        <f>IFERROR(VLOOKUP($L$242,$L$172:$CK$173,N239,FALSE)*$H$177,0)+'Ine Paliva-dom'!E115</f>
        <v>25.016559772497921</v>
      </c>
      <c r="P270" s="107">
        <f>IFERROR(VLOOKUP($L$242,$L$172:$CK$173,O239,FALSE)*$H$178,0)+'Ine Paliva-dom'!F115</f>
        <v>8.6843570469638802</v>
      </c>
      <c r="Q270" s="108">
        <f>'Ine Paliva-dom'!G115</f>
        <v>448.52951509133436</v>
      </c>
      <c r="R270" s="107">
        <f>IFERROR(VLOOKUP($L$242,$L$172:$CK$173,P239,FALSE)*$H$179,0)+'Ine Paliva-dom'!H115+'Ine Paliva-dom'!I115</f>
        <v>19.540374572747062</v>
      </c>
      <c r="S270" s="107" t="e">
        <f t="shared" si="180"/>
        <v>#N/A</v>
      </c>
      <c r="T270" s="107" t="e">
        <f t="shared" si="181"/>
        <v>#N/A</v>
      </c>
      <c r="U270" s="107" t="e">
        <f t="shared" si="182"/>
        <v>#N/A</v>
      </c>
      <c r="V270" s="107">
        <f>IFERROR(VLOOKUP($L$242,$L$172:$CK$173,T239,FALSE)*$H$183,0)+'Ine Paliva-dom'!J115</f>
        <v>0</v>
      </c>
      <c r="W270" s="107" t="e">
        <f t="shared" si="183"/>
        <v>#N/A</v>
      </c>
      <c r="X270" s="107">
        <f>IFERROR(VLOOKUP($L$242,$L$172:$CK$173,V239,FALSE)*$H$185,0)+'Ine Paliva-dom'!K115</f>
        <v>0</v>
      </c>
      <c r="Y270" s="107" t="e">
        <f t="shared" si="184"/>
        <v>#N/A</v>
      </c>
    </row>
    <row r="271" spans="12:37">
      <c r="L271" s="65">
        <v>2020</v>
      </c>
      <c r="M271" s="107">
        <f>IFERROR(VLOOKUP($L$242,$L$172:$CK$173,M240,FALSE)*$H$176,0)+'Ine Paliva-dom'!C116</f>
        <v>174.43829324368858</v>
      </c>
      <c r="N271" s="108">
        <f>'Ine Paliva-dom'!D116</f>
        <v>4.1598157879445967</v>
      </c>
      <c r="O271" s="107">
        <f>IFERROR(VLOOKUP($L$242,$L$172:$CK$173,N240,FALSE)*$H$177,0)+'Ine Paliva-dom'!E116</f>
        <v>25.759650110463856</v>
      </c>
      <c r="P271" s="107">
        <f>IFERROR(VLOOKUP($L$242,$L$172:$CK$173,O240,FALSE)*$H$178,0)+'Ine Paliva-dom'!F116</f>
        <v>8.9518586070998669</v>
      </c>
      <c r="Q271" s="108">
        <f>'Ine Paliva-dom'!G116</f>
        <v>455.64477401476637</v>
      </c>
      <c r="R271" s="107">
        <f>IFERROR(VLOOKUP($L$242,$L$172:$CK$173,P240,FALSE)*$H$179,0)+'Ine Paliva-dom'!H116+'Ine Paliva-dom'!I116</f>
        <v>21.235744549384577</v>
      </c>
      <c r="S271" s="107" t="e">
        <f t="shared" si="180"/>
        <v>#N/A</v>
      </c>
      <c r="T271" s="107" t="e">
        <f t="shared" si="181"/>
        <v>#N/A</v>
      </c>
      <c r="U271" s="107" t="e">
        <f t="shared" si="182"/>
        <v>#N/A</v>
      </c>
      <c r="V271" s="107">
        <f>IFERROR(VLOOKUP($L$242,$L$172:$CK$173,T240,FALSE)*$H$183,0)+'Ine Paliva-dom'!J116</f>
        <v>0</v>
      </c>
      <c r="W271" s="107" t="e">
        <f t="shared" si="183"/>
        <v>#N/A</v>
      </c>
      <c r="X271" s="107">
        <f>IFERROR(VLOOKUP($L$242,$L$172:$CK$173,V240,FALSE)*$H$185,0)+'Ine Paliva-dom'!K116</f>
        <v>0</v>
      </c>
      <c r="Y271" s="107" t="e">
        <f t="shared" si="184"/>
        <v>#N/A</v>
      </c>
    </row>
    <row r="272" spans="12:37"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</row>
    <row r="273" spans="12:36">
      <c r="L273" s="64" t="s">
        <v>311</v>
      </c>
      <c r="M273" s="108" t="s">
        <v>280</v>
      </c>
      <c r="N273" s="108" t="s">
        <v>282</v>
      </c>
      <c r="O273" s="108" t="s">
        <v>283</v>
      </c>
      <c r="P273" s="108" t="s">
        <v>297</v>
      </c>
      <c r="Q273" s="108" t="s">
        <v>286</v>
      </c>
      <c r="R273" s="108" t="s">
        <v>287</v>
      </c>
      <c r="S273" s="108" t="s">
        <v>288</v>
      </c>
      <c r="T273" s="108" t="s">
        <v>298</v>
      </c>
      <c r="U273" s="108" t="s">
        <v>136</v>
      </c>
      <c r="V273" s="108" t="s">
        <v>290</v>
      </c>
      <c r="W273" s="108" t="s">
        <v>166</v>
      </c>
      <c r="X273" s="108"/>
      <c r="Y273" s="108"/>
    </row>
    <row r="274" spans="12:36">
      <c r="L274" s="94"/>
      <c r="M274" s="108">
        <v>101</v>
      </c>
      <c r="N274" s="108">
        <v>103</v>
      </c>
      <c r="O274" s="108">
        <v>107</v>
      </c>
      <c r="P274" s="108">
        <v>109</v>
      </c>
      <c r="Q274" s="108">
        <v>110</v>
      </c>
      <c r="R274" s="108">
        <v>199</v>
      </c>
      <c r="S274" s="108">
        <v>202</v>
      </c>
      <c r="T274" s="108">
        <v>204</v>
      </c>
      <c r="U274" s="108">
        <v>301</v>
      </c>
      <c r="V274" s="108">
        <v>302</v>
      </c>
      <c r="W274" s="108">
        <v>306</v>
      </c>
      <c r="X274" s="108"/>
      <c r="Y274" s="108"/>
    </row>
    <row r="275" spans="12:36" ht="12.75" customHeight="1">
      <c r="L275" s="65">
        <v>2000</v>
      </c>
      <c r="M275" s="107" t="e">
        <f t="shared" ref="M275:M281" si="185">VLOOKUP($L$242,$L$175:$CK$178,M234,FALSE)*$H$176</f>
        <v>#N/A</v>
      </c>
      <c r="N275" s="107" t="e">
        <f t="shared" ref="N275:N281" si="186">VLOOKUP($L$242,$L$175:$CK$178,N234,FALSE)*$H$177</f>
        <v>#N/A</v>
      </c>
      <c r="O275" s="107" t="e">
        <f t="shared" ref="O275:O281" si="187">VLOOKUP($L$242,$L$175:$CK$178,O234,FALSE)*$H$178</f>
        <v>#N/A</v>
      </c>
      <c r="P275" s="107" t="e">
        <f t="shared" ref="P275:P281" si="188">VLOOKUP($L$242,$L$175:$CK$178,P234,FALSE)*$H$179</f>
        <v>#N/A</v>
      </c>
      <c r="Q275" s="107" t="e">
        <f t="shared" ref="Q275:Q281" si="189">VLOOKUP($L$242,$L$175:$CK$178,Q234,FALSE)*$H$180</f>
        <v>#N/A</v>
      </c>
      <c r="R275" s="107" t="e">
        <f t="shared" ref="R275:R281" si="190">VLOOKUP($L$242,$L$175:$CK$178,R234,FALSE)*$H$181</f>
        <v>#N/A</v>
      </c>
      <c r="S275" s="107" t="e">
        <f t="shared" ref="S275:S281" si="191">VLOOKUP($L$242,$L$175:$CK$178,S234,FALSE)*$H$182</f>
        <v>#N/A</v>
      </c>
      <c r="T275" s="107" t="e">
        <f t="shared" ref="T275:T281" si="192">VLOOKUP($L$242,$L$175:$CK$178,T234,FALSE)*$H$183</f>
        <v>#N/A</v>
      </c>
      <c r="U275" s="107" t="e">
        <f t="shared" ref="U275:U281" si="193">VLOOKUP($L$242,$L$175:$CK$178,U234,FALSE)*$H$184</f>
        <v>#N/A</v>
      </c>
      <c r="V275" s="107" t="e">
        <f t="shared" ref="V275:V281" si="194">VLOOKUP($L$242,$L$175:$CK$178,V234,FALSE)*$H$185</f>
        <v>#N/A</v>
      </c>
      <c r="W275" s="107" t="e">
        <f t="shared" ref="W275:W281" si="195">VLOOKUP($L$242,$L$175:$CK$178,W234,FALSE)*$H$186</f>
        <v>#N/A</v>
      </c>
      <c r="X275" s="108"/>
      <c r="Y275" s="108"/>
      <c r="Z275" s="104"/>
      <c r="AA275" s="104"/>
      <c r="AB275" s="104"/>
      <c r="AC275" s="104"/>
      <c r="AD275" s="104"/>
      <c r="AE275" s="104"/>
      <c r="AF275" s="104"/>
      <c r="AG275" s="104"/>
      <c r="AH275" s="104"/>
    </row>
    <row r="276" spans="12:36">
      <c r="L276" s="65">
        <v>2005</v>
      </c>
      <c r="M276" s="107" t="e">
        <f t="shared" si="185"/>
        <v>#N/A</v>
      </c>
      <c r="N276" s="107" t="e">
        <f t="shared" si="186"/>
        <v>#N/A</v>
      </c>
      <c r="O276" s="107" t="e">
        <f t="shared" si="187"/>
        <v>#N/A</v>
      </c>
      <c r="P276" s="107" t="e">
        <f t="shared" si="188"/>
        <v>#N/A</v>
      </c>
      <c r="Q276" s="107" t="e">
        <f t="shared" si="189"/>
        <v>#N/A</v>
      </c>
      <c r="R276" s="107" t="e">
        <f t="shared" si="190"/>
        <v>#N/A</v>
      </c>
      <c r="S276" s="107" t="e">
        <f t="shared" si="191"/>
        <v>#N/A</v>
      </c>
      <c r="T276" s="107" t="e">
        <f t="shared" si="192"/>
        <v>#N/A</v>
      </c>
      <c r="U276" s="107" t="e">
        <f t="shared" si="193"/>
        <v>#N/A</v>
      </c>
      <c r="V276" s="107" t="e">
        <f t="shared" si="194"/>
        <v>#N/A</v>
      </c>
      <c r="W276" s="107" t="e">
        <f t="shared" si="195"/>
        <v>#N/A</v>
      </c>
      <c r="X276" s="108"/>
      <c r="Y276" s="108"/>
      <c r="Z276" s="104"/>
      <c r="AA276" s="104"/>
      <c r="AB276" s="104"/>
      <c r="AC276" s="104"/>
      <c r="AD276" s="104"/>
      <c r="AE276" s="104"/>
      <c r="AF276" s="104"/>
      <c r="AG276" s="104"/>
      <c r="AH276" s="104"/>
    </row>
    <row r="277" spans="12:36">
      <c r="L277" s="65">
        <v>2010</v>
      </c>
      <c r="M277" s="107" t="e">
        <f t="shared" si="185"/>
        <v>#N/A</v>
      </c>
      <c r="N277" s="107" t="e">
        <f t="shared" si="186"/>
        <v>#N/A</v>
      </c>
      <c r="O277" s="107" t="e">
        <f t="shared" si="187"/>
        <v>#N/A</v>
      </c>
      <c r="P277" s="107" t="e">
        <f t="shared" si="188"/>
        <v>#N/A</v>
      </c>
      <c r="Q277" s="107" t="e">
        <f t="shared" si="189"/>
        <v>#N/A</v>
      </c>
      <c r="R277" s="107" t="e">
        <f t="shared" si="190"/>
        <v>#N/A</v>
      </c>
      <c r="S277" s="107" t="e">
        <f t="shared" si="191"/>
        <v>#N/A</v>
      </c>
      <c r="T277" s="107" t="e">
        <f t="shared" si="192"/>
        <v>#N/A</v>
      </c>
      <c r="U277" s="107" t="e">
        <f t="shared" si="193"/>
        <v>#N/A</v>
      </c>
      <c r="V277" s="107" t="e">
        <f t="shared" si="194"/>
        <v>#N/A</v>
      </c>
      <c r="W277" s="107" t="e">
        <f t="shared" si="195"/>
        <v>#N/A</v>
      </c>
      <c r="X277" s="108"/>
      <c r="Y277" s="108"/>
    </row>
    <row r="278" spans="12:36">
      <c r="L278" s="65">
        <v>2015</v>
      </c>
      <c r="M278" s="107" t="e">
        <f t="shared" si="185"/>
        <v>#N/A</v>
      </c>
      <c r="N278" s="107" t="e">
        <f t="shared" si="186"/>
        <v>#N/A</v>
      </c>
      <c r="O278" s="107" t="e">
        <f t="shared" si="187"/>
        <v>#N/A</v>
      </c>
      <c r="P278" s="107" t="e">
        <f t="shared" si="188"/>
        <v>#N/A</v>
      </c>
      <c r="Q278" s="107" t="e">
        <f t="shared" si="189"/>
        <v>#N/A</v>
      </c>
      <c r="R278" s="107" t="e">
        <f t="shared" si="190"/>
        <v>#N/A</v>
      </c>
      <c r="S278" s="107" t="e">
        <f t="shared" si="191"/>
        <v>#N/A</v>
      </c>
      <c r="T278" s="107" t="e">
        <f t="shared" si="192"/>
        <v>#N/A</v>
      </c>
      <c r="U278" s="107" t="e">
        <f t="shared" si="193"/>
        <v>#N/A</v>
      </c>
      <c r="V278" s="107" t="e">
        <f t="shared" si="194"/>
        <v>#N/A</v>
      </c>
      <c r="W278" s="107" t="e">
        <f t="shared" si="195"/>
        <v>#N/A</v>
      </c>
      <c r="X278" s="108"/>
      <c r="Y278" s="108"/>
    </row>
    <row r="279" spans="12:36">
      <c r="L279" s="65">
        <v>2018</v>
      </c>
      <c r="M279" s="107" t="e">
        <f t="shared" si="185"/>
        <v>#N/A</v>
      </c>
      <c r="N279" s="107" t="e">
        <f t="shared" si="186"/>
        <v>#N/A</v>
      </c>
      <c r="O279" s="107" t="e">
        <f t="shared" si="187"/>
        <v>#N/A</v>
      </c>
      <c r="P279" s="107" t="e">
        <f t="shared" si="188"/>
        <v>#N/A</v>
      </c>
      <c r="Q279" s="107" t="e">
        <f t="shared" si="189"/>
        <v>#N/A</v>
      </c>
      <c r="R279" s="107" t="e">
        <f t="shared" si="190"/>
        <v>#N/A</v>
      </c>
      <c r="S279" s="107" t="e">
        <f t="shared" si="191"/>
        <v>#N/A</v>
      </c>
      <c r="T279" s="107" t="e">
        <f t="shared" si="192"/>
        <v>#N/A</v>
      </c>
      <c r="U279" s="107" t="e">
        <f t="shared" si="193"/>
        <v>#N/A</v>
      </c>
      <c r="V279" s="107" t="e">
        <f t="shared" si="194"/>
        <v>#N/A</v>
      </c>
      <c r="W279" s="107" t="e">
        <f t="shared" si="195"/>
        <v>#N/A</v>
      </c>
      <c r="X279" s="108"/>
      <c r="Y279" s="108"/>
    </row>
    <row r="280" spans="12:36">
      <c r="L280" s="65">
        <v>2019</v>
      </c>
      <c r="M280" s="107" t="e">
        <f t="shared" si="185"/>
        <v>#N/A</v>
      </c>
      <c r="N280" s="107" t="e">
        <f t="shared" si="186"/>
        <v>#N/A</v>
      </c>
      <c r="O280" s="107" t="e">
        <f t="shared" si="187"/>
        <v>#N/A</v>
      </c>
      <c r="P280" s="107" t="e">
        <f t="shared" si="188"/>
        <v>#N/A</v>
      </c>
      <c r="Q280" s="107" t="e">
        <f t="shared" si="189"/>
        <v>#N/A</v>
      </c>
      <c r="R280" s="107" t="e">
        <f t="shared" si="190"/>
        <v>#N/A</v>
      </c>
      <c r="S280" s="107" t="e">
        <f t="shared" si="191"/>
        <v>#N/A</v>
      </c>
      <c r="T280" s="107" t="e">
        <f t="shared" si="192"/>
        <v>#N/A</v>
      </c>
      <c r="U280" s="107" t="e">
        <f t="shared" si="193"/>
        <v>#N/A</v>
      </c>
      <c r="V280" s="107" t="e">
        <f t="shared" si="194"/>
        <v>#N/A</v>
      </c>
      <c r="W280" s="107" t="e">
        <f t="shared" si="195"/>
        <v>#N/A</v>
      </c>
      <c r="X280" s="108"/>
      <c r="Y280" s="108"/>
    </row>
    <row r="281" spans="12:36" ht="13.5" thickBot="1">
      <c r="L281" s="65">
        <v>2020</v>
      </c>
      <c r="M281" s="107" t="e">
        <f t="shared" si="185"/>
        <v>#N/A</v>
      </c>
      <c r="N281" s="107" t="e">
        <f t="shared" si="186"/>
        <v>#N/A</v>
      </c>
      <c r="O281" s="107" t="e">
        <f t="shared" si="187"/>
        <v>#N/A</v>
      </c>
      <c r="P281" s="107" t="e">
        <f t="shared" si="188"/>
        <v>#N/A</v>
      </c>
      <c r="Q281" s="107" t="e">
        <f t="shared" si="189"/>
        <v>#N/A</v>
      </c>
      <c r="R281" s="107" t="e">
        <f t="shared" si="190"/>
        <v>#N/A</v>
      </c>
      <c r="S281" s="107" t="e">
        <f t="shared" si="191"/>
        <v>#N/A</v>
      </c>
      <c r="T281" s="107" t="e">
        <f t="shared" si="192"/>
        <v>#N/A</v>
      </c>
      <c r="U281" s="107" t="e">
        <f t="shared" si="193"/>
        <v>#N/A</v>
      </c>
      <c r="V281" s="107" t="e">
        <f t="shared" si="194"/>
        <v>#N/A</v>
      </c>
      <c r="W281" s="107" t="e">
        <f t="shared" si="195"/>
        <v>#N/A</v>
      </c>
      <c r="X281" s="108"/>
      <c r="Y281" s="108"/>
      <c r="AD281" s="181" t="s">
        <v>546</v>
      </c>
      <c r="AE281" s="181"/>
      <c r="AF281" s="181"/>
    </row>
    <row r="282" spans="12:36" ht="13.5" thickBot="1"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AA282" s="178" t="s">
        <v>309</v>
      </c>
      <c r="AB282" s="173" t="s">
        <v>547</v>
      </c>
      <c r="AC282" s="173" t="s">
        <v>281</v>
      </c>
      <c r="AD282" s="173" t="s">
        <v>548</v>
      </c>
      <c r="AE282" s="173" t="s">
        <v>283</v>
      </c>
      <c r="AF282" s="173" t="s">
        <v>284</v>
      </c>
      <c r="AG282" s="173" t="s">
        <v>549</v>
      </c>
      <c r="AH282" s="173" t="s">
        <v>550</v>
      </c>
      <c r="AI282" s="173" t="s">
        <v>551</v>
      </c>
      <c r="AJ282" s="179" t="s">
        <v>552</v>
      </c>
    </row>
    <row r="283" spans="12:36">
      <c r="L283" s="174" t="s">
        <v>144</v>
      </c>
      <c r="M283" s="173" t="s">
        <v>301</v>
      </c>
      <c r="N283" s="173" t="s">
        <v>302</v>
      </c>
      <c r="O283" s="173" t="s">
        <v>303</v>
      </c>
      <c r="P283" s="173" t="s">
        <v>283</v>
      </c>
      <c r="Q283" s="173" t="s">
        <v>304</v>
      </c>
      <c r="R283" s="173" t="s">
        <v>553</v>
      </c>
      <c r="S283" s="173" t="s">
        <v>294</v>
      </c>
      <c r="T283" s="173" t="s">
        <v>554</v>
      </c>
      <c r="U283" s="173" t="s">
        <v>555</v>
      </c>
      <c r="V283" s="173" t="s">
        <v>556</v>
      </c>
      <c r="W283" s="109" t="s">
        <v>136</v>
      </c>
      <c r="X283" s="173" t="s">
        <v>557</v>
      </c>
      <c r="Y283" s="110" t="s">
        <v>166</v>
      </c>
      <c r="AA283" s="115"/>
      <c r="AB283" s="64" t="s">
        <v>558</v>
      </c>
      <c r="AC283" s="64" t="s">
        <v>559</v>
      </c>
      <c r="AD283" s="64" t="s">
        <v>560</v>
      </c>
      <c r="AE283" s="64" t="s">
        <v>561</v>
      </c>
      <c r="AF283" s="64" t="s">
        <v>562</v>
      </c>
      <c r="AG283" s="64" t="s">
        <v>563</v>
      </c>
      <c r="AH283" s="64" t="s">
        <v>564</v>
      </c>
      <c r="AI283" s="64" t="s">
        <v>565</v>
      </c>
      <c r="AJ283" s="180" t="s">
        <v>566</v>
      </c>
    </row>
    <row r="284" spans="12:36">
      <c r="L284" s="175">
        <v>2000</v>
      </c>
      <c r="M284" s="108">
        <f>IFERROR(M245,0)+IFERROR(M255,0)+IFERROR(M265,0)+IFERROR(M275,0)</f>
        <v>160.60645966965487</v>
      </c>
      <c r="N284" s="108">
        <f>N265</f>
        <v>0.14723710476921786</v>
      </c>
      <c r="O284" s="108">
        <f>IFERROR(N245,0)+IFERROR(N255,0)+IFERROR(O265,0)+IFERROR(N275,0)</f>
        <v>3.5377025850350172</v>
      </c>
      <c r="P284" s="108">
        <f t="shared" ref="O284:P290" si="196">IFERROR(O245,0)+IFERROR(O255,0)+IFERROR(P265,0)+IFERROR(O275,0)</f>
        <v>1.1453656256133593</v>
      </c>
      <c r="Q284" s="108">
        <f>Q265</f>
        <v>305.67928297798642</v>
      </c>
      <c r="R284" s="108">
        <f t="shared" ref="R284:Y290" si="197">IFERROR(P245,0)+IFERROR(P255,0)+IFERROR(R265,0)+IFERROR(P275,0)</f>
        <v>0.93203537610708309</v>
      </c>
      <c r="S284" s="108">
        <f t="shared" si="197"/>
        <v>0</v>
      </c>
      <c r="T284" s="108">
        <f t="shared" ref="T284:Y284" si="198">IFERROR(R245,0)+IFERROR(R255,0)+IFERROR(T265,0)+IFERROR(R275,0)</f>
        <v>0</v>
      </c>
      <c r="U284" s="108">
        <f t="shared" si="198"/>
        <v>0</v>
      </c>
      <c r="V284" s="108">
        <f t="shared" si="198"/>
        <v>0</v>
      </c>
      <c r="W284" s="108">
        <f t="shared" si="198"/>
        <v>0</v>
      </c>
      <c r="X284" s="108">
        <f t="shared" si="198"/>
        <v>0</v>
      </c>
      <c r="Y284" s="111">
        <f t="shared" si="198"/>
        <v>0</v>
      </c>
      <c r="AA284" s="115">
        <f>'Ine Paliva-dom'!M110</f>
        <v>2000</v>
      </c>
      <c r="AB284" s="98">
        <f>'Ine Paliva-dom'!N110</f>
        <v>37900.650270530037</v>
      </c>
      <c r="AC284" s="98">
        <f>'Ine Paliva-dom'!O110</f>
        <v>34.745688474682694</v>
      </c>
      <c r="AD284" s="98">
        <f>'Ine Paliva-dom'!P110</f>
        <v>834.84331024012772</v>
      </c>
      <c r="AE284" s="98">
        <f>'Ine Paliva-dom'!Q110</f>
        <v>270.28864279523572</v>
      </c>
      <c r="AF284" s="98">
        <f>'Ine Paliva-dom'!R110</f>
        <v>32859.485901509295</v>
      </c>
      <c r="AG284" s="98">
        <f>'Ine Paliva-dom'!S110</f>
        <v>100.19064099644652</v>
      </c>
      <c r="AH284" s="98">
        <f>'Ine Paliva-dom'!T110</f>
        <v>0</v>
      </c>
      <c r="AI284" s="98">
        <f>'Ine Paliva-dom'!U110</f>
        <v>74.98977778723669</v>
      </c>
      <c r="AJ284" s="117">
        <f>'Ine Paliva-dom'!V110</f>
        <v>117.69582237159088</v>
      </c>
    </row>
    <row r="285" spans="12:36">
      <c r="L285" s="175">
        <v>2005</v>
      </c>
      <c r="M285" s="108">
        <f>IFERROR(M246,0)+IFERROR(M256,0)+IFERROR(M266,0)+IFERROR(M276,0)</f>
        <v>147.10900855082784</v>
      </c>
      <c r="N285" s="108">
        <f t="shared" ref="N285:N290" si="199">N266</f>
        <v>0.8297111869937347</v>
      </c>
      <c r="O285" s="108">
        <f t="shared" si="196"/>
        <v>8.4363656729315828</v>
      </c>
      <c r="P285" s="108">
        <f t="shared" si="196"/>
        <v>2.305032335402486</v>
      </c>
      <c r="Q285" s="108">
        <f t="shared" ref="Q285:Q290" si="200">Q266</f>
        <v>392.67640882983432</v>
      </c>
      <c r="R285" s="108">
        <f t="shared" si="197"/>
        <v>2.9178295039973063</v>
      </c>
      <c r="S285" s="108">
        <f t="shared" si="197"/>
        <v>0</v>
      </c>
      <c r="T285" s="108">
        <f t="shared" si="197"/>
        <v>0</v>
      </c>
      <c r="U285" s="108">
        <f t="shared" si="197"/>
        <v>0</v>
      </c>
      <c r="V285" s="108">
        <f t="shared" si="197"/>
        <v>0</v>
      </c>
      <c r="W285" s="108">
        <f t="shared" si="197"/>
        <v>0</v>
      </c>
      <c r="X285" s="108">
        <f t="shared" si="197"/>
        <v>0</v>
      </c>
      <c r="Y285" s="111">
        <f t="shared" si="197"/>
        <v>0</v>
      </c>
      <c r="AA285" s="115">
        <f>'Ine Paliva-dom'!M111</f>
        <v>2005</v>
      </c>
      <c r="AB285" s="98">
        <f>'Ine Paliva-dom'!N111</f>
        <v>33045.846575594842</v>
      </c>
      <c r="AC285" s="98">
        <f>'Ine Paliva-dom'!O111</f>
        <v>186.38225393230243</v>
      </c>
      <c r="AD285" s="98">
        <f>'Ine Paliva-dom'!P111</f>
        <v>1895.1038310273707</v>
      </c>
      <c r="AE285" s="98">
        <f>'Ine Paliva-dom'!Q111</f>
        <v>517.7911649182073</v>
      </c>
      <c r="AF285" s="98">
        <f>'Ine Paliva-dom'!R111</f>
        <v>43032.106263436472</v>
      </c>
      <c r="AG285" s="98">
        <f>'Ine Paliva-dom'!S111</f>
        <v>265.76254089044033</v>
      </c>
      <c r="AH285" s="98">
        <f>'Ine Paliva-dom'!T111</f>
        <v>53.992724389612562</v>
      </c>
      <c r="AI285" s="98">
        <f>'Ine Paliva-dom'!U111</f>
        <v>87.002631354498249</v>
      </c>
      <c r="AJ285" s="117">
        <f>'Ine Paliva-dom'!V111</f>
        <v>175.01854035418279</v>
      </c>
    </row>
    <row r="286" spans="12:36">
      <c r="L286" s="175">
        <v>2010</v>
      </c>
      <c r="M286" s="108">
        <f t="shared" ref="M286:M290" si="201">IFERROR(M247,0)+IFERROR(M257,0)+IFERROR(M267,0)+IFERROR(M277,0)</f>
        <v>139.99219186559043</v>
      </c>
      <c r="N286" s="108">
        <f t="shared" si="199"/>
        <v>3.2462202700428833</v>
      </c>
      <c r="O286" s="108">
        <f t="shared" si="196"/>
        <v>20.504638576080932</v>
      </c>
      <c r="P286" s="108">
        <f t="shared" si="196"/>
        <v>6.9821321358674302</v>
      </c>
      <c r="Q286" s="108">
        <f>Q267</f>
        <v>419.06426095650846</v>
      </c>
      <c r="R286" s="108">
        <f t="shared" si="197"/>
        <v>12.273562595630111</v>
      </c>
      <c r="S286" s="108">
        <f t="shared" si="197"/>
        <v>0</v>
      </c>
      <c r="T286" s="108">
        <f t="shared" si="197"/>
        <v>0</v>
      </c>
      <c r="U286" s="108">
        <f t="shared" si="197"/>
        <v>0</v>
      </c>
      <c r="V286" s="108">
        <f t="shared" si="197"/>
        <v>0</v>
      </c>
      <c r="W286" s="108">
        <f t="shared" si="197"/>
        <v>0</v>
      </c>
      <c r="X286" s="108">
        <f t="shared" si="197"/>
        <v>0</v>
      </c>
      <c r="Y286" s="111">
        <f t="shared" si="197"/>
        <v>0</v>
      </c>
      <c r="AA286" s="115">
        <f>'Ine Paliva-dom'!M112</f>
        <v>2010</v>
      </c>
      <c r="AB286" s="98">
        <f>'Ine Paliva-dom'!N112</f>
        <v>29504.717102479524</v>
      </c>
      <c r="AC286" s="98">
        <f>'Ine Paliva-dom'!O112</f>
        <v>684.17252022105083</v>
      </c>
      <c r="AD286" s="98">
        <f>'Ine Paliva-dom'!P112</f>
        <v>4321.5521695432426</v>
      </c>
      <c r="AE286" s="98">
        <f>'Ine Paliva-dom'!Q112</f>
        <v>1471.5523108509526</v>
      </c>
      <c r="AF286" s="98">
        <f>'Ine Paliva-dom'!R112</f>
        <v>50062.798572018575</v>
      </c>
      <c r="AG286" s="98">
        <f>'Ine Paliva-dom'!S112</f>
        <v>882.66570815387854</v>
      </c>
      <c r="AH286" s="98">
        <f>'Ine Paliva-dom'!T112</f>
        <v>583.57455433860991</v>
      </c>
      <c r="AI286" s="98">
        <f>'Ine Paliva-dom'!U112</f>
        <v>80.556473269790516</v>
      </c>
      <c r="AJ286" s="117">
        <f>'Ine Paliva-dom'!V112</f>
        <v>189.14809030505651</v>
      </c>
    </row>
    <row r="287" spans="12:36">
      <c r="L287" s="175">
        <v>2015</v>
      </c>
      <c r="M287" s="108">
        <f t="shared" si="201"/>
        <v>170.58418904544845</v>
      </c>
      <c r="N287" s="108">
        <f t="shared" si="199"/>
        <v>4.0041445749372464</v>
      </c>
      <c r="O287" s="108">
        <f t="shared" si="196"/>
        <v>25.076035677733422</v>
      </c>
      <c r="P287" s="108">
        <f t="shared" si="196"/>
        <v>8.6131456674362283</v>
      </c>
      <c r="Q287" s="108">
        <f t="shared" si="200"/>
        <v>473.20800043752649</v>
      </c>
      <c r="R287" s="108">
        <f t="shared" si="197"/>
        <v>17.193957755623899</v>
      </c>
      <c r="S287" s="108">
        <f t="shared" si="197"/>
        <v>0</v>
      </c>
      <c r="T287" s="108">
        <f t="shared" si="197"/>
        <v>0</v>
      </c>
      <c r="U287" s="108">
        <f t="shared" si="197"/>
        <v>0</v>
      </c>
      <c r="V287" s="108">
        <f t="shared" si="197"/>
        <v>0</v>
      </c>
      <c r="W287" s="108">
        <f t="shared" si="197"/>
        <v>0</v>
      </c>
      <c r="X287" s="108">
        <f t="shared" si="197"/>
        <v>0</v>
      </c>
      <c r="Y287" s="111">
        <f t="shared" si="197"/>
        <v>0</v>
      </c>
      <c r="AA287" s="115">
        <f>'Ine Paliva-dom'!M113</f>
        <v>2015</v>
      </c>
      <c r="AB287" s="98">
        <f>'Ine Paliva-dom'!N113</f>
        <v>25984.192416886446</v>
      </c>
      <c r="AC287" s="98">
        <f>'Ine Paliva-dom'!O113</f>
        <v>609.93028534714301</v>
      </c>
      <c r="AD287" s="98">
        <f>'Ine Paliva-dom'!P113</f>
        <v>3819.7006401884951</v>
      </c>
      <c r="AE287" s="98">
        <f>'Ine Paliva-dom'!Q113</f>
        <v>1311.9951830805767</v>
      </c>
      <c r="AF287" s="98">
        <f>'Ine Paliva-dom'!R113</f>
        <v>47119.687024032995</v>
      </c>
      <c r="AG287" s="98">
        <f>'Ine Paliva-dom'!S113</f>
        <v>1058.5165163556292</v>
      </c>
      <c r="AH287" s="98">
        <f>'Ine Paliva-dom'!T113</f>
        <v>653.57184098481991</v>
      </c>
      <c r="AI287" s="98">
        <f>'Ine Paliva-dom'!U113</f>
        <v>83.479703259963173</v>
      </c>
      <c r="AJ287" s="117">
        <f>'Ine Paliva-dom'!V113</f>
        <v>182.60470574468715</v>
      </c>
    </row>
    <row r="288" spans="12:36">
      <c r="L288" s="175">
        <v>2018</v>
      </c>
      <c r="M288" s="108">
        <f t="shared" si="201"/>
        <v>158.42994393108157</v>
      </c>
      <c r="N288" s="108">
        <f t="shared" si="199"/>
        <v>3.7666094347559911</v>
      </c>
      <c r="O288" s="108">
        <f t="shared" si="196"/>
        <v>23.374624288530132</v>
      </c>
      <c r="P288" s="108">
        <f t="shared" si="196"/>
        <v>8.1019886807676613</v>
      </c>
      <c r="Q288" s="108">
        <f t="shared" si="200"/>
        <v>441.07344206275229</v>
      </c>
      <c r="R288" s="108">
        <f t="shared" si="197"/>
        <v>18.137162710894906</v>
      </c>
      <c r="S288" s="108">
        <f t="shared" si="197"/>
        <v>0</v>
      </c>
      <c r="T288" s="108">
        <f t="shared" si="197"/>
        <v>0</v>
      </c>
      <c r="U288" s="108">
        <f t="shared" si="197"/>
        <v>0</v>
      </c>
      <c r="V288" s="108">
        <f t="shared" si="197"/>
        <v>0</v>
      </c>
      <c r="W288" s="108">
        <f t="shared" si="197"/>
        <v>0</v>
      </c>
      <c r="X288" s="108">
        <f t="shared" si="197"/>
        <v>0</v>
      </c>
      <c r="Y288" s="111">
        <f t="shared" si="197"/>
        <v>0</v>
      </c>
      <c r="AA288" s="115">
        <f>'Ine Paliva-dom'!M114</f>
        <v>2018</v>
      </c>
      <c r="AB288" s="98">
        <f>'Ine Paliva-dom'!N114</f>
        <v>24270.607221829629</v>
      </c>
      <c r="AC288" s="98">
        <f>'Ine Paliva-dom'!O114</f>
        <v>577.02411476436498</v>
      </c>
      <c r="AD288" s="98">
        <f>'Ine Paliva-dom'!P114</f>
        <v>3580.8655295083672</v>
      </c>
      <c r="AE288" s="98">
        <f>'Ine Paliva-dom'!Q114</f>
        <v>1241.1806765024269</v>
      </c>
      <c r="AF288" s="98">
        <f>'Ine Paliva-dom'!R114</f>
        <v>45037.826292059712</v>
      </c>
      <c r="AG288" s="98">
        <f>'Ine Paliva-dom'!S114</f>
        <v>1067.386385956916</v>
      </c>
      <c r="AH288" s="98">
        <f>'Ine Paliva-dom'!T114</f>
        <v>784.5917784592757</v>
      </c>
      <c r="AI288" s="98">
        <f>'Ine Paliva-dom'!U114</f>
        <v>78.537371365540253</v>
      </c>
      <c r="AJ288" s="117">
        <f>'Ine Paliva-dom'!V114</f>
        <v>171.26235710959543</v>
      </c>
    </row>
    <row r="289" spans="12:36">
      <c r="L289" s="175">
        <v>2019</v>
      </c>
      <c r="M289" s="108">
        <f t="shared" si="201"/>
        <v>169.46612038132571</v>
      </c>
      <c r="N289" s="108">
        <f t="shared" si="199"/>
        <v>4.0365458336617079</v>
      </c>
      <c r="O289" s="108">
        <f t="shared" si="196"/>
        <v>25.016559772497921</v>
      </c>
      <c r="P289" s="108">
        <f t="shared" si="196"/>
        <v>8.6843570469638802</v>
      </c>
      <c r="Q289" s="108">
        <f t="shared" si="200"/>
        <v>448.52951509133436</v>
      </c>
      <c r="R289" s="108">
        <f t="shared" si="197"/>
        <v>19.540374572747062</v>
      </c>
      <c r="S289" s="108">
        <f t="shared" si="197"/>
        <v>0</v>
      </c>
      <c r="T289" s="108">
        <f t="shared" si="197"/>
        <v>0</v>
      </c>
      <c r="U289" s="108">
        <f t="shared" si="197"/>
        <v>0</v>
      </c>
      <c r="V289" s="108">
        <f t="shared" si="197"/>
        <v>0</v>
      </c>
      <c r="W289" s="108">
        <f t="shared" si="197"/>
        <v>0</v>
      </c>
      <c r="X289" s="108">
        <f t="shared" si="197"/>
        <v>0</v>
      </c>
      <c r="Y289" s="111">
        <f t="shared" si="197"/>
        <v>0</v>
      </c>
      <c r="AA289" s="115">
        <f>'Ine Paliva-dom'!M115</f>
        <v>2019</v>
      </c>
      <c r="AB289" s="98">
        <f>'Ine Paliva-dom'!N115</f>
        <v>25697.804128444805</v>
      </c>
      <c r="AC289" s="98">
        <f>'Ine Paliva-dom'!O115</f>
        <v>612.1008963651185</v>
      </c>
      <c r="AD289" s="98">
        <f>'Ine Paliva-dom'!P115</f>
        <v>3793.5054602927266</v>
      </c>
      <c r="AE289" s="98">
        <f>'Ine Paliva-dom'!Q115</f>
        <v>1316.8939365118629</v>
      </c>
      <c r="AF289" s="98">
        <f>'Ine Paliva-dom'!R115</f>
        <v>45498.903253325196</v>
      </c>
      <c r="AG289" s="98">
        <f>'Ine Paliva-dom'!S115</f>
        <v>1143.1795860983611</v>
      </c>
      <c r="AH289" s="98">
        <f>'Ine Paliva-dom'!T115</f>
        <v>838.99902713763333</v>
      </c>
      <c r="AI289" s="98">
        <f>'Ine Paliva-dom'!U115</f>
        <v>82.797950644353193</v>
      </c>
      <c r="AJ289" s="117">
        <f>'Ine Paliva-dom'!V115</f>
        <v>180.81551343315431</v>
      </c>
    </row>
    <row r="290" spans="12:36" ht="13.5" thickBot="1">
      <c r="L290" s="176">
        <v>2020</v>
      </c>
      <c r="M290" s="113">
        <f t="shared" si="201"/>
        <v>174.43829324368858</v>
      </c>
      <c r="N290" s="113">
        <f t="shared" si="199"/>
        <v>4.1598157879445967</v>
      </c>
      <c r="O290" s="113">
        <f t="shared" si="196"/>
        <v>25.759650110463856</v>
      </c>
      <c r="P290" s="113">
        <f t="shared" si="196"/>
        <v>8.9518586070998669</v>
      </c>
      <c r="Q290" s="113">
        <f t="shared" si="200"/>
        <v>455.64477401476637</v>
      </c>
      <c r="R290" s="113">
        <f t="shared" si="197"/>
        <v>21.235744549384577</v>
      </c>
      <c r="S290" s="113">
        <f t="shared" si="197"/>
        <v>0</v>
      </c>
      <c r="T290" s="113">
        <f t="shared" si="197"/>
        <v>0</v>
      </c>
      <c r="U290" s="113">
        <f t="shared" si="197"/>
        <v>0</v>
      </c>
      <c r="V290" s="113">
        <f t="shared" si="197"/>
        <v>0</v>
      </c>
      <c r="W290" s="113">
        <f t="shared" si="197"/>
        <v>0</v>
      </c>
      <c r="X290" s="113">
        <f t="shared" si="197"/>
        <v>0</v>
      </c>
      <c r="Y290" s="114">
        <f t="shared" si="197"/>
        <v>0</v>
      </c>
      <c r="AA290" s="112">
        <f>'Ine Paliva-dom'!M116</f>
        <v>2020</v>
      </c>
      <c r="AB290" s="118">
        <f>'Ine Paliva-dom'!N116</f>
        <v>26193.411225914708</v>
      </c>
      <c r="AC290" s="118">
        <f>'Ine Paliva-dom'!O116</f>
        <v>624.63214659793493</v>
      </c>
      <c r="AD290" s="118">
        <f>'Ine Paliva-dom'!P116</f>
        <v>3868.0331928979822</v>
      </c>
      <c r="AE290" s="118">
        <f>'Ine Paliva-dom'!Q116</f>
        <v>1344.1986238907139</v>
      </c>
      <c r="AF290" s="118">
        <f>'Ine Paliva-dom'!R116</f>
        <v>45746.940029928512</v>
      </c>
      <c r="AG290" s="118">
        <f>'Ine Paliva-dom'!S116</f>
        <v>928.31150293816631</v>
      </c>
      <c r="AH290" s="118">
        <f>'Ine Paliva-dom'!T116</f>
        <v>1203.7667909305003</v>
      </c>
      <c r="AI290" s="118">
        <f>'Ine Paliva-dom'!U116</f>
        <v>83.974836836151098</v>
      </c>
      <c r="AJ290" s="119">
        <f>'Ine Paliva-dom'!V116</f>
        <v>183.60038684765692</v>
      </c>
    </row>
    <row r="292" spans="12:36" ht="13.5" thickBot="1">
      <c r="L292" s="120" t="s">
        <v>567</v>
      </c>
    </row>
    <row r="293" spans="12:36" s="154" customFormat="1" ht="48.75" customHeight="1">
      <c r="L293" s="151" t="s">
        <v>568</v>
      </c>
      <c r="M293" s="152" t="str">
        <f>M283</f>
        <v>Hnědé uhlí</v>
      </c>
      <c r="N293" s="152" t="str">
        <f t="shared" ref="N293:V293" si="202">N283</f>
        <v>Hnědouhelné brikety</v>
      </c>
      <c r="O293" s="152" t="str">
        <f t="shared" si="202"/>
        <v>Černé uhlí</v>
      </c>
      <c r="P293" s="152" t="str">
        <f t="shared" si="202"/>
        <v>Koks</v>
      </c>
      <c r="Q293" s="152" t="str">
        <f t="shared" si="202"/>
        <v>Dřevo</v>
      </c>
      <c r="R293" s="152" t="str">
        <f t="shared" si="202"/>
        <v>Biomasa ze dřeva, brikety a pelety</v>
      </c>
      <c r="S293" s="152" t="str">
        <f t="shared" si="202"/>
        <v>Biomasa z bylin</v>
      </c>
      <c r="T293" s="152" t="str">
        <f t="shared" si="202"/>
        <v>jiná pevná paliva</v>
      </c>
      <c r="U293" s="152" t="str">
        <f t="shared" si="202"/>
        <v>Topné oleje, nízko sirné</v>
      </c>
      <c r="V293" s="152" t="str">
        <f t="shared" si="202"/>
        <v>Kapalná paliva</v>
      </c>
      <c r="W293" s="152" t="str">
        <f>X283</f>
        <v>Propan  butan</v>
      </c>
      <c r="X293" s="153" t="str">
        <f>Y283</f>
        <v>Bioplyn</v>
      </c>
    </row>
    <row r="294" spans="12:36">
      <c r="L294" s="115">
        <f>L284</f>
        <v>2000</v>
      </c>
      <c r="M294" s="98">
        <f t="shared" ref="M294:M300" si="203">X303+M304</f>
        <v>49495.164159418928</v>
      </c>
      <c r="N294" s="98">
        <f t="shared" ref="N294:N300" si="204">N304</f>
        <v>34.745688474682694</v>
      </c>
      <c r="O294" s="98">
        <f t="shared" ref="O294:O300" si="205">O304+Y303</f>
        <v>3313.5155324623497</v>
      </c>
      <c r="P294" s="98">
        <f t="shared" ref="P294:P300" si="206">Z303+P304</f>
        <v>2494.7979205730135</v>
      </c>
      <c r="Q294" s="98">
        <f t="shared" ref="Q294:Q300" si="207">Q304</f>
        <v>32859.485901509295</v>
      </c>
      <c r="R294" s="98">
        <f t="shared" ref="R294:R300" si="208">AA303+R304+S304</f>
        <v>3558.4406409964458</v>
      </c>
      <c r="S294" s="98">
        <f t="shared" ref="S294:U300" si="209">AB303</f>
        <v>0</v>
      </c>
      <c r="T294" s="98">
        <f t="shared" si="209"/>
        <v>267.36111111111114</v>
      </c>
      <c r="U294" s="98">
        <f t="shared" si="209"/>
        <v>1521.1139444444445</v>
      </c>
      <c r="V294" s="98">
        <f t="shared" ref="V294:V300" si="210">AE303+T304</f>
        <v>74.98977778723669</v>
      </c>
      <c r="W294" s="98">
        <f t="shared" ref="W294:W300" si="211">AG303+U304</f>
        <v>521.14048348270205</v>
      </c>
      <c r="X294" s="117">
        <f t="shared" ref="X294:X300" si="212">AH303</f>
        <v>0</v>
      </c>
    </row>
    <row r="295" spans="12:36">
      <c r="L295" s="115">
        <f t="shared" ref="L295:L300" si="213">L285</f>
        <v>2005</v>
      </c>
      <c r="M295" s="98">
        <f t="shared" si="203"/>
        <v>35478.94657559484</v>
      </c>
      <c r="N295" s="98">
        <f t="shared" si="204"/>
        <v>186.38225393230243</v>
      </c>
      <c r="O295" s="98">
        <f t="shared" si="205"/>
        <v>1895.1038310273707</v>
      </c>
      <c r="P295" s="98">
        <f t="shared" si="206"/>
        <v>1817.0167204737627</v>
      </c>
      <c r="Q295" s="98">
        <f t="shared" si="207"/>
        <v>43032.106263436472</v>
      </c>
      <c r="R295" s="98">
        <f t="shared" si="208"/>
        <v>10021.060820835608</v>
      </c>
      <c r="S295" s="98">
        <f t="shared" si="209"/>
        <v>342.72222222222217</v>
      </c>
      <c r="T295" s="98">
        <f t="shared" si="209"/>
        <v>0</v>
      </c>
      <c r="U295" s="98">
        <f t="shared" si="209"/>
        <v>1162.1708333333333</v>
      </c>
      <c r="V295" s="98">
        <f t="shared" si="210"/>
        <v>87.002631354498249</v>
      </c>
      <c r="W295" s="98">
        <f t="shared" si="211"/>
        <v>175.01854035418279</v>
      </c>
      <c r="X295" s="117">
        <f t="shared" si="212"/>
        <v>0</v>
      </c>
    </row>
    <row r="296" spans="12:36">
      <c r="L296" s="115">
        <f t="shared" si="213"/>
        <v>2010</v>
      </c>
      <c r="M296" s="98">
        <f t="shared" si="203"/>
        <v>30686.308769146191</v>
      </c>
      <c r="N296" s="98">
        <f t="shared" si="204"/>
        <v>684.17252022105083</v>
      </c>
      <c r="O296" s="98">
        <f t="shared" si="205"/>
        <v>4378.9081417654652</v>
      </c>
      <c r="P296" s="98">
        <f t="shared" si="206"/>
        <v>1471.5523108509526</v>
      </c>
      <c r="Q296" s="98">
        <f t="shared" si="207"/>
        <v>50062.798572018575</v>
      </c>
      <c r="R296" s="98">
        <f t="shared" si="208"/>
        <v>12148.712484714708</v>
      </c>
      <c r="S296" s="98">
        <f t="shared" si="209"/>
        <v>307.41666666666669</v>
      </c>
      <c r="T296" s="98">
        <f t="shared" si="209"/>
        <v>0</v>
      </c>
      <c r="U296" s="98">
        <f t="shared" si="209"/>
        <v>0</v>
      </c>
      <c r="V296" s="98">
        <f t="shared" si="210"/>
        <v>1387.1531066031241</v>
      </c>
      <c r="W296" s="98">
        <f t="shared" si="211"/>
        <v>189.14809030505651</v>
      </c>
      <c r="X296" s="117">
        <f t="shared" si="212"/>
        <v>648.61249999999995</v>
      </c>
    </row>
    <row r="297" spans="12:36">
      <c r="L297" s="115">
        <f t="shared" si="213"/>
        <v>2015</v>
      </c>
      <c r="M297" s="98">
        <f t="shared" si="203"/>
        <v>26487.592416886448</v>
      </c>
      <c r="N297" s="98">
        <f t="shared" si="204"/>
        <v>609.93028534714301</v>
      </c>
      <c r="O297" s="98">
        <f t="shared" si="205"/>
        <v>3908.8434179662727</v>
      </c>
      <c r="P297" s="98">
        <f t="shared" si="206"/>
        <v>1311.9951830805767</v>
      </c>
      <c r="Q297" s="98">
        <f t="shared" si="207"/>
        <v>47119.687024032995</v>
      </c>
      <c r="R297" s="98">
        <f t="shared" si="208"/>
        <v>12587.893912896003</v>
      </c>
      <c r="S297" s="98">
        <f t="shared" si="209"/>
        <v>348.75</v>
      </c>
      <c r="T297" s="98">
        <f t="shared" si="209"/>
        <v>0</v>
      </c>
      <c r="U297" s="98">
        <f t="shared" si="209"/>
        <v>0</v>
      </c>
      <c r="V297" s="98">
        <f t="shared" si="210"/>
        <v>83.479703259963173</v>
      </c>
      <c r="W297" s="98">
        <f t="shared" si="211"/>
        <v>182.60470574468715</v>
      </c>
      <c r="X297" s="117">
        <f t="shared" si="212"/>
        <v>28574.999999999996</v>
      </c>
    </row>
    <row r="298" spans="12:36">
      <c r="L298" s="115">
        <f t="shared" si="213"/>
        <v>2018</v>
      </c>
      <c r="M298" s="98">
        <f t="shared" si="203"/>
        <v>24746.040555162963</v>
      </c>
      <c r="N298" s="98">
        <f t="shared" si="204"/>
        <v>577.02411476436498</v>
      </c>
      <c r="O298" s="98">
        <f t="shared" si="205"/>
        <v>3605.3169183972559</v>
      </c>
      <c r="P298" s="98">
        <f t="shared" si="206"/>
        <v>1241.1806765024269</v>
      </c>
      <c r="Q298" s="98">
        <f t="shared" si="207"/>
        <v>45037.826292059712</v>
      </c>
      <c r="R298" s="98">
        <f t="shared" si="208"/>
        <v>19955.228164416189</v>
      </c>
      <c r="S298" s="98">
        <f t="shared" si="209"/>
        <v>267.375</v>
      </c>
      <c r="T298" s="98">
        <f t="shared" si="209"/>
        <v>0</v>
      </c>
      <c r="U298" s="98">
        <f t="shared" si="209"/>
        <v>0</v>
      </c>
      <c r="V298" s="98">
        <f t="shared" si="210"/>
        <v>83.865638032206917</v>
      </c>
      <c r="W298" s="98">
        <f t="shared" si="211"/>
        <v>171.26235710959543</v>
      </c>
      <c r="X298" s="117">
        <f t="shared" si="212"/>
        <v>28899.999999999996</v>
      </c>
    </row>
    <row r="299" spans="12:36">
      <c r="L299" s="115">
        <f>L289</f>
        <v>2019</v>
      </c>
      <c r="M299" s="98">
        <f t="shared" si="203"/>
        <v>25736.025239555915</v>
      </c>
      <c r="N299" s="98">
        <f t="shared" si="204"/>
        <v>612.1008963651185</v>
      </c>
      <c r="O299" s="98">
        <f t="shared" si="205"/>
        <v>3808.9447658482823</v>
      </c>
      <c r="P299" s="98">
        <f t="shared" si="206"/>
        <v>1316.8939365118629</v>
      </c>
      <c r="Q299" s="98">
        <f t="shared" si="207"/>
        <v>45498.903253325196</v>
      </c>
      <c r="R299" s="98">
        <f t="shared" si="208"/>
        <v>8997.7619465693278</v>
      </c>
      <c r="S299" s="98">
        <f t="shared" si="209"/>
        <v>239.38888888888889</v>
      </c>
      <c r="T299" s="98">
        <f t="shared" si="209"/>
        <v>0</v>
      </c>
      <c r="U299" s="98">
        <f t="shared" si="209"/>
        <v>0</v>
      </c>
      <c r="V299" s="98">
        <f t="shared" si="210"/>
        <v>87.816167311019854</v>
      </c>
      <c r="W299" s="98">
        <f t="shared" si="211"/>
        <v>180.81551343315431</v>
      </c>
      <c r="X299" s="117">
        <f t="shared" si="212"/>
        <v>28710</v>
      </c>
    </row>
    <row r="300" spans="12:36" ht="13.5" thickBot="1">
      <c r="L300" s="112">
        <f t="shared" si="213"/>
        <v>2020</v>
      </c>
      <c r="M300" s="118">
        <f t="shared" si="203"/>
        <v>26335.575114803596</v>
      </c>
      <c r="N300" s="118">
        <f t="shared" si="204"/>
        <v>624.63214659793493</v>
      </c>
      <c r="O300" s="118">
        <f t="shared" si="205"/>
        <v>3868.0331928979822</v>
      </c>
      <c r="P300" s="118">
        <f t="shared" si="206"/>
        <v>1344.1986238907139</v>
      </c>
      <c r="Q300" s="118">
        <f t="shared" si="207"/>
        <v>45746.940029928512</v>
      </c>
      <c r="R300" s="118">
        <f t="shared" si="208"/>
        <v>9985.4394049797775</v>
      </c>
      <c r="S300" s="118">
        <f t="shared" si="209"/>
        <v>212.69444444444443</v>
      </c>
      <c r="T300" s="118">
        <f t="shared" si="209"/>
        <v>0</v>
      </c>
      <c r="U300" s="118">
        <f t="shared" si="209"/>
        <v>0</v>
      </c>
      <c r="V300" s="118">
        <f t="shared" si="210"/>
        <v>96.009370169484427</v>
      </c>
      <c r="W300" s="118">
        <f t="shared" si="211"/>
        <v>183.60038684765692</v>
      </c>
      <c r="X300" s="119">
        <f t="shared" si="212"/>
        <v>28603.124999999996</v>
      </c>
    </row>
    <row r="302" spans="12:36" ht="51">
      <c r="L302" s="273" t="s">
        <v>569</v>
      </c>
      <c r="M302" s="154" t="str">
        <f>'Ine Paliva-dom'!N108</f>
        <v>H uhlie tried</v>
      </c>
      <c r="N302" s="154" t="str">
        <f>'Ine Paliva-dom'!O108</f>
        <v>Hnedé uhlie - brikety</v>
      </c>
      <c r="O302" s="154" t="str">
        <f>'Ine Paliva-dom'!P108</f>
        <v>C uhlie</v>
      </c>
      <c r="P302" s="154" t="str">
        <f>'Ine Paliva-dom'!Q108</f>
        <v>Koks</v>
      </c>
      <c r="Q302" s="154" t="str">
        <f>'Ine Paliva-dom'!R108</f>
        <v>Drevo</v>
      </c>
      <c r="R302" s="154" t="str">
        <f>'Ine Paliva-dom'!S108</f>
        <v>Bio brikety</v>
      </c>
      <c r="S302" s="154" t="str">
        <f>'Ine Paliva-dom'!T108</f>
        <v>pellety</v>
      </c>
      <c r="T302" s="154" t="str">
        <f>'Ine Paliva-dom'!U108</f>
        <v>kvapalné palivá</v>
      </c>
      <c r="U302" s="154" t="str">
        <f>'Ine Paliva-dom'!V108</f>
        <v>Propán bután</v>
      </c>
      <c r="W302" s="154" t="s">
        <v>570</v>
      </c>
      <c r="X302" s="155" t="str">
        <f t="shared" ref="X302:AH302" si="214">M273</f>
        <v>Hnedé uhlie</v>
      </c>
      <c r="Y302" s="155" t="str">
        <f t="shared" si="214"/>
        <v>Čierne uhlie</v>
      </c>
      <c r="Z302" s="155" t="str">
        <f t="shared" si="214"/>
        <v>Koks</v>
      </c>
      <c r="AA302" s="155" t="str">
        <f t="shared" si="214"/>
        <v>Biomasa z dreva</v>
      </c>
      <c r="AB302" s="155" t="str">
        <f t="shared" si="214"/>
        <v>Biomasa z bylín</v>
      </c>
      <c r="AC302" s="155" t="str">
        <f t="shared" si="214"/>
        <v>Iné pevné palivo</v>
      </c>
      <c r="AD302" s="155" t="str">
        <f t="shared" si="214"/>
        <v>Vykurovacie oleje, nízkosírne</v>
      </c>
      <c r="AE302" s="155" t="str">
        <f t="shared" si="214"/>
        <v>Nafta</v>
      </c>
      <c r="AF302" s="155" t="str">
        <f t="shared" si="214"/>
        <v>Zemný plyn</v>
      </c>
      <c r="AG302" s="155" t="str">
        <f t="shared" si="214"/>
        <v>Propán + bután</v>
      </c>
      <c r="AH302" s="155" t="str">
        <f t="shared" si="214"/>
        <v>Bioplyn</v>
      </c>
    </row>
    <row r="303" spans="12:36">
      <c r="L303" s="273"/>
      <c r="M303" s="64" t="str">
        <f>'Ine Paliva-dom'!N109</f>
        <v>HUTR</v>
      </c>
      <c r="N303" s="64" t="str">
        <f>'Ine Paliva-dom'!O109</f>
        <v>BKB</v>
      </c>
      <c r="O303" s="64" t="str">
        <f>'Ine Paliva-dom'!P109</f>
        <v>CUTR</v>
      </c>
      <c r="P303" s="64" t="str">
        <f>'Ine Paliva-dom'!Q109</f>
        <v>KOKS</v>
      </c>
      <c r="Q303" s="64" t="str">
        <f>'Ine Paliva-dom'!R109</f>
        <v>WOOD</v>
      </c>
      <c r="R303" s="64" t="str">
        <f>'Ine Paliva-dom'!S109</f>
        <v>BIOB</v>
      </c>
      <c r="S303" s="64" t="str">
        <f>'Ine Paliva-dom'!T109</f>
        <v>PELL</v>
      </c>
      <c r="T303" s="64" t="str">
        <f>'Ine Paliva-dom'!U109</f>
        <v>KAP</v>
      </c>
      <c r="U303" s="64" t="str">
        <f>'Ine Paliva-dom'!V109</f>
        <v>PB</v>
      </c>
      <c r="W303" s="64">
        <f t="shared" ref="W303:W309" si="215">L284</f>
        <v>2000</v>
      </c>
      <c r="X303" s="116">
        <f t="shared" ref="X303:AH303" si="216">M181</f>
        <v>11594.513888888891</v>
      </c>
      <c r="Y303" s="116">
        <f t="shared" si="216"/>
        <v>2478.672222222222</v>
      </c>
      <c r="Z303" s="116">
        <f t="shared" si="216"/>
        <v>2224.5092777777777</v>
      </c>
      <c r="AA303" s="116">
        <f t="shared" si="216"/>
        <v>3458.2499999999995</v>
      </c>
      <c r="AB303" s="116">
        <f t="shared" si="216"/>
        <v>0</v>
      </c>
      <c r="AC303" s="116">
        <f t="shared" si="216"/>
        <v>267.36111111111114</v>
      </c>
      <c r="AD303" s="116">
        <f t="shared" si="216"/>
        <v>1521.1139444444445</v>
      </c>
      <c r="AE303" s="116">
        <f t="shared" si="216"/>
        <v>0</v>
      </c>
      <c r="AF303" s="116">
        <f t="shared" si="216"/>
        <v>10646.129749999998</v>
      </c>
      <c r="AG303" s="116">
        <f t="shared" si="216"/>
        <v>403.44466111111115</v>
      </c>
      <c r="AH303" s="116">
        <f t="shared" si="216"/>
        <v>0</v>
      </c>
    </row>
    <row r="304" spans="12:36">
      <c r="L304" s="64">
        <f>'Ine Paliva-dom'!M110</f>
        <v>2000</v>
      </c>
      <c r="M304" s="98">
        <f>'Ine Paliva-dom'!N110</f>
        <v>37900.650270530037</v>
      </c>
      <c r="N304" s="98">
        <f>'Ine Paliva-dom'!O110</f>
        <v>34.745688474682694</v>
      </c>
      <c r="O304" s="98">
        <f>'Ine Paliva-dom'!P110</f>
        <v>834.84331024012772</v>
      </c>
      <c r="P304" s="98">
        <f>'Ine Paliva-dom'!Q110</f>
        <v>270.28864279523572</v>
      </c>
      <c r="Q304" s="98">
        <f>'Ine Paliva-dom'!R110</f>
        <v>32859.485901509295</v>
      </c>
      <c r="R304" s="98">
        <f>'Ine Paliva-dom'!S110</f>
        <v>100.19064099644652</v>
      </c>
      <c r="S304" s="98">
        <f>'Ine Paliva-dom'!T110</f>
        <v>0</v>
      </c>
      <c r="T304" s="98">
        <f>'Ine Paliva-dom'!U110</f>
        <v>74.98977778723669</v>
      </c>
      <c r="U304" s="98">
        <f>'Ine Paliva-dom'!V110</f>
        <v>117.69582237159088</v>
      </c>
      <c r="W304" s="64">
        <f t="shared" si="215"/>
        <v>2005</v>
      </c>
      <c r="X304" s="116">
        <f t="shared" ref="X304:AH304" si="217">X181</f>
        <v>2433.1000000000004</v>
      </c>
      <c r="Y304" s="116">
        <f t="shared" si="217"/>
        <v>0</v>
      </c>
      <c r="Z304" s="116">
        <f t="shared" si="217"/>
        <v>1299.2255555555555</v>
      </c>
      <c r="AA304" s="116">
        <f t="shared" si="217"/>
        <v>9701.3055555555547</v>
      </c>
      <c r="AB304" s="116">
        <f t="shared" si="217"/>
        <v>342.72222222222217</v>
      </c>
      <c r="AC304" s="116">
        <f t="shared" si="217"/>
        <v>0</v>
      </c>
      <c r="AD304" s="116">
        <f t="shared" si="217"/>
        <v>1162.1708333333333</v>
      </c>
      <c r="AE304" s="116">
        <f t="shared" si="217"/>
        <v>0</v>
      </c>
      <c r="AF304" s="116">
        <f t="shared" si="217"/>
        <v>24430.562874999992</v>
      </c>
      <c r="AG304" s="116">
        <f t="shared" si="217"/>
        <v>0</v>
      </c>
      <c r="AH304" s="116">
        <f t="shared" si="217"/>
        <v>0</v>
      </c>
    </row>
    <row r="305" spans="12:34">
      <c r="L305" s="64">
        <f>'Ine Paliva-dom'!M111</f>
        <v>2005</v>
      </c>
      <c r="M305" s="98">
        <f>'Ine Paliva-dom'!N111</f>
        <v>33045.846575594842</v>
      </c>
      <c r="N305" s="98">
        <f>'Ine Paliva-dom'!O111</f>
        <v>186.38225393230243</v>
      </c>
      <c r="O305" s="98">
        <f>'Ine Paliva-dom'!P111</f>
        <v>1895.1038310273707</v>
      </c>
      <c r="P305" s="98">
        <f>'Ine Paliva-dom'!Q111</f>
        <v>517.7911649182073</v>
      </c>
      <c r="Q305" s="98">
        <f>'Ine Paliva-dom'!R111</f>
        <v>43032.106263436472</v>
      </c>
      <c r="R305" s="98">
        <f>'Ine Paliva-dom'!S111</f>
        <v>265.76254089044033</v>
      </c>
      <c r="S305" s="98">
        <f>'Ine Paliva-dom'!T111</f>
        <v>53.992724389612562</v>
      </c>
      <c r="T305" s="98">
        <f>'Ine Paliva-dom'!U111</f>
        <v>87.002631354498249</v>
      </c>
      <c r="U305" s="98">
        <f>'Ine Paliva-dom'!V111</f>
        <v>175.01854035418279</v>
      </c>
      <c r="W305" s="64">
        <f t="shared" si="215"/>
        <v>2010</v>
      </c>
      <c r="X305" s="116">
        <f t="shared" ref="X305:AH305" si="218">AI181</f>
        <v>1181.5916666666667</v>
      </c>
      <c r="Y305" s="116">
        <f t="shared" si="218"/>
        <v>57.355972222222228</v>
      </c>
      <c r="Z305" s="116">
        <f t="shared" si="218"/>
        <v>0</v>
      </c>
      <c r="AA305" s="116">
        <f t="shared" si="218"/>
        <v>10682.472222222221</v>
      </c>
      <c r="AB305" s="116">
        <f t="shared" si="218"/>
        <v>307.41666666666669</v>
      </c>
      <c r="AC305" s="116">
        <f t="shared" si="218"/>
        <v>0</v>
      </c>
      <c r="AD305" s="116">
        <f t="shared" si="218"/>
        <v>0</v>
      </c>
      <c r="AE305" s="116">
        <f t="shared" si="218"/>
        <v>1306.5966333333336</v>
      </c>
      <c r="AF305" s="116">
        <f t="shared" si="218"/>
        <v>21681.337499999998</v>
      </c>
      <c r="AG305" s="116">
        <f t="shared" si="218"/>
        <v>0</v>
      </c>
      <c r="AH305" s="116">
        <f t="shared" si="218"/>
        <v>648.61249999999995</v>
      </c>
    </row>
    <row r="306" spans="12:34">
      <c r="L306" s="64">
        <f>'Ine Paliva-dom'!M112</f>
        <v>2010</v>
      </c>
      <c r="M306" s="98">
        <f>'Ine Paliva-dom'!N112</f>
        <v>29504.717102479524</v>
      </c>
      <c r="N306" s="98">
        <f>'Ine Paliva-dom'!O112</f>
        <v>684.17252022105083</v>
      </c>
      <c r="O306" s="98">
        <f>'Ine Paliva-dom'!P112</f>
        <v>4321.5521695432426</v>
      </c>
      <c r="P306" s="98">
        <f>'Ine Paliva-dom'!Q112</f>
        <v>1471.5523108509526</v>
      </c>
      <c r="Q306" s="98">
        <f>'Ine Paliva-dom'!R112</f>
        <v>50062.798572018575</v>
      </c>
      <c r="R306" s="98">
        <f>'Ine Paliva-dom'!S112</f>
        <v>882.66570815387854</v>
      </c>
      <c r="S306" s="98">
        <f>'Ine Paliva-dom'!T112</f>
        <v>583.57455433860991</v>
      </c>
      <c r="T306" s="98">
        <f>'Ine Paliva-dom'!$U$112</f>
        <v>80.556473269790516</v>
      </c>
      <c r="U306" s="98">
        <f>'Ine Paliva-dom'!V112</f>
        <v>189.14809030505651</v>
      </c>
      <c r="W306" s="64">
        <f t="shared" si="215"/>
        <v>2015</v>
      </c>
      <c r="X306" s="116">
        <f t="shared" ref="X306:AH306" si="219">AT181</f>
        <v>503.40000000000003</v>
      </c>
      <c r="Y306" s="116">
        <f t="shared" si="219"/>
        <v>89.142777777777766</v>
      </c>
      <c r="Z306" s="116">
        <f t="shared" si="219"/>
        <v>0</v>
      </c>
      <c r="AA306" s="116">
        <f t="shared" si="219"/>
        <v>10875.805555555555</v>
      </c>
      <c r="AB306" s="116">
        <f t="shared" si="219"/>
        <v>348.75</v>
      </c>
      <c r="AC306" s="116">
        <f t="shared" si="219"/>
        <v>0</v>
      </c>
      <c r="AD306" s="116">
        <f t="shared" si="219"/>
        <v>0</v>
      </c>
      <c r="AE306" s="116">
        <f t="shared" si="219"/>
        <v>0</v>
      </c>
      <c r="AF306" s="116">
        <f t="shared" si="219"/>
        <v>12276.916666666662</v>
      </c>
      <c r="AG306" s="116">
        <f t="shared" si="219"/>
        <v>0</v>
      </c>
      <c r="AH306" s="116">
        <f t="shared" si="219"/>
        <v>28574.999999999996</v>
      </c>
    </row>
    <row r="307" spans="12:34">
      <c r="L307" s="64">
        <f>'Ine Paliva-dom'!M113</f>
        <v>2015</v>
      </c>
      <c r="M307" s="98">
        <f>'Ine Paliva-dom'!N113</f>
        <v>25984.192416886446</v>
      </c>
      <c r="N307" s="98">
        <f>'Ine Paliva-dom'!O113</f>
        <v>609.93028534714301</v>
      </c>
      <c r="O307" s="98">
        <f>'Ine Paliva-dom'!P113</f>
        <v>3819.7006401884951</v>
      </c>
      <c r="P307" s="98">
        <f>'Ine Paliva-dom'!Q113</f>
        <v>1311.9951830805767</v>
      </c>
      <c r="Q307" s="98">
        <f>'Ine Paliva-dom'!R113</f>
        <v>47119.687024032995</v>
      </c>
      <c r="R307" s="98">
        <f>'Ine Paliva-dom'!S113</f>
        <v>1058.5165163556292</v>
      </c>
      <c r="S307" s="98">
        <f>'Ine Paliva-dom'!T113</f>
        <v>653.57184098481991</v>
      </c>
      <c r="T307" s="98">
        <f>'Ine Paliva-dom'!U113</f>
        <v>83.479703259963173</v>
      </c>
      <c r="U307" s="98">
        <f>'Ine Paliva-dom'!V113</f>
        <v>182.60470574468715</v>
      </c>
      <c r="W307" s="64">
        <f t="shared" si="215"/>
        <v>2018</v>
      </c>
      <c r="X307" s="116">
        <f t="shared" ref="X307:AH307" si="220">BE181</f>
        <v>475.43333333333339</v>
      </c>
      <c r="Y307" s="116">
        <f t="shared" si="220"/>
        <v>24.451388888888886</v>
      </c>
      <c r="Z307" s="116">
        <f t="shared" si="220"/>
        <v>0</v>
      </c>
      <c r="AA307" s="116">
        <f t="shared" si="220"/>
        <v>18103.249999999996</v>
      </c>
      <c r="AB307" s="116">
        <f t="shared" si="220"/>
        <v>267.375</v>
      </c>
      <c r="AC307" s="116">
        <f t="shared" si="220"/>
        <v>0</v>
      </c>
      <c r="AD307" s="116">
        <f t="shared" si="220"/>
        <v>0</v>
      </c>
      <c r="AE307" s="116">
        <f t="shared" si="220"/>
        <v>5.3282666666666678</v>
      </c>
      <c r="AF307" s="116">
        <f t="shared" si="220"/>
        <v>24600.45345833333</v>
      </c>
      <c r="AG307" s="116">
        <f t="shared" si="220"/>
        <v>0</v>
      </c>
      <c r="AH307" s="116">
        <f t="shared" si="220"/>
        <v>28899.999999999996</v>
      </c>
    </row>
    <row r="308" spans="12:34">
      <c r="L308" s="64">
        <f>'Ine Paliva-dom'!M114</f>
        <v>2018</v>
      </c>
      <c r="M308" s="98">
        <f>'Ine Paliva-dom'!N114</f>
        <v>24270.607221829629</v>
      </c>
      <c r="N308" s="98">
        <f>'Ine Paliva-dom'!O114</f>
        <v>577.02411476436498</v>
      </c>
      <c r="O308" s="98">
        <f>'Ine Paliva-dom'!P114</f>
        <v>3580.8655295083672</v>
      </c>
      <c r="P308" s="98">
        <f>'Ine Paliva-dom'!Q114</f>
        <v>1241.1806765024269</v>
      </c>
      <c r="Q308" s="98">
        <f>'Ine Paliva-dom'!R114</f>
        <v>45037.826292059712</v>
      </c>
      <c r="R308" s="98">
        <f>'Ine Paliva-dom'!S114</f>
        <v>1067.386385956916</v>
      </c>
      <c r="S308" s="98">
        <f>'Ine Paliva-dom'!T114</f>
        <v>784.5917784592757</v>
      </c>
      <c r="T308" s="98">
        <f>'Ine Paliva-dom'!U114</f>
        <v>78.537371365540253</v>
      </c>
      <c r="U308" s="98">
        <f>'Ine Paliva-dom'!V114</f>
        <v>171.26235710959543</v>
      </c>
      <c r="W308" s="64">
        <f t="shared" si="215"/>
        <v>2019</v>
      </c>
      <c r="X308" s="116">
        <f t="shared" ref="X308:AH308" si="221">BP181</f>
        <v>38.221111111111114</v>
      </c>
      <c r="Y308" s="116">
        <f t="shared" si="221"/>
        <v>15.439305555555555</v>
      </c>
      <c r="Z308" s="116">
        <f t="shared" si="221"/>
        <v>0</v>
      </c>
      <c r="AA308" s="116">
        <f t="shared" si="221"/>
        <v>7015.583333333333</v>
      </c>
      <c r="AB308" s="116">
        <f t="shared" si="221"/>
        <v>239.38888888888889</v>
      </c>
      <c r="AC308" s="116">
        <f t="shared" si="221"/>
        <v>0</v>
      </c>
      <c r="AD308" s="116">
        <f t="shared" si="221"/>
        <v>0</v>
      </c>
      <c r="AE308" s="116">
        <f t="shared" si="221"/>
        <v>5.0182166666666674</v>
      </c>
      <c r="AF308" s="116">
        <f t="shared" si="221"/>
        <v>25542.475083333327</v>
      </c>
      <c r="AG308" s="116">
        <f t="shared" si="221"/>
        <v>0</v>
      </c>
      <c r="AH308" s="116">
        <f t="shared" si="221"/>
        <v>28710</v>
      </c>
    </row>
    <row r="309" spans="12:34">
      <c r="L309" s="64">
        <f>'Ine Paliva-dom'!M115</f>
        <v>2019</v>
      </c>
      <c r="M309" s="98">
        <f>'Ine Paliva-dom'!N115</f>
        <v>25697.804128444805</v>
      </c>
      <c r="N309" s="98">
        <f>'Ine Paliva-dom'!O115</f>
        <v>612.1008963651185</v>
      </c>
      <c r="O309" s="98">
        <f>'Ine Paliva-dom'!P115</f>
        <v>3793.5054602927266</v>
      </c>
      <c r="P309" s="98">
        <f>'Ine Paliva-dom'!Q115</f>
        <v>1316.8939365118629</v>
      </c>
      <c r="Q309" s="98">
        <f>'Ine Paliva-dom'!R115</f>
        <v>45498.903253325196</v>
      </c>
      <c r="R309" s="98">
        <f>'Ine Paliva-dom'!S115</f>
        <v>1143.1795860983611</v>
      </c>
      <c r="S309" s="98">
        <f>'Ine Paliva-dom'!T115</f>
        <v>838.99902713763333</v>
      </c>
      <c r="T309" s="98">
        <f>'Ine Paliva-dom'!U115</f>
        <v>82.797950644353193</v>
      </c>
      <c r="U309" s="98">
        <f>'Ine Paliva-dom'!V115</f>
        <v>180.81551343315431</v>
      </c>
      <c r="W309" s="64">
        <f t="shared" si="215"/>
        <v>2020</v>
      </c>
      <c r="X309" s="116">
        <f t="shared" ref="X309:AH309" si="222">CA181</f>
        <v>142.16388888888889</v>
      </c>
      <c r="Y309" s="116">
        <f t="shared" si="222"/>
        <v>0</v>
      </c>
      <c r="Z309" s="116">
        <f t="shared" si="222"/>
        <v>0</v>
      </c>
      <c r="AA309" s="116">
        <f t="shared" si="222"/>
        <v>7853.3611111111104</v>
      </c>
      <c r="AB309" s="116">
        <f t="shared" si="222"/>
        <v>212.69444444444443</v>
      </c>
      <c r="AC309" s="116">
        <f t="shared" si="222"/>
        <v>0</v>
      </c>
      <c r="AD309" s="116">
        <f t="shared" si="222"/>
        <v>0</v>
      </c>
      <c r="AE309" s="116">
        <f t="shared" si="222"/>
        <v>12.034533333333334</v>
      </c>
      <c r="AF309" s="116">
        <f t="shared" si="222"/>
        <v>26252.909416666665</v>
      </c>
      <c r="AG309" s="116">
        <f t="shared" si="222"/>
        <v>0</v>
      </c>
      <c r="AH309" s="116">
        <f t="shared" si="222"/>
        <v>28603.124999999996</v>
      </c>
    </row>
    <row r="310" spans="12:34">
      <c r="L310" s="64">
        <f>'Ine Paliva-dom'!M116</f>
        <v>2020</v>
      </c>
      <c r="M310" s="98">
        <f>'Ine Paliva-dom'!N116</f>
        <v>26193.411225914708</v>
      </c>
      <c r="N310" s="98">
        <f>'Ine Paliva-dom'!O116</f>
        <v>624.63214659793493</v>
      </c>
      <c r="O310" s="98">
        <f>'Ine Paliva-dom'!P116</f>
        <v>3868.0331928979822</v>
      </c>
      <c r="P310" s="98">
        <f>'Ine Paliva-dom'!Q116</f>
        <v>1344.1986238907139</v>
      </c>
      <c r="Q310" s="98">
        <f>'Ine Paliva-dom'!R116</f>
        <v>45746.940029928512</v>
      </c>
      <c r="R310" s="98">
        <f>'Ine Paliva-dom'!S116</f>
        <v>928.31150293816631</v>
      </c>
      <c r="S310" s="98">
        <f>'Ine Paliva-dom'!T116</f>
        <v>1203.7667909305003</v>
      </c>
      <c r="T310" s="98">
        <f>'Ine Paliva-dom'!U116</f>
        <v>83.974836836151098</v>
      </c>
      <c r="U310" s="98">
        <f>'Ine Paliva-dom'!V116</f>
        <v>183.60038684765692</v>
      </c>
    </row>
    <row r="311" spans="12:34">
      <c r="Q311" s="98"/>
    </row>
    <row r="312" spans="12:34" ht="13.5" thickBot="1"/>
    <row r="313" spans="12:34">
      <c r="L313" s="64" t="s">
        <v>537</v>
      </c>
      <c r="M313" s="173" t="s">
        <v>301</v>
      </c>
      <c r="N313" s="173" t="s">
        <v>302</v>
      </c>
      <c r="O313" s="173" t="s">
        <v>303</v>
      </c>
      <c r="P313" s="173" t="s">
        <v>283</v>
      </c>
      <c r="Q313" s="173" t="s">
        <v>304</v>
      </c>
      <c r="R313" s="173" t="s">
        <v>571</v>
      </c>
      <c r="S313" s="173" t="s">
        <v>294</v>
      </c>
      <c r="T313" s="173" t="s">
        <v>572</v>
      </c>
      <c r="U313" s="173" t="s">
        <v>573</v>
      </c>
      <c r="V313" s="173" t="s">
        <v>574</v>
      </c>
      <c r="W313" s="109" t="s">
        <v>136</v>
      </c>
      <c r="X313" s="173" t="s">
        <v>290</v>
      </c>
      <c r="Y313" s="110" t="s">
        <v>166</v>
      </c>
    </row>
    <row r="314" spans="12:34">
      <c r="L314" s="175">
        <v>2000</v>
      </c>
      <c r="M314" s="98">
        <f>IFERROR(M255,0)+IFERROR(M265,0)+IFERROR(M275,0)</f>
        <v>160.60645966965487</v>
      </c>
      <c r="N314" s="108">
        <f>N265</f>
        <v>0.14723710476921786</v>
      </c>
      <c r="O314" s="98">
        <f>IFERROR(N255,0)+IFERROR(O265,0)+IFERROR(N275,0)</f>
        <v>3.5377025850350172</v>
      </c>
      <c r="P314" s="98">
        <f>IFERROR(O255,0)+IFERROR(P265,0)+IFERROR(O275,0)</f>
        <v>1.1453656256133593</v>
      </c>
      <c r="Q314" s="108">
        <f>Q265</f>
        <v>305.67928297798642</v>
      </c>
      <c r="R314" s="98">
        <f t="shared" ref="R314:Y314" si="223">IFERROR(P255,0)+IFERROR(R265,0)+IFERROR(P275,0)</f>
        <v>0.93203537610708309</v>
      </c>
      <c r="S314" s="98">
        <f t="shared" si="223"/>
        <v>0</v>
      </c>
      <c r="T314" s="98">
        <f t="shared" si="223"/>
        <v>0</v>
      </c>
      <c r="U314" s="98">
        <f t="shared" si="223"/>
        <v>0</v>
      </c>
      <c r="V314" s="98">
        <f t="shared" si="223"/>
        <v>0</v>
      </c>
      <c r="W314" s="98">
        <f t="shared" si="223"/>
        <v>0</v>
      </c>
      <c r="X314" s="98">
        <f t="shared" si="223"/>
        <v>0</v>
      </c>
      <c r="Y314" s="98">
        <f t="shared" si="223"/>
        <v>0</v>
      </c>
    </row>
    <row r="315" spans="12:34">
      <c r="L315" s="175">
        <v>2005</v>
      </c>
      <c r="M315" s="98">
        <f t="shared" ref="M315:M320" si="224">IFERROR(M256,0)+IFERROR(M266,0)+IFERROR(M276,0)</f>
        <v>147.10900855082784</v>
      </c>
      <c r="N315" s="108">
        <f t="shared" ref="N315:N320" si="225">N266</f>
        <v>0.8297111869937347</v>
      </c>
      <c r="O315" s="98">
        <f t="shared" ref="O315:P315" si="226">IFERROR(N256,0)+IFERROR(O266,0)+IFERROR(N276,0)</f>
        <v>8.4363656729315828</v>
      </c>
      <c r="P315" s="98">
        <f t="shared" si="226"/>
        <v>2.305032335402486</v>
      </c>
      <c r="Q315" s="108">
        <f t="shared" ref="Q315:Q320" si="227">Q266</f>
        <v>392.67640882983432</v>
      </c>
      <c r="R315" s="98">
        <f t="shared" ref="R315:Y315" si="228">IFERROR(P256,0)+IFERROR(R266,0)+IFERROR(P276,0)</f>
        <v>2.9178295039973063</v>
      </c>
      <c r="S315" s="98">
        <f t="shared" si="228"/>
        <v>0</v>
      </c>
      <c r="T315" s="98">
        <f t="shared" si="228"/>
        <v>0</v>
      </c>
      <c r="U315" s="98">
        <f t="shared" si="228"/>
        <v>0</v>
      </c>
      <c r="V315" s="98">
        <f t="shared" si="228"/>
        <v>0</v>
      </c>
      <c r="W315" s="98">
        <f t="shared" si="228"/>
        <v>0</v>
      </c>
      <c r="X315" s="98">
        <f t="shared" si="228"/>
        <v>0</v>
      </c>
      <c r="Y315" s="98">
        <f t="shared" si="228"/>
        <v>0</v>
      </c>
    </row>
    <row r="316" spans="12:34">
      <c r="L316" s="175">
        <v>2010</v>
      </c>
      <c r="M316" s="98">
        <f t="shared" si="224"/>
        <v>139.99219186559043</v>
      </c>
      <c r="N316" s="108">
        <f t="shared" si="225"/>
        <v>3.2462202700428833</v>
      </c>
      <c r="O316" s="98">
        <f t="shared" ref="O316:P316" si="229">IFERROR(N257,0)+IFERROR(O267,0)+IFERROR(N277,0)</f>
        <v>20.504638576080932</v>
      </c>
      <c r="P316" s="98">
        <f t="shared" si="229"/>
        <v>6.9821321358674302</v>
      </c>
      <c r="Q316" s="108">
        <f t="shared" si="227"/>
        <v>419.06426095650846</v>
      </c>
      <c r="R316" s="98">
        <f t="shared" ref="R316:Y316" si="230">IFERROR(P257,0)+IFERROR(R267,0)+IFERROR(P277,0)</f>
        <v>12.273562595630111</v>
      </c>
      <c r="S316" s="98">
        <f t="shared" si="230"/>
        <v>0</v>
      </c>
      <c r="T316" s="98">
        <f t="shared" si="230"/>
        <v>0</v>
      </c>
      <c r="U316" s="98">
        <f t="shared" si="230"/>
        <v>0</v>
      </c>
      <c r="V316" s="98">
        <f t="shared" si="230"/>
        <v>0</v>
      </c>
      <c r="W316" s="98">
        <f t="shared" si="230"/>
        <v>0</v>
      </c>
      <c r="X316" s="98">
        <f t="shared" si="230"/>
        <v>0</v>
      </c>
      <c r="Y316" s="98">
        <f t="shared" si="230"/>
        <v>0</v>
      </c>
    </row>
    <row r="317" spans="12:34">
      <c r="L317" s="175">
        <v>2015</v>
      </c>
      <c r="M317" s="98">
        <f t="shared" si="224"/>
        <v>170.58418904544845</v>
      </c>
      <c r="N317" s="108">
        <f t="shared" si="225"/>
        <v>4.0041445749372464</v>
      </c>
      <c r="O317" s="98">
        <f t="shared" ref="O317:P317" si="231">IFERROR(N258,0)+IFERROR(O268,0)+IFERROR(N278,0)</f>
        <v>25.076035677733422</v>
      </c>
      <c r="P317" s="98">
        <f t="shared" si="231"/>
        <v>8.6131456674362283</v>
      </c>
      <c r="Q317" s="108">
        <f t="shared" si="227"/>
        <v>473.20800043752649</v>
      </c>
      <c r="R317" s="98">
        <f t="shared" ref="R317:Y317" si="232">IFERROR(P258,0)+IFERROR(R268,0)+IFERROR(P278,0)</f>
        <v>17.193957755623899</v>
      </c>
      <c r="S317" s="98">
        <f t="shared" si="232"/>
        <v>0</v>
      </c>
      <c r="T317" s="98">
        <f t="shared" si="232"/>
        <v>0</v>
      </c>
      <c r="U317" s="98">
        <f t="shared" si="232"/>
        <v>0</v>
      </c>
      <c r="V317" s="98">
        <f t="shared" si="232"/>
        <v>0</v>
      </c>
      <c r="W317" s="98">
        <f t="shared" si="232"/>
        <v>0</v>
      </c>
      <c r="X317" s="98">
        <f t="shared" si="232"/>
        <v>0</v>
      </c>
      <c r="Y317" s="98">
        <f t="shared" si="232"/>
        <v>0</v>
      </c>
    </row>
    <row r="318" spans="12:34">
      <c r="L318" s="175">
        <v>2018</v>
      </c>
      <c r="M318" s="98">
        <f t="shared" si="224"/>
        <v>158.42994393108157</v>
      </c>
      <c r="N318" s="108">
        <f t="shared" si="225"/>
        <v>3.7666094347559911</v>
      </c>
      <c r="O318" s="98">
        <f t="shared" ref="O318:P318" si="233">IFERROR(N259,0)+IFERROR(O269,0)+IFERROR(N279,0)</f>
        <v>23.374624288530132</v>
      </c>
      <c r="P318" s="98">
        <f t="shared" si="233"/>
        <v>8.1019886807676613</v>
      </c>
      <c r="Q318" s="108">
        <f t="shared" si="227"/>
        <v>441.07344206275229</v>
      </c>
      <c r="R318" s="98">
        <f t="shared" ref="R318:Y318" si="234">IFERROR(P259,0)+IFERROR(R269,0)+IFERROR(P279,0)</f>
        <v>18.137162710894906</v>
      </c>
      <c r="S318" s="98">
        <f t="shared" si="234"/>
        <v>0</v>
      </c>
      <c r="T318" s="98">
        <f t="shared" si="234"/>
        <v>0</v>
      </c>
      <c r="U318" s="98">
        <f t="shared" si="234"/>
        <v>0</v>
      </c>
      <c r="V318" s="98">
        <f t="shared" si="234"/>
        <v>0</v>
      </c>
      <c r="W318" s="98">
        <f t="shared" si="234"/>
        <v>0</v>
      </c>
      <c r="X318" s="98">
        <f t="shared" si="234"/>
        <v>0</v>
      </c>
      <c r="Y318" s="98">
        <f t="shared" si="234"/>
        <v>0</v>
      </c>
    </row>
    <row r="319" spans="12:34">
      <c r="L319" s="175">
        <v>2019</v>
      </c>
      <c r="M319" s="98">
        <f t="shared" si="224"/>
        <v>169.46612038132571</v>
      </c>
      <c r="N319" s="108">
        <f t="shared" si="225"/>
        <v>4.0365458336617079</v>
      </c>
      <c r="O319" s="98">
        <f t="shared" ref="O319:P319" si="235">IFERROR(N260,0)+IFERROR(O270,0)+IFERROR(N280,0)</f>
        <v>25.016559772497921</v>
      </c>
      <c r="P319" s="98">
        <f t="shared" si="235"/>
        <v>8.6843570469638802</v>
      </c>
      <c r="Q319" s="108">
        <f t="shared" si="227"/>
        <v>448.52951509133436</v>
      </c>
      <c r="R319" s="98">
        <f t="shared" ref="R319:Y319" si="236">IFERROR(P260,0)+IFERROR(R270,0)+IFERROR(P280,0)</f>
        <v>19.540374572747062</v>
      </c>
      <c r="S319" s="98">
        <f t="shared" si="236"/>
        <v>0</v>
      </c>
      <c r="T319" s="98">
        <f t="shared" si="236"/>
        <v>0</v>
      </c>
      <c r="U319" s="98">
        <f t="shared" si="236"/>
        <v>0</v>
      </c>
      <c r="V319" s="98">
        <f t="shared" si="236"/>
        <v>0</v>
      </c>
      <c r="W319" s="98">
        <f t="shared" si="236"/>
        <v>0</v>
      </c>
      <c r="X319" s="98">
        <f t="shared" si="236"/>
        <v>0</v>
      </c>
      <c r="Y319" s="98">
        <f t="shared" si="236"/>
        <v>0</v>
      </c>
    </row>
    <row r="320" spans="12:34" ht="13.5" thickBot="1">
      <c r="L320" s="176">
        <v>2020</v>
      </c>
      <c r="M320" s="98">
        <f t="shared" si="224"/>
        <v>174.43829324368858</v>
      </c>
      <c r="N320" s="108">
        <f t="shared" si="225"/>
        <v>4.1598157879445967</v>
      </c>
      <c r="O320" s="98">
        <f t="shared" ref="O320:P320" si="237">IFERROR(N261,0)+IFERROR(O271,0)+IFERROR(N281,0)</f>
        <v>25.759650110463856</v>
      </c>
      <c r="P320" s="98">
        <f t="shared" si="237"/>
        <v>8.9518586070998669</v>
      </c>
      <c r="Q320" s="108">
        <f t="shared" si="227"/>
        <v>455.64477401476637</v>
      </c>
      <c r="R320" s="98">
        <f t="shared" ref="R320:Y320" si="238">IFERROR(P261,0)+IFERROR(R271,0)+IFERROR(P281,0)</f>
        <v>21.235744549384577</v>
      </c>
      <c r="S320" s="98">
        <f t="shared" si="238"/>
        <v>0</v>
      </c>
      <c r="T320" s="98">
        <f t="shared" si="238"/>
        <v>0</v>
      </c>
      <c r="U320" s="98">
        <f t="shared" si="238"/>
        <v>0</v>
      </c>
      <c r="V320" s="98">
        <f t="shared" si="238"/>
        <v>0</v>
      </c>
      <c r="W320" s="98">
        <f t="shared" si="238"/>
        <v>0</v>
      </c>
      <c r="X320" s="98">
        <f t="shared" si="238"/>
        <v>0</v>
      </c>
      <c r="Y320" s="98">
        <f t="shared" si="238"/>
        <v>0</v>
      </c>
    </row>
    <row r="321" spans="12:24" ht="13.5" thickBot="1"/>
    <row r="322" spans="12:24" ht="51">
      <c r="L322" s="151" t="s">
        <v>575</v>
      </c>
      <c r="M322" s="152" t="s">
        <v>301</v>
      </c>
      <c r="N322" s="152" t="s">
        <v>302</v>
      </c>
      <c r="O322" s="152" t="s">
        <v>303</v>
      </c>
      <c r="P322" s="152" t="s">
        <v>283</v>
      </c>
      <c r="Q322" s="152" t="s">
        <v>304</v>
      </c>
      <c r="R322" s="152" t="s">
        <v>571</v>
      </c>
      <c r="S322" s="152" t="s">
        <v>294</v>
      </c>
      <c r="T322" s="152" t="s">
        <v>572</v>
      </c>
      <c r="U322" s="152" t="s">
        <v>573</v>
      </c>
      <c r="V322" s="152" t="s">
        <v>574</v>
      </c>
      <c r="W322" s="152" t="s">
        <v>290</v>
      </c>
      <c r="X322" s="153" t="s">
        <v>166</v>
      </c>
    </row>
    <row r="323" spans="12:24">
      <c r="L323" s="115">
        <v>2000</v>
      </c>
      <c r="M323" s="98">
        <f>M304+M182</f>
        <v>37900.650270530037</v>
      </c>
      <c r="N323" s="98">
        <f>N304</f>
        <v>34.745688474682694</v>
      </c>
      <c r="O323" s="98">
        <f>O304+N182</f>
        <v>834.84331024012772</v>
      </c>
      <c r="P323" s="98">
        <f>P304+O182</f>
        <v>767.67197612856899</v>
      </c>
      <c r="Q323" s="98">
        <f>Q304</f>
        <v>32859.485901509295</v>
      </c>
      <c r="R323" s="98">
        <f>R304+S304+P182</f>
        <v>110.66286321866875</v>
      </c>
      <c r="S323" s="98">
        <f>Q182</f>
        <v>0</v>
      </c>
      <c r="T323" s="98">
        <f>R182</f>
        <v>0</v>
      </c>
      <c r="U323" s="98">
        <f>S182</f>
        <v>1211.8955555555556</v>
      </c>
      <c r="V323" s="98">
        <f>T304+T182</f>
        <v>74.98977778723669</v>
      </c>
      <c r="W323" s="98">
        <f>U304+V182</f>
        <v>259.91826126047977</v>
      </c>
      <c r="X323" s="98">
        <f>W182</f>
        <v>0</v>
      </c>
    </row>
    <row r="324" spans="12:24">
      <c r="L324" s="115">
        <v>2005</v>
      </c>
      <c r="M324" s="98">
        <f>M305+X182</f>
        <v>33045.846575594842</v>
      </c>
      <c r="N324" s="98">
        <f t="shared" ref="N324:N329" si="239">N305</f>
        <v>186.38225393230243</v>
      </c>
      <c r="O324" s="98">
        <f>O305+Y182</f>
        <v>1895.1038310273707</v>
      </c>
      <c r="P324" s="98">
        <f>P305+Z182</f>
        <v>1274.4167204737628</v>
      </c>
      <c r="Q324" s="98">
        <f t="shared" ref="Q324:Q329" si="240">Q305</f>
        <v>43032.106263436472</v>
      </c>
      <c r="R324" s="98">
        <f>R305+S305+AA182</f>
        <v>330.2274875022751</v>
      </c>
      <c r="S324" s="98">
        <f>AB182</f>
        <v>0</v>
      </c>
      <c r="T324" s="98">
        <f>AC182</f>
        <v>0</v>
      </c>
      <c r="U324" s="98">
        <f>AD182</f>
        <v>1162.1708333333333</v>
      </c>
      <c r="V324" s="98">
        <f>T305+AE182</f>
        <v>87.002631354498249</v>
      </c>
      <c r="W324" s="98">
        <f>U305+AG182</f>
        <v>175.01854035418279</v>
      </c>
      <c r="X324" s="98">
        <f>AH182</f>
        <v>0</v>
      </c>
    </row>
    <row r="325" spans="12:24">
      <c r="L325" s="115">
        <v>2010</v>
      </c>
      <c r="M325" s="98">
        <f>M306+AI182</f>
        <v>29504.717102479524</v>
      </c>
      <c r="N325" s="98">
        <f t="shared" si="239"/>
        <v>684.17252022105083</v>
      </c>
      <c r="O325" s="98">
        <f>O306+AJ182</f>
        <v>4378.9081417654652</v>
      </c>
      <c r="P325" s="98">
        <f>P306+AK182</f>
        <v>1471.5523108509526</v>
      </c>
      <c r="Q325" s="98">
        <f t="shared" si="240"/>
        <v>50062.798572018575</v>
      </c>
      <c r="R325" s="98">
        <f>R306+S306+AL182</f>
        <v>1476.7124847147106</v>
      </c>
      <c r="S325" s="98">
        <f>AM182</f>
        <v>0</v>
      </c>
      <c r="T325" s="98">
        <f>AN182</f>
        <v>0</v>
      </c>
      <c r="U325" s="98">
        <f>AO182</f>
        <v>0</v>
      </c>
      <c r="V325" s="98">
        <f>T306+AP182</f>
        <v>1387.1531066031241</v>
      </c>
      <c r="W325" s="98">
        <f>U306+BC182</f>
        <v>189.14809030505651</v>
      </c>
      <c r="X325" s="98">
        <f>BD182</f>
        <v>0</v>
      </c>
    </row>
    <row r="326" spans="12:24">
      <c r="L326" s="115">
        <v>2015</v>
      </c>
      <c r="M326" s="98">
        <f>M307+AT182</f>
        <v>25984.192416886446</v>
      </c>
      <c r="N326" s="98">
        <f t="shared" si="239"/>
        <v>609.93028534714301</v>
      </c>
      <c r="O326" s="98">
        <f>O307+AU182</f>
        <v>3908.8434179662727</v>
      </c>
      <c r="P326" s="98">
        <f>P307+AV182</f>
        <v>1311.9951830805767</v>
      </c>
      <c r="Q326" s="98">
        <f t="shared" si="240"/>
        <v>47119.687024032995</v>
      </c>
      <c r="R326" s="98">
        <f>R307+S307+AW182</f>
        <v>1722.5605795626711</v>
      </c>
      <c r="S326" s="98">
        <f>AX182</f>
        <v>0</v>
      </c>
      <c r="T326" s="98">
        <f>AY182</f>
        <v>0</v>
      </c>
      <c r="U326" s="98">
        <f>AZ182</f>
        <v>0</v>
      </c>
      <c r="V326" s="98">
        <f>T307+BA182</f>
        <v>83.479703259963173</v>
      </c>
      <c r="W326" s="98">
        <f>U307+BN182</f>
        <v>182.60470574468715</v>
      </c>
      <c r="X326" s="98">
        <f>BO182</f>
        <v>0</v>
      </c>
    </row>
    <row r="327" spans="12:24">
      <c r="L327" s="115">
        <v>2018</v>
      </c>
      <c r="M327" s="98">
        <f>M308+BE182</f>
        <v>24270.607221829629</v>
      </c>
      <c r="N327" s="98">
        <f t="shared" si="239"/>
        <v>577.02411476436498</v>
      </c>
      <c r="O327" s="98">
        <f>O308+BF182</f>
        <v>3605.3169183972559</v>
      </c>
      <c r="P327" s="98">
        <f>P308+BG182</f>
        <v>1241.1806765024269</v>
      </c>
      <c r="Q327" s="98">
        <f t="shared" si="240"/>
        <v>45037.826292059712</v>
      </c>
      <c r="R327" s="98">
        <f>R308+S308+BH182</f>
        <v>1862.4503866384139</v>
      </c>
      <c r="S327" s="98">
        <f>BI182</f>
        <v>0</v>
      </c>
      <c r="T327" s="98">
        <f>BJ182</f>
        <v>0</v>
      </c>
      <c r="U327" s="98">
        <f>BK182</f>
        <v>0</v>
      </c>
      <c r="V327" s="98">
        <f>T308+BL182</f>
        <v>78.537371365540253</v>
      </c>
      <c r="W327" s="98">
        <f>U308+BN182</f>
        <v>171.26235710959543</v>
      </c>
      <c r="X327" s="98">
        <f>BO182</f>
        <v>0</v>
      </c>
    </row>
    <row r="328" spans="12:24">
      <c r="L328" s="115">
        <v>2019</v>
      </c>
      <c r="M328" s="98">
        <f>M309+BP182</f>
        <v>25697.804128444805</v>
      </c>
      <c r="N328" s="98">
        <f t="shared" si="239"/>
        <v>612.1008963651185</v>
      </c>
      <c r="O328" s="98">
        <f>O309+BQ182</f>
        <v>3808.9447658482823</v>
      </c>
      <c r="P328" s="98">
        <f>P309+BR182</f>
        <v>1316.8939365118629</v>
      </c>
      <c r="Q328" s="98">
        <f t="shared" si="240"/>
        <v>45498.903253325196</v>
      </c>
      <c r="R328" s="98">
        <f>R309+S309+BS182</f>
        <v>1992.6508354582165</v>
      </c>
      <c r="S328" s="98">
        <f>BT182</f>
        <v>0</v>
      </c>
      <c r="T328" s="98">
        <f>BU182</f>
        <v>0</v>
      </c>
      <c r="U328" s="98">
        <f>BV182</f>
        <v>0</v>
      </c>
      <c r="V328" s="98">
        <f>T309+BW182</f>
        <v>82.797950644353193</v>
      </c>
      <c r="W328" s="98">
        <f>U309+BY182</f>
        <v>180.81551343315431</v>
      </c>
      <c r="X328" s="98">
        <f>BZ182</f>
        <v>0</v>
      </c>
    </row>
    <row r="329" spans="12:24" ht="13.5" thickBot="1">
      <c r="L329" s="112">
        <v>2020</v>
      </c>
      <c r="M329" s="98">
        <f>M310+CA182</f>
        <v>26193.411225914708</v>
      </c>
      <c r="N329" s="98">
        <f t="shared" si="239"/>
        <v>624.63214659793493</v>
      </c>
      <c r="O329" s="98">
        <f>O310+CB182</f>
        <v>3868.0331928979822</v>
      </c>
      <c r="P329" s="98">
        <f>P310+CC182</f>
        <v>1344.1986238907139</v>
      </c>
      <c r="Q329" s="98">
        <f t="shared" si="240"/>
        <v>45746.940029928512</v>
      </c>
      <c r="R329" s="98">
        <f>R310+S310+CD182</f>
        <v>2142.5505160908888</v>
      </c>
      <c r="S329" s="98">
        <f>CE182</f>
        <v>0</v>
      </c>
      <c r="T329" s="98">
        <f>CF182</f>
        <v>0</v>
      </c>
      <c r="U329" s="98">
        <f>CG182</f>
        <v>0</v>
      </c>
      <c r="V329" s="98">
        <f>T310+CH182</f>
        <v>83.974836836151098</v>
      </c>
      <c r="W329" s="98">
        <f>U310+CJ182</f>
        <v>183.60038684765692</v>
      </c>
      <c r="X329" s="98">
        <f>CK182</f>
        <v>0</v>
      </c>
    </row>
  </sheetData>
  <autoFilter ref="D1:D300" xr:uid="{00000000-0009-0000-0000-000016000000}"/>
  <mergeCells count="22">
    <mergeCell ref="L302:L303"/>
    <mergeCell ref="K229:K232"/>
    <mergeCell ref="K227:K228"/>
    <mergeCell ref="CA129:CK129"/>
    <mergeCell ref="K131:K168"/>
    <mergeCell ref="K169:K171"/>
    <mergeCell ref="K172:K173"/>
    <mergeCell ref="AI129:AS129"/>
    <mergeCell ref="AT129:BD129"/>
    <mergeCell ref="BE129:BO129"/>
    <mergeCell ref="BP129:BZ129"/>
    <mergeCell ref="K224:K226"/>
    <mergeCell ref="K186:K223"/>
    <mergeCell ref="G179:G180"/>
    <mergeCell ref="M184:S184"/>
    <mergeCell ref="T184:Z184"/>
    <mergeCell ref="AA184:AG184"/>
    <mergeCell ref="M129:W129"/>
    <mergeCell ref="X129:AH129"/>
    <mergeCell ref="K175:K178"/>
    <mergeCell ref="G181:G185"/>
    <mergeCell ref="G176:G178"/>
  </mergeCells>
  <conditionalFormatting sqref="K2:K127">
    <cfRule type="duplicateValues" dxfId="2" priority="3"/>
  </conditionalFormatting>
  <conditionalFormatting sqref="C176:C186">
    <cfRule type="duplicateValues" dxfId="1" priority="2"/>
  </conditionalFormatting>
  <conditionalFormatting sqref="Z275:AH275 AI268:AK268">
    <cfRule type="duplicateValues" dxfId="0" priority="4"/>
  </conditionalFormatting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EL116"/>
  <sheetViews>
    <sheetView topLeftCell="A73" zoomScale="70" zoomScaleNormal="70" workbookViewId="0">
      <selection activeCell="AG33" sqref="AG33"/>
    </sheetView>
  </sheetViews>
  <sheetFormatPr defaultRowHeight="15"/>
  <cols>
    <col min="2" max="2" width="18.5703125" bestFit="1" customWidth="1"/>
  </cols>
  <sheetData>
    <row r="1" spans="2:142">
      <c r="C1">
        <v>2000</v>
      </c>
      <c r="N1" t="s">
        <v>576</v>
      </c>
      <c r="W1" s="102">
        <v>2005</v>
      </c>
      <c r="AH1" t="s">
        <v>576</v>
      </c>
      <c r="AQ1" s="102">
        <v>2010</v>
      </c>
      <c r="BB1" s="102"/>
      <c r="BK1" s="102">
        <v>2015</v>
      </c>
      <c r="CE1" s="102">
        <v>2018</v>
      </c>
      <c r="CY1" s="102">
        <v>2019</v>
      </c>
      <c r="DS1" s="102">
        <v>2020</v>
      </c>
    </row>
    <row r="2" spans="2:142" ht="15.75" thickBot="1">
      <c r="B2" t="s">
        <v>529</v>
      </c>
      <c r="C2" s="184" t="s">
        <v>558</v>
      </c>
      <c r="D2" s="184" t="s">
        <v>559</v>
      </c>
      <c r="E2" s="184" t="s">
        <v>560</v>
      </c>
      <c r="F2" s="184" t="s">
        <v>561</v>
      </c>
      <c r="G2" s="184" t="s">
        <v>577</v>
      </c>
      <c r="H2" s="184" t="s">
        <v>566</v>
      </c>
      <c r="I2" s="184" t="s">
        <v>578</v>
      </c>
      <c r="J2" s="184" t="s">
        <v>579</v>
      </c>
      <c r="K2" s="184" t="s">
        <v>580</v>
      </c>
      <c r="L2" s="184" t="s">
        <v>581</v>
      </c>
      <c r="M2" s="185" t="s">
        <v>565</v>
      </c>
      <c r="N2" t="s">
        <v>558</v>
      </c>
      <c r="O2" t="s">
        <v>559</v>
      </c>
      <c r="P2" t="s">
        <v>560</v>
      </c>
      <c r="Q2" t="s">
        <v>561</v>
      </c>
      <c r="R2" t="s">
        <v>562</v>
      </c>
      <c r="S2" t="s">
        <v>563</v>
      </c>
      <c r="T2" t="s">
        <v>564</v>
      </c>
      <c r="U2" t="s">
        <v>565</v>
      </c>
      <c r="V2" s="140" t="s">
        <v>566</v>
      </c>
      <c r="W2" s="184" t="s">
        <v>558</v>
      </c>
      <c r="X2" s="184" t="s">
        <v>559</v>
      </c>
      <c r="Y2" s="184" t="s">
        <v>560</v>
      </c>
      <c r="Z2" s="184" t="s">
        <v>561</v>
      </c>
      <c r="AA2" s="184" t="s">
        <v>577</v>
      </c>
      <c r="AB2" s="184" t="s">
        <v>566</v>
      </c>
      <c r="AC2" s="184" t="s">
        <v>578</v>
      </c>
      <c r="AD2" s="184" t="s">
        <v>579</v>
      </c>
      <c r="AE2" s="184" t="s">
        <v>580</v>
      </c>
      <c r="AF2" s="184" t="s">
        <v>581</v>
      </c>
      <c r="AG2" s="185" t="s">
        <v>565</v>
      </c>
      <c r="AH2" s="102" t="s">
        <v>558</v>
      </c>
      <c r="AI2" t="s">
        <v>559</v>
      </c>
      <c r="AJ2" t="s">
        <v>560</v>
      </c>
      <c r="AK2" t="s">
        <v>561</v>
      </c>
      <c r="AL2" t="s">
        <v>562</v>
      </c>
      <c r="AM2" t="s">
        <v>563</v>
      </c>
      <c r="AN2" t="s">
        <v>564</v>
      </c>
      <c r="AO2" t="s">
        <v>565</v>
      </c>
      <c r="AP2" t="s">
        <v>566</v>
      </c>
      <c r="AQ2" s="186" t="s">
        <v>558</v>
      </c>
      <c r="AR2" s="184" t="s">
        <v>559</v>
      </c>
      <c r="AS2" s="184" t="s">
        <v>560</v>
      </c>
      <c r="AT2" s="184" t="s">
        <v>561</v>
      </c>
      <c r="AU2" s="184" t="s">
        <v>577</v>
      </c>
      <c r="AV2" s="184" t="s">
        <v>566</v>
      </c>
      <c r="AW2" s="184" t="s">
        <v>578</v>
      </c>
      <c r="AX2" s="184" t="s">
        <v>579</v>
      </c>
      <c r="AY2" s="184" t="s">
        <v>580</v>
      </c>
      <c r="AZ2" s="184" t="s">
        <v>581</v>
      </c>
      <c r="BA2" s="185" t="s">
        <v>565</v>
      </c>
      <c r="BB2" s="102" t="s">
        <v>558</v>
      </c>
      <c r="BC2" t="s">
        <v>559</v>
      </c>
      <c r="BD2" t="s">
        <v>560</v>
      </c>
      <c r="BE2" t="s">
        <v>561</v>
      </c>
      <c r="BF2" t="s">
        <v>562</v>
      </c>
      <c r="BG2" t="s">
        <v>563</v>
      </c>
      <c r="BH2" t="s">
        <v>564</v>
      </c>
      <c r="BI2" t="s">
        <v>565</v>
      </c>
      <c r="BJ2" t="s">
        <v>566</v>
      </c>
      <c r="BK2" s="186" t="s">
        <v>558</v>
      </c>
      <c r="BL2" s="184" t="s">
        <v>559</v>
      </c>
      <c r="BM2" s="184" t="s">
        <v>560</v>
      </c>
      <c r="BN2" s="184" t="s">
        <v>561</v>
      </c>
      <c r="BO2" s="184" t="s">
        <v>577</v>
      </c>
      <c r="BP2" s="184" t="s">
        <v>566</v>
      </c>
      <c r="BQ2" s="184" t="s">
        <v>578</v>
      </c>
      <c r="BR2" s="184" t="s">
        <v>579</v>
      </c>
      <c r="BS2" s="184" t="s">
        <v>580</v>
      </c>
      <c r="BT2" s="184" t="s">
        <v>581</v>
      </c>
      <c r="BU2" s="185" t="s">
        <v>565</v>
      </c>
      <c r="BV2" s="102" t="s">
        <v>558</v>
      </c>
      <c r="BW2" t="s">
        <v>559</v>
      </c>
      <c r="BX2" t="s">
        <v>560</v>
      </c>
      <c r="BY2" t="s">
        <v>561</v>
      </c>
      <c r="BZ2" t="s">
        <v>562</v>
      </c>
      <c r="CA2" t="s">
        <v>563</v>
      </c>
      <c r="CB2" t="s">
        <v>564</v>
      </c>
      <c r="CC2" t="s">
        <v>565</v>
      </c>
      <c r="CD2" t="s">
        <v>566</v>
      </c>
      <c r="CE2" s="186" t="s">
        <v>558</v>
      </c>
      <c r="CF2" s="184" t="s">
        <v>559</v>
      </c>
      <c r="CG2" s="184" t="s">
        <v>560</v>
      </c>
      <c r="CH2" s="184" t="s">
        <v>561</v>
      </c>
      <c r="CI2" s="184" t="s">
        <v>577</v>
      </c>
      <c r="CJ2" s="184" t="s">
        <v>566</v>
      </c>
      <c r="CK2" s="184" t="s">
        <v>578</v>
      </c>
      <c r="CL2" s="184" t="s">
        <v>579</v>
      </c>
      <c r="CM2" s="184" t="s">
        <v>580</v>
      </c>
      <c r="CN2" s="184" t="s">
        <v>581</v>
      </c>
      <c r="CO2" s="185" t="s">
        <v>565</v>
      </c>
      <c r="CP2" s="102" t="s">
        <v>558</v>
      </c>
      <c r="CQ2" t="s">
        <v>559</v>
      </c>
      <c r="CR2" t="s">
        <v>560</v>
      </c>
      <c r="CS2" t="s">
        <v>561</v>
      </c>
      <c r="CT2" t="s">
        <v>562</v>
      </c>
      <c r="CU2" t="s">
        <v>563</v>
      </c>
      <c r="CV2" t="s">
        <v>564</v>
      </c>
      <c r="CW2" t="s">
        <v>565</v>
      </c>
      <c r="CX2" t="s">
        <v>566</v>
      </c>
      <c r="CY2" s="186" t="s">
        <v>558</v>
      </c>
      <c r="CZ2" s="184" t="s">
        <v>559</v>
      </c>
      <c r="DA2" s="184" t="s">
        <v>560</v>
      </c>
      <c r="DB2" s="184" t="s">
        <v>561</v>
      </c>
      <c r="DC2" s="184" t="s">
        <v>577</v>
      </c>
      <c r="DD2" s="184" t="s">
        <v>566</v>
      </c>
      <c r="DE2" s="184" t="s">
        <v>578</v>
      </c>
      <c r="DF2" s="184" t="s">
        <v>579</v>
      </c>
      <c r="DG2" s="184" t="s">
        <v>580</v>
      </c>
      <c r="DH2" s="184" t="s">
        <v>581</v>
      </c>
      <c r="DI2" s="185" t="s">
        <v>565</v>
      </c>
      <c r="DJ2" s="102" t="s">
        <v>558</v>
      </c>
      <c r="DK2" t="s">
        <v>559</v>
      </c>
      <c r="DL2" t="s">
        <v>560</v>
      </c>
      <c r="DM2" t="s">
        <v>561</v>
      </c>
      <c r="DN2" t="s">
        <v>562</v>
      </c>
      <c r="DO2" t="s">
        <v>563</v>
      </c>
      <c r="DP2" t="s">
        <v>564</v>
      </c>
      <c r="DQ2" t="s">
        <v>565</v>
      </c>
      <c r="DR2" t="s">
        <v>566</v>
      </c>
      <c r="DS2" s="186" t="s">
        <v>558</v>
      </c>
      <c r="DT2" s="184" t="s">
        <v>559</v>
      </c>
      <c r="DU2" s="184" t="s">
        <v>560</v>
      </c>
      <c r="DV2" s="184" t="s">
        <v>561</v>
      </c>
      <c r="DW2" s="184" t="s">
        <v>577</v>
      </c>
      <c r="DX2" s="184" t="s">
        <v>566</v>
      </c>
      <c r="DY2" s="184" t="s">
        <v>578</v>
      </c>
      <c r="DZ2" s="184" t="s">
        <v>579</v>
      </c>
      <c r="EA2" s="184" t="s">
        <v>580</v>
      </c>
      <c r="EB2" s="184" t="s">
        <v>581</v>
      </c>
      <c r="EC2" s="185" t="s">
        <v>565</v>
      </c>
      <c r="ED2" s="102" t="s">
        <v>558</v>
      </c>
      <c r="EE2" t="s">
        <v>559</v>
      </c>
      <c r="EF2" t="s">
        <v>560</v>
      </c>
      <c r="EG2" t="s">
        <v>561</v>
      </c>
      <c r="EH2" t="s">
        <v>562</v>
      </c>
      <c r="EI2" t="s">
        <v>563</v>
      </c>
      <c r="EJ2" t="s">
        <v>564</v>
      </c>
      <c r="EK2" t="s">
        <v>565</v>
      </c>
      <c r="EL2" t="s">
        <v>566</v>
      </c>
    </row>
    <row r="3" spans="2:142">
      <c r="B3" t="s">
        <v>174</v>
      </c>
      <c r="C3" s="106">
        <v>18.177177101070814</v>
      </c>
      <c r="D3" s="106">
        <v>24.411399044996692</v>
      </c>
      <c r="E3" s="106">
        <v>27.304896388888888</v>
      </c>
      <c r="F3" s="106">
        <v>27.803423307123573</v>
      </c>
      <c r="G3" s="106">
        <v>33.980400000000003</v>
      </c>
      <c r="H3" s="106">
        <v>45.945484603174599</v>
      </c>
      <c r="I3" s="106">
        <v>15.005142866731308</v>
      </c>
      <c r="J3" s="106">
        <v>12.333404238583146</v>
      </c>
      <c r="K3" s="106">
        <v>17</v>
      </c>
      <c r="L3" s="106">
        <v>17</v>
      </c>
      <c r="M3" s="166">
        <v>42.3</v>
      </c>
      <c r="N3">
        <v>55.493768900697148</v>
      </c>
      <c r="O3">
        <v>3.7881943323426481E-2</v>
      </c>
      <c r="P3">
        <v>0.81374519477021634</v>
      </c>
      <c r="Q3">
        <v>0.25873401278789115</v>
      </c>
      <c r="R3">
        <v>55.218568726945605</v>
      </c>
      <c r="S3">
        <v>0.13537798621722058</v>
      </c>
      <c r="T3">
        <v>0</v>
      </c>
      <c r="U3">
        <v>0</v>
      </c>
      <c r="V3" s="140">
        <v>0</v>
      </c>
      <c r="W3" s="106">
        <v>17.782608755952683</v>
      </c>
      <c r="X3" s="106">
        <v>23.955265186390594</v>
      </c>
      <c r="Y3" s="106">
        <v>29.551900109999998</v>
      </c>
      <c r="Z3" s="106">
        <v>27.425618302736073</v>
      </c>
      <c r="AA3" s="106">
        <v>33.975000000000001</v>
      </c>
      <c r="AB3" s="106">
        <v>45.945484603174599</v>
      </c>
      <c r="AC3" s="106">
        <v>15.005142866731308</v>
      </c>
      <c r="AD3" s="106">
        <v>12.333404238583146</v>
      </c>
      <c r="AE3" s="106">
        <v>17</v>
      </c>
      <c r="AF3" s="106">
        <v>17</v>
      </c>
      <c r="AG3" s="166">
        <v>42.3</v>
      </c>
      <c r="AH3" s="102">
        <v>36.491145341552951</v>
      </c>
      <c r="AI3">
        <v>0.15278111052090479</v>
      </c>
      <c r="AJ3">
        <v>1.2592550042644206</v>
      </c>
      <c r="AK3">
        <v>0.37073560261430188</v>
      </c>
      <c r="AL3">
        <v>84.842729421218095</v>
      </c>
      <c r="AM3">
        <v>0.42132022601472519</v>
      </c>
      <c r="AN3">
        <v>8.559606168259884E-2</v>
      </c>
      <c r="AO3">
        <v>0</v>
      </c>
      <c r="AP3">
        <v>0</v>
      </c>
      <c r="AQ3" s="187">
        <v>17.610611646729751</v>
      </c>
      <c r="AR3" s="106">
        <v>21.023996887467522</v>
      </c>
      <c r="AS3" s="106">
        <v>27.450416749999995</v>
      </c>
      <c r="AT3" s="106">
        <v>27.501905665315316</v>
      </c>
      <c r="AU3" s="106">
        <v>34.335000000000001</v>
      </c>
      <c r="AV3" s="106">
        <v>45.945484603174599</v>
      </c>
      <c r="AW3" s="106">
        <v>15.005142866731308</v>
      </c>
      <c r="AX3" s="106">
        <v>12.333404238583146</v>
      </c>
      <c r="AY3" s="106">
        <v>17</v>
      </c>
      <c r="AZ3" s="106">
        <v>17</v>
      </c>
      <c r="BA3" s="166">
        <v>42.3</v>
      </c>
      <c r="BB3" s="102">
        <v>26.768530956104879</v>
      </c>
      <c r="BC3">
        <v>0.51994555081409533</v>
      </c>
      <c r="BD3">
        <v>2.515349520501077</v>
      </c>
      <c r="BE3">
        <v>0.85491008460166118</v>
      </c>
      <c r="BF3">
        <v>99.677123721887881</v>
      </c>
      <c r="BG3">
        <v>1.4131007985792223</v>
      </c>
      <c r="BH3">
        <v>0.93427178732385863</v>
      </c>
      <c r="BI3">
        <v>0</v>
      </c>
      <c r="BJ3">
        <v>0</v>
      </c>
      <c r="BK3" s="187">
        <v>18.618821186565441</v>
      </c>
      <c r="BL3" s="106">
        <v>19.760000000000002</v>
      </c>
      <c r="BM3" s="106">
        <v>27.1278929550969</v>
      </c>
      <c r="BN3" s="106">
        <v>27.546939390624996</v>
      </c>
      <c r="BO3" s="106">
        <v>34.427</v>
      </c>
      <c r="BP3" s="106">
        <v>45.945484603174599</v>
      </c>
      <c r="BQ3" s="106">
        <v>15.005142866731308</v>
      </c>
      <c r="BR3" s="106">
        <v>12.333404238583146</v>
      </c>
      <c r="BS3" s="106">
        <v>17</v>
      </c>
      <c r="BT3" s="106">
        <v>17</v>
      </c>
      <c r="BU3" s="166">
        <v>42.3</v>
      </c>
      <c r="BV3" s="102">
        <v>21.994596538477474</v>
      </c>
      <c r="BW3">
        <v>0.48646569000531914</v>
      </c>
      <c r="BX3">
        <v>2.2190762311843764</v>
      </c>
      <c r="BY3">
        <v>0.7506160463730841</v>
      </c>
      <c r="BZ3">
        <v>87.552425384871157</v>
      </c>
      <c r="CA3">
        <v>1.5814662808601148</v>
      </c>
      <c r="CB3">
        <v>0.97646263678128831</v>
      </c>
      <c r="CC3">
        <v>0</v>
      </c>
      <c r="CD3">
        <v>0</v>
      </c>
      <c r="CE3" s="187">
        <v>18.555051753541601</v>
      </c>
      <c r="CF3" s="106">
        <v>19.760000000000002</v>
      </c>
      <c r="CG3" s="106">
        <v>27.051979603965048</v>
      </c>
      <c r="CH3" s="106">
        <v>27.852039904256042</v>
      </c>
      <c r="CI3" s="106">
        <v>34.524799999999999</v>
      </c>
      <c r="CJ3" s="106">
        <v>45.945484603174599</v>
      </c>
      <c r="CK3" s="106">
        <v>15.005142866731308</v>
      </c>
      <c r="CL3" s="106">
        <v>12.333404238583146</v>
      </c>
      <c r="CM3" s="106">
        <v>17</v>
      </c>
      <c r="CN3" s="106">
        <v>17</v>
      </c>
      <c r="CO3" s="166">
        <v>42.3</v>
      </c>
      <c r="CP3" s="102">
        <v>18.428558402914611</v>
      </c>
      <c r="CQ3">
        <v>0.41141480357996657</v>
      </c>
      <c r="CR3">
        <v>1.8649270681491656</v>
      </c>
      <c r="CS3">
        <v>0.62784275662458167</v>
      </c>
      <c r="CT3">
        <v>82.761062870791449</v>
      </c>
      <c r="CU3">
        <v>1.5771275224192847</v>
      </c>
      <c r="CV3">
        <v>1.1592814972646321</v>
      </c>
      <c r="CW3">
        <v>0</v>
      </c>
      <c r="CX3">
        <v>0</v>
      </c>
      <c r="CY3" s="187">
        <v>18.542580514638523</v>
      </c>
      <c r="CZ3" s="106">
        <v>19.760000000000002</v>
      </c>
      <c r="DA3" s="106">
        <v>27.042916996100413</v>
      </c>
      <c r="DB3" s="106">
        <v>28.063870647566528</v>
      </c>
      <c r="DC3" s="106">
        <v>34.565378000000003</v>
      </c>
      <c r="DD3" s="106">
        <v>45.945484603174599</v>
      </c>
      <c r="DE3" s="106">
        <v>15.005142866731308</v>
      </c>
      <c r="DF3" s="106">
        <v>12.333404238583146</v>
      </c>
      <c r="DG3" s="106">
        <v>17</v>
      </c>
      <c r="DH3" s="106">
        <v>17</v>
      </c>
      <c r="DI3" s="166">
        <v>42.3</v>
      </c>
      <c r="DJ3" s="102">
        <v>19.417443057848452</v>
      </c>
      <c r="DK3">
        <v>0.43401253655072514</v>
      </c>
      <c r="DL3">
        <v>1.9654109779645574</v>
      </c>
      <c r="DM3">
        <v>0.6574601390235747</v>
      </c>
      <c r="DN3">
        <v>82.295255109198266</v>
      </c>
      <c r="DO3">
        <v>1.6625887661500638</v>
      </c>
      <c r="DP3">
        <v>1.2202022974278701</v>
      </c>
      <c r="DQ3">
        <v>0</v>
      </c>
      <c r="DR3">
        <v>0</v>
      </c>
      <c r="DS3" s="187">
        <v>18.319727103167875</v>
      </c>
      <c r="DT3" s="106">
        <v>19.760000000000002</v>
      </c>
      <c r="DU3" s="106">
        <v>27.059600132281332</v>
      </c>
      <c r="DV3" s="106">
        <v>27.592725605263162</v>
      </c>
      <c r="DW3" s="106">
        <v>34.532572999999999</v>
      </c>
      <c r="DX3" s="106">
        <v>45.945484603174599</v>
      </c>
      <c r="DY3" s="106">
        <v>15.005142866731308</v>
      </c>
      <c r="DZ3" s="106">
        <v>12.333404238583146</v>
      </c>
      <c r="EA3" s="106">
        <v>17</v>
      </c>
      <c r="EB3" s="106">
        <v>17</v>
      </c>
      <c r="EC3" s="166">
        <v>42.3</v>
      </c>
      <c r="ED3" s="102">
        <v>19.917764054274055</v>
      </c>
      <c r="EE3">
        <v>0.44035700903638597</v>
      </c>
      <c r="EF3">
        <v>1.9912983771267454</v>
      </c>
      <c r="EG3">
        <v>0.67863517538304075</v>
      </c>
      <c r="EH3">
        <v>81.783150359935306</v>
      </c>
      <c r="EI3">
        <v>1.3344184299921293</v>
      </c>
      <c r="EJ3">
        <v>1.7303766959108091</v>
      </c>
      <c r="EK3">
        <v>0</v>
      </c>
      <c r="EL3">
        <v>0</v>
      </c>
    </row>
    <row r="4" spans="2:142">
      <c r="B4" t="s">
        <v>175</v>
      </c>
      <c r="C4" s="106">
        <v>18.177177101070814</v>
      </c>
      <c r="D4" s="106">
        <v>24.411399044996692</v>
      </c>
      <c r="E4" s="106">
        <v>27.304896388888888</v>
      </c>
      <c r="F4" s="106">
        <v>27.803423307123573</v>
      </c>
      <c r="G4" s="106">
        <v>33.980400000000003</v>
      </c>
      <c r="H4" s="106">
        <v>45.945484603174599</v>
      </c>
      <c r="I4" s="106">
        <v>15.005142866731308</v>
      </c>
      <c r="J4" s="106">
        <v>12.333404238583146</v>
      </c>
      <c r="K4" s="106">
        <v>17</v>
      </c>
      <c r="L4" s="106">
        <v>17</v>
      </c>
      <c r="M4" s="166">
        <v>42.3</v>
      </c>
      <c r="N4">
        <v>187.56487817612063</v>
      </c>
      <c r="O4">
        <v>0.12803819645495249</v>
      </c>
      <c r="P4">
        <v>2.7503992132270141</v>
      </c>
      <c r="Q4">
        <v>0.87450203058689679</v>
      </c>
      <c r="R4">
        <v>191.0856125754274</v>
      </c>
      <c r="S4">
        <v>0.46847982520999132</v>
      </c>
      <c r="T4">
        <v>0</v>
      </c>
      <c r="U4">
        <v>0</v>
      </c>
      <c r="V4" s="140">
        <v>0</v>
      </c>
      <c r="W4" s="106">
        <v>17.782608755952683</v>
      </c>
      <c r="X4" s="106">
        <v>23.955265186390594</v>
      </c>
      <c r="Y4" s="106">
        <v>29.551900109999998</v>
      </c>
      <c r="Z4" s="106">
        <v>27.425618302736073</v>
      </c>
      <c r="AA4" s="106">
        <v>33.975000000000001</v>
      </c>
      <c r="AB4" s="106">
        <v>45.945484603174599</v>
      </c>
      <c r="AC4" s="106">
        <v>15.005142866731308</v>
      </c>
      <c r="AD4" s="106">
        <v>12.333404238583146</v>
      </c>
      <c r="AE4" s="106">
        <v>17</v>
      </c>
      <c r="AF4" s="106">
        <v>17</v>
      </c>
      <c r="AG4" s="166">
        <v>42.3</v>
      </c>
      <c r="AH4" s="102">
        <v>183.87021857480167</v>
      </c>
      <c r="AI4">
        <v>0.76982774650241215</v>
      </c>
      <c r="AJ4">
        <v>6.3450870261354826</v>
      </c>
      <c r="AK4">
        <v>1.8680486909389924</v>
      </c>
      <c r="AL4">
        <v>268.55474261724288</v>
      </c>
      <c r="AM4">
        <v>1.3336150973536025</v>
      </c>
      <c r="AN4">
        <v>0.27093928343695139</v>
      </c>
      <c r="AO4">
        <v>0</v>
      </c>
      <c r="AP4">
        <v>0</v>
      </c>
      <c r="AQ4" s="187">
        <v>17.610611646729751</v>
      </c>
      <c r="AR4" s="106">
        <v>21.023996887467522</v>
      </c>
      <c r="AS4" s="106">
        <v>27.450416749999995</v>
      </c>
      <c r="AT4" s="106">
        <v>27.501905665315316</v>
      </c>
      <c r="AU4" s="106">
        <v>34.335000000000001</v>
      </c>
      <c r="AV4" s="106">
        <v>45.945484603174599</v>
      </c>
      <c r="AW4" s="106">
        <v>15.005142866731308</v>
      </c>
      <c r="AX4" s="106">
        <v>12.333404238583146</v>
      </c>
      <c r="AY4" s="106">
        <v>17</v>
      </c>
      <c r="AZ4" s="106">
        <v>17</v>
      </c>
      <c r="BA4" s="166">
        <v>42.3</v>
      </c>
      <c r="BB4" s="102">
        <v>163.0478612283263</v>
      </c>
      <c r="BC4">
        <v>3.167002707561287</v>
      </c>
      <c r="BD4">
        <v>15.321063387150996</v>
      </c>
      <c r="BE4">
        <v>5.2072809324278024</v>
      </c>
      <c r="BF4">
        <v>311.26088279612816</v>
      </c>
      <c r="BG4">
        <v>4.4126775093641513</v>
      </c>
      <c r="BH4">
        <v>2.9174423421899385</v>
      </c>
      <c r="BI4">
        <v>0</v>
      </c>
      <c r="BJ4">
        <v>0</v>
      </c>
      <c r="BK4" s="187">
        <v>18.618821186565441</v>
      </c>
      <c r="BL4" s="106">
        <v>19.760000000000002</v>
      </c>
      <c r="BM4" s="106">
        <v>27.1278929550969</v>
      </c>
      <c r="BN4" s="106">
        <v>27.546939390624996</v>
      </c>
      <c r="BO4" s="106">
        <v>34.427</v>
      </c>
      <c r="BP4" s="106">
        <v>45.945484603174599</v>
      </c>
      <c r="BQ4" s="106">
        <v>15.005142866731308</v>
      </c>
      <c r="BR4" s="106">
        <v>12.333404238583146</v>
      </c>
      <c r="BS4" s="106">
        <v>17</v>
      </c>
      <c r="BT4" s="106">
        <v>17</v>
      </c>
      <c r="BU4" s="166">
        <v>42.3</v>
      </c>
      <c r="BV4" s="102">
        <v>126.36991165161108</v>
      </c>
      <c r="BW4">
        <v>2.7949876761761967</v>
      </c>
      <c r="BX4">
        <v>12.749698172111657</v>
      </c>
      <c r="BY4">
        <v>4.3126630351462838</v>
      </c>
      <c r="BZ4">
        <v>284.2343949533805</v>
      </c>
      <c r="CA4">
        <v>5.134148020497002</v>
      </c>
      <c r="CB4">
        <v>3.1700351593922953</v>
      </c>
      <c r="CC4">
        <v>0</v>
      </c>
      <c r="CD4">
        <v>0</v>
      </c>
      <c r="CE4" s="187">
        <v>18.555051753541601</v>
      </c>
      <c r="CF4" s="106">
        <v>19.760000000000002</v>
      </c>
      <c r="CG4" s="106">
        <v>27.051979603965048</v>
      </c>
      <c r="CH4" s="106">
        <v>27.852039904256042</v>
      </c>
      <c r="CI4" s="106">
        <v>34.524799999999999</v>
      </c>
      <c r="CJ4" s="106">
        <v>45.945484603174599</v>
      </c>
      <c r="CK4" s="106">
        <v>15.005142866731308</v>
      </c>
      <c r="CL4" s="106">
        <v>12.333404238583146</v>
      </c>
      <c r="CM4" s="106">
        <v>17</v>
      </c>
      <c r="CN4" s="106">
        <v>17</v>
      </c>
      <c r="CO4" s="166">
        <v>42.3</v>
      </c>
      <c r="CP4" s="102">
        <v>118.50049801874522</v>
      </c>
      <c r="CQ4">
        <v>2.6455058529591584</v>
      </c>
      <c r="CR4">
        <v>11.991973626616536</v>
      </c>
      <c r="CS4">
        <v>4.0371947555978078</v>
      </c>
      <c r="CT4">
        <v>269.21990290382695</v>
      </c>
      <c r="CU4">
        <v>5.1303608692841411</v>
      </c>
      <c r="CV4">
        <v>3.7711170121032396</v>
      </c>
      <c r="CW4">
        <v>0</v>
      </c>
      <c r="CX4">
        <v>0</v>
      </c>
      <c r="CY4" s="187">
        <v>18.542580514638523</v>
      </c>
      <c r="CZ4" s="106">
        <v>19.760000000000002</v>
      </c>
      <c r="DA4" s="106">
        <v>27.042916996100413</v>
      </c>
      <c r="DB4" s="106">
        <v>28.063870647566528</v>
      </c>
      <c r="DC4" s="106">
        <v>34.565378000000003</v>
      </c>
      <c r="DD4" s="106">
        <v>45.945484603174599</v>
      </c>
      <c r="DE4" s="106">
        <v>15.005142866731308</v>
      </c>
      <c r="DF4" s="106">
        <v>12.333404238583146</v>
      </c>
      <c r="DG4" s="106">
        <v>17</v>
      </c>
      <c r="DH4" s="106">
        <v>17</v>
      </c>
      <c r="DI4" s="166">
        <v>42.3</v>
      </c>
      <c r="DJ4" s="102">
        <v>124.91403990465828</v>
      </c>
      <c r="DK4">
        <v>2.7920390521194842</v>
      </c>
      <c r="DL4">
        <v>12.643653677732049</v>
      </c>
      <c r="DM4">
        <v>4.2294962213636049</v>
      </c>
      <c r="DN4">
        <v>267.82203242267144</v>
      </c>
      <c r="DO4">
        <v>5.4107360362704844</v>
      </c>
      <c r="DP4">
        <v>3.9710316084483299</v>
      </c>
      <c r="DQ4">
        <v>0</v>
      </c>
      <c r="DR4">
        <v>0</v>
      </c>
      <c r="DS4" s="187">
        <v>18.319727103167875</v>
      </c>
      <c r="DT4" s="106">
        <v>19.760000000000002</v>
      </c>
      <c r="DU4" s="106">
        <v>27.059600132281332</v>
      </c>
      <c r="DV4" s="106">
        <v>27.592725605263162</v>
      </c>
      <c r="DW4" s="106">
        <v>34.532572999999999</v>
      </c>
      <c r="DX4" s="106">
        <v>45.945484603174599</v>
      </c>
      <c r="DY4" s="106">
        <v>15.005142866731308</v>
      </c>
      <c r="DZ4" s="106">
        <v>12.333404238583146</v>
      </c>
      <c r="EA4" s="106">
        <v>17</v>
      </c>
      <c r="EB4" s="106">
        <v>17</v>
      </c>
      <c r="EC4" s="166">
        <v>42.3</v>
      </c>
      <c r="ED4" s="102">
        <v>128.1779121881282</v>
      </c>
      <c r="EE4">
        <v>2.8338543363546176</v>
      </c>
      <c r="EF4">
        <v>12.8147149362854</v>
      </c>
      <c r="EG4">
        <v>4.3672592807603063</v>
      </c>
      <c r="EH4">
        <v>266.24946110190638</v>
      </c>
      <c r="EI4">
        <v>4.3442712380997772</v>
      </c>
      <c r="EJ4">
        <v>5.6333347488072327</v>
      </c>
      <c r="EK4">
        <v>0</v>
      </c>
      <c r="EL4">
        <v>0</v>
      </c>
    </row>
    <row r="5" spans="2:142">
      <c r="B5" t="s">
        <v>177</v>
      </c>
      <c r="C5" s="106">
        <v>18.177177101070814</v>
      </c>
      <c r="D5" s="106">
        <v>24.411399044996692</v>
      </c>
      <c r="E5" s="106">
        <v>27.304896388888888</v>
      </c>
      <c r="F5" s="106">
        <v>27.803423307123573</v>
      </c>
      <c r="G5" s="106">
        <v>33.980400000000003</v>
      </c>
      <c r="H5" s="106">
        <v>45.945484603174599</v>
      </c>
      <c r="I5" s="106">
        <v>15.005142866731308</v>
      </c>
      <c r="J5" s="106">
        <v>12.333404238583146</v>
      </c>
      <c r="K5" s="106">
        <v>17</v>
      </c>
      <c r="L5" s="106">
        <v>17</v>
      </c>
      <c r="M5" s="166">
        <v>42.3</v>
      </c>
      <c r="N5">
        <v>132.10462060802337</v>
      </c>
      <c r="O5">
        <v>9.0179129112512524E-2</v>
      </c>
      <c r="P5">
        <v>1.9371454193187994</v>
      </c>
      <c r="Q5">
        <v>0.61592426095439423</v>
      </c>
      <c r="R5">
        <v>286.39639300167789</v>
      </c>
      <c r="S5">
        <v>0.7021508858037997</v>
      </c>
      <c r="T5">
        <v>0</v>
      </c>
      <c r="U5">
        <v>0</v>
      </c>
      <c r="V5" s="140">
        <v>0</v>
      </c>
      <c r="W5" s="106">
        <v>17.782608755952683</v>
      </c>
      <c r="X5" s="106">
        <v>23.955265186390594</v>
      </c>
      <c r="Y5" s="106">
        <v>29.551900109999998</v>
      </c>
      <c r="Z5" s="106">
        <v>27.425618302736073</v>
      </c>
      <c r="AA5" s="106">
        <v>33.975000000000001</v>
      </c>
      <c r="AB5" s="106">
        <v>45.945484603174599</v>
      </c>
      <c r="AC5" s="106">
        <v>15.005142866731308</v>
      </c>
      <c r="AD5" s="106">
        <v>12.333404238583146</v>
      </c>
      <c r="AE5" s="106">
        <v>17</v>
      </c>
      <c r="AF5" s="106">
        <v>17</v>
      </c>
      <c r="AG5" s="166">
        <v>42.3</v>
      </c>
      <c r="AH5" s="102">
        <v>133.2306649030462</v>
      </c>
      <c r="AI5">
        <v>0.55781008649644337</v>
      </c>
      <c r="AJ5">
        <v>4.5975915507807743</v>
      </c>
      <c r="AK5">
        <v>1.3535708560862871</v>
      </c>
      <c r="AL5">
        <v>372.88550361157246</v>
      </c>
      <c r="AM5">
        <v>1.8517108741194335</v>
      </c>
      <c r="AN5">
        <v>0.37619641406421939</v>
      </c>
      <c r="AO5">
        <v>0</v>
      </c>
      <c r="AP5">
        <v>0</v>
      </c>
      <c r="AQ5" s="187">
        <v>17.610611646729751</v>
      </c>
      <c r="AR5" s="106">
        <v>21.023996887467522</v>
      </c>
      <c r="AS5" s="106">
        <v>27.450416749999995</v>
      </c>
      <c r="AT5" s="106">
        <v>27.501905665315316</v>
      </c>
      <c r="AU5" s="106">
        <v>34.335000000000001</v>
      </c>
      <c r="AV5" s="106">
        <v>45.945484603174599</v>
      </c>
      <c r="AW5" s="106">
        <v>15.005142866731308</v>
      </c>
      <c r="AX5" s="106">
        <v>12.333404238583146</v>
      </c>
      <c r="AY5" s="106">
        <v>17</v>
      </c>
      <c r="AZ5" s="106">
        <v>17</v>
      </c>
      <c r="BA5" s="166">
        <v>42.3</v>
      </c>
      <c r="BB5" s="102">
        <v>123.96816396276539</v>
      </c>
      <c r="BC5">
        <v>2.4079280032486063</v>
      </c>
      <c r="BD5">
        <v>11.64887465406561</v>
      </c>
      <c r="BE5">
        <v>3.9591875144403468</v>
      </c>
      <c r="BF5">
        <v>453.85572797501032</v>
      </c>
      <c r="BG5">
        <v>6.4342134653752083</v>
      </c>
      <c r="BH5">
        <v>4.2539811175277062</v>
      </c>
      <c r="BI5">
        <v>0</v>
      </c>
      <c r="BJ5">
        <v>0</v>
      </c>
      <c r="BK5" s="187">
        <v>18.618821186565441</v>
      </c>
      <c r="BL5" s="106">
        <v>19.760000000000002</v>
      </c>
      <c r="BM5" s="106">
        <v>27.1278929550969</v>
      </c>
      <c r="BN5" s="106">
        <v>27.546939390624996</v>
      </c>
      <c r="BO5" s="106">
        <v>34.427</v>
      </c>
      <c r="BP5" s="106">
        <v>45.945484603174599</v>
      </c>
      <c r="BQ5" s="106">
        <v>15.005142866731308</v>
      </c>
      <c r="BR5" s="106">
        <v>12.333404238583146</v>
      </c>
      <c r="BS5" s="106">
        <v>17</v>
      </c>
      <c r="BT5" s="106">
        <v>17</v>
      </c>
      <c r="BU5" s="166">
        <v>42.3</v>
      </c>
      <c r="BV5" s="102">
        <v>118.73347385900431</v>
      </c>
      <c r="BW5">
        <v>2.6260886934890473</v>
      </c>
      <c r="BX5">
        <v>11.979243594013505</v>
      </c>
      <c r="BY5">
        <v>4.0520520830775411</v>
      </c>
      <c r="BZ5">
        <v>469.64700565289024</v>
      </c>
      <c r="CA5">
        <v>8.4832704528972176</v>
      </c>
      <c r="CB5">
        <v>5.2379217535131994</v>
      </c>
      <c r="CC5">
        <v>0</v>
      </c>
      <c r="CD5">
        <v>1.0881452671960024</v>
      </c>
      <c r="CE5" s="187">
        <v>18.555051753541601</v>
      </c>
      <c r="CF5" s="106">
        <v>19.760000000000002</v>
      </c>
      <c r="CG5" s="106">
        <v>27.051979603965048</v>
      </c>
      <c r="CH5" s="106">
        <v>27.852039904256042</v>
      </c>
      <c r="CI5" s="106">
        <v>34.524799999999999</v>
      </c>
      <c r="CJ5" s="106">
        <v>45.945484603174599</v>
      </c>
      <c r="CK5" s="106">
        <v>15.005142866731308</v>
      </c>
      <c r="CL5" s="106">
        <v>12.333404238583146</v>
      </c>
      <c r="CM5" s="106">
        <v>17</v>
      </c>
      <c r="CN5" s="106">
        <v>17</v>
      </c>
      <c r="CO5" s="166">
        <v>42.3</v>
      </c>
      <c r="CP5" s="102">
        <v>116.37547856810238</v>
      </c>
      <c r="CQ5">
        <v>2.5980651123013567</v>
      </c>
      <c r="CR5">
        <v>11.776926621462811</v>
      </c>
      <c r="CS5">
        <v>3.9647974448259871</v>
      </c>
      <c r="CT5">
        <v>466.04164791437933</v>
      </c>
      <c r="CU5">
        <v>8.8810738289685389</v>
      </c>
      <c r="CV5">
        <v>6.5281116583210892</v>
      </c>
      <c r="CW5">
        <v>0</v>
      </c>
      <c r="CX5">
        <v>1.0215749394945188</v>
      </c>
      <c r="CY5" s="187">
        <v>18.542580514638523</v>
      </c>
      <c r="CZ5" s="106">
        <v>19.760000000000002</v>
      </c>
      <c r="DA5" s="106">
        <v>27.042916996100413</v>
      </c>
      <c r="DB5" s="106">
        <v>28.063870647566528</v>
      </c>
      <c r="DC5" s="106">
        <v>34.565378000000003</v>
      </c>
      <c r="DD5" s="106">
        <v>45.945484603174599</v>
      </c>
      <c r="DE5" s="106">
        <v>15.005142866731308</v>
      </c>
      <c r="DF5" s="106">
        <v>12.333404238583146</v>
      </c>
      <c r="DG5" s="106">
        <v>17</v>
      </c>
      <c r="DH5" s="106">
        <v>17</v>
      </c>
      <c r="DI5" s="166">
        <v>42.3</v>
      </c>
      <c r="DJ5" s="102">
        <v>125.10506477415015</v>
      </c>
      <c r="DK5">
        <v>2.7963087794932395</v>
      </c>
      <c r="DL5">
        <v>12.662988992605641</v>
      </c>
      <c r="DM5">
        <v>4.2359641809646149</v>
      </c>
      <c r="DN5">
        <v>480.24264328669631</v>
      </c>
      <c r="DO5">
        <v>9.7022121469240119</v>
      </c>
      <c r="DP5">
        <v>7.1206192372051174</v>
      </c>
      <c r="DQ5">
        <v>0</v>
      </c>
      <c r="DR5">
        <v>1.0774572891769643</v>
      </c>
      <c r="DS5" s="187">
        <v>18.319727103167875</v>
      </c>
      <c r="DT5" s="106">
        <v>19.760000000000002</v>
      </c>
      <c r="DU5" s="106">
        <v>27.059600132281332</v>
      </c>
      <c r="DV5" s="106">
        <v>27.592725605263162</v>
      </c>
      <c r="DW5" s="106">
        <v>34.532572999999999</v>
      </c>
      <c r="DX5" s="106">
        <v>45.945484603174599</v>
      </c>
      <c r="DY5" s="106">
        <v>15.005142866731308</v>
      </c>
      <c r="DZ5" s="106">
        <v>12.333404238583146</v>
      </c>
      <c r="EA5" s="106">
        <v>17</v>
      </c>
      <c r="EB5" s="106">
        <v>17</v>
      </c>
      <c r="EC5" s="166">
        <v>42.3</v>
      </c>
      <c r="ED5" s="102">
        <v>128.28375382618881</v>
      </c>
      <c r="EE5">
        <v>2.8361943634299904</v>
      </c>
      <c r="EF5">
        <v>12.825296559881714</v>
      </c>
      <c r="EG5">
        <v>4.3708655017403499</v>
      </c>
      <c r="EH5">
        <v>477.08744219891707</v>
      </c>
      <c r="EI5">
        <v>7.7844185848326042</v>
      </c>
      <c r="EJ5">
        <v>10.094267440902167</v>
      </c>
      <c r="EK5">
        <v>0</v>
      </c>
      <c r="EL5">
        <v>1.093151157222753</v>
      </c>
    </row>
    <row r="6" spans="2:142">
      <c r="B6" t="s">
        <v>179</v>
      </c>
      <c r="C6" s="106">
        <v>18.177177101070814</v>
      </c>
      <c r="D6" s="106">
        <v>24.411399044996692</v>
      </c>
      <c r="E6" s="106">
        <v>27.304896388888888</v>
      </c>
      <c r="F6" s="106">
        <v>27.803423307123573</v>
      </c>
      <c r="G6" s="106">
        <v>33.980400000000003</v>
      </c>
      <c r="H6" s="106">
        <v>45.945484603174599</v>
      </c>
      <c r="I6" s="106">
        <v>15.005142866731308</v>
      </c>
      <c r="J6" s="106">
        <v>12.333404238583146</v>
      </c>
      <c r="K6" s="106">
        <v>17</v>
      </c>
      <c r="L6" s="106">
        <v>17</v>
      </c>
      <c r="M6" s="166">
        <v>42.3</v>
      </c>
      <c r="N6">
        <v>314.9213254274743</v>
      </c>
      <c r="O6">
        <v>0.21497606015063897</v>
      </c>
      <c r="P6">
        <v>4.6179187388740388</v>
      </c>
      <c r="Q6">
        <v>1.4682884196627011</v>
      </c>
      <c r="R6">
        <v>335.84468338085964</v>
      </c>
      <c r="S6">
        <v>0.82338202467160859</v>
      </c>
      <c r="T6">
        <v>0</v>
      </c>
      <c r="U6">
        <v>0</v>
      </c>
      <c r="V6" s="140">
        <v>0</v>
      </c>
      <c r="W6" s="106">
        <v>17.782608755952683</v>
      </c>
      <c r="X6" s="106">
        <v>23.955265186390594</v>
      </c>
      <c r="Y6" s="106">
        <v>29.551900109999998</v>
      </c>
      <c r="Z6" s="106">
        <v>27.425618302736073</v>
      </c>
      <c r="AA6" s="106">
        <v>33.975000000000001</v>
      </c>
      <c r="AB6" s="106">
        <v>45.945484603174599</v>
      </c>
      <c r="AC6" s="106">
        <v>15.005142866731308</v>
      </c>
      <c r="AD6" s="106">
        <v>12.333404238583146</v>
      </c>
      <c r="AE6" s="106">
        <v>17</v>
      </c>
      <c r="AF6" s="106">
        <v>17</v>
      </c>
      <c r="AG6" s="166">
        <v>42.3</v>
      </c>
      <c r="AH6" s="102">
        <v>297.11027299039881</v>
      </c>
      <c r="AI6">
        <v>1.2439411542107148</v>
      </c>
      <c r="AJ6">
        <v>10.252832422212094</v>
      </c>
      <c r="AK6">
        <v>3.0185228517496472</v>
      </c>
      <c r="AL6">
        <v>474.22064896743882</v>
      </c>
      <c r="AM6">
        <v>2.3549307332142924</v>
      </c>
      <c r="AN6">
        <v>0.47843133049922298</v>
      </c>
      <c r="AO6">
        <v>0</v>
      </c>
      <c r="AP6">
        <v>0</v>
      </c>
      <c r="AQ6" s="187">
        <v>17.610611646729751</v>
      </c>
      <c r="AR6" s="106">
        <v>21.023996887467522</v>
      </c>
      <c r="AS6" s="106">
        <v>27.450416749999995</v>
      </c>
      <c r="AT6" s="106">
        <v>27.501905665315316</v>
      </c>
      <c r="AU6" s="106">
        <v>34.335000000000001</v>
      </c>
      <c r="AV6" s="106">
        <v>45.945484603174599</v>
      </c>
      <c r="AW6" s="106">
        <v>15.005142866731308</v>
      </c>
      <c r="AX6" s="106">
        <v>12.333404238583146</v>
      </c>
      <c r="AY6" s="106">
        <v>17</v>
      </c>
      <c r="AZ6" s="106">
        <v>17</v>
      </c>
      <c r="BA6" s="166">
        <v>42.3</v>
      </c>
      <c r="BB6" s="102">
        <v>246.29683178374802</v>
      </c>
      <c r="BC6">
        <v>4.7840108250827127</v>
      </c>
      <c r="BD6">
        <v>23.143691327106449</v>
      </c>
      <c r="BE6">
        <v>7.8660142255338847</v>
      </c>
      <c r="BF6">
        <v>529.42024719487915</v>
      </c>
      <c r="BG6">
        <v>7.5054751397367436</v>
      </c>
      <c r="BH6">
        <v>4.9622459208620384</v>
      </c>
      <c r="BI6">
        <v>0</v>
      </c>
      <c r="BJ6">
        <v>0</v>
      </c>
      <c r="BK6" s="187">
        <v>18.618821186565441</v>
      </c>
      <c r="BL6" s="106">
        <v>19.760000000000002</v>
      </c>
      <c r="BM6" s="106">
        <v>27.1278929550969</v>
      </c>
      <c r="BN6" s="106">
        <v>27.546939390624996</v>
      </c>
      <c r="BO6" s="106">
        <v>34.427</v>
      </c>
      <c r="BP6" s="106">
        <v>45.945484603174599</v>
      </c>
      <c r="BQ6" s="106">
        <v>15.005142866731308</v>
      </c>
      <c r="BR6" s="106">
        <v>12.333404238583146</v>
      </c>
      <c r="BS6" s="106">
        <v>17</v>
      </c>
      <c r="BT6" s="106">
        <v>17</v>
      </c>
      <c r="BU6" s="166">
        <v>42.3</v>
      </c>
      <c r="BV6" s="102">
        <v>183.57052199140665</v>
      </c>
      <c r="BW6">
        <v>4.0601226982710479</v>
      </c>
      <c r="BX6">
        <v>18.52077538156276</v>
      </c>
      <c r="BY6">
        <v>6.2647650393032022</v>
      </c>
      <c r="BZ6">
        <v>476.26386747649411</v>
      </c>
      <c r="CA6">
        <v>8.6027913435309138</v>
      </c>
      <c r="CB6">
        <v>5.3117188906580726</v>
      </c>
      <c r="CC6">
        <v>0</v>
      </c>
      <c r="CD6">
        <v>0</v>
      </c>
      <c r="CE6" s="187">
        <v>18.555051753541601</v>
      </c>
      <c r="CF6" s="106">
        <v>19.760000000000002</v>
      </c>
      <c r="CG6" s="106">
        <v>27.051979603965048</v>
      </c>
      <c r="CH6" s="106">
        <v>27.852039904256042</v>
      </c>
      <c r="CI6" s="106">
        <v>34.524799999999999</v>
      </c>
      <c r="CJ6" s="106">
        <v>45.945484603174599</v>
      </c>
      <c r="CK6" s="106">
        <v>15.005142866731308</v>
      </c>
      <c r="CL6" s="106">
        <v>12.333404238583146</v>
      </c>
      <c r="CM6" s="106">
        <v>17</v>
      </c>
      <c r="CN6" s="106">
        <v>17</v>
      </c>
      <c r="CO6" s="166">
        <v>42.3</v>
      </c>
      <c r="CP6" s="102">
        <v>171.4228175532559</v>
      </c>
      <c r="CQ6">
        <v>3.8269887025803953</v>
      </c>
      <c r="CR6">
        <v>17.347588756747321</v>
      </c>
      <c r="CS6">
        <v>5.84020583530652</v>
      </c>
      <c r="CT6">
        <v>449.26336103210429</v>
      </c>
      <c r="CU6">
        <v>8.5613401631214145</v>
      </c>
      <c r="CV6">
        <v>6.2930886068556147</v>
      </c>
      <c r="CW6">
        <v>0</v>
      </c>
      <c r="CX6">
        <v>0</v>
      </c>
      <c r="CY6" s="187">
        <v>18.542580514638523</v>
      </c>
      <c r="CZ6" s="106">
        <v>19.760000000000002</v>
      </c>
      <c r="DA6" s="106">
        <v>27.042916996100413</v>
      </c>
      <c r="DB6" s="106">
        <v>28.063870647566528</v>
      </c>
      <c r="DC6" s="106">
        <v>34.565378000000003</v>
      </c>
      <c r="DD6" s="106">
        <v>45.945484603174599</v>
      </c>
      <c r="DE6" s="106">
        <v>15.005142866731308</v>
      </c>
      <c r="DF6" s="106">
        <v>12.333404238583146</v>
      </c>
      <c r="DG6" s="106">
        <v>17</v>
      </c>
      <c r="DH6" s="106">
        <v>17</v>
      </c>
      <c r="DI6" s="166">
        <v>42.3</v>
      </c>
      <c r="DJ6" s="102">
        <v>180.84845965059577</v>
      </c>
      <c r="DK6">
        <v>4.0422674844678381</v>
      </c>
      <c r="DL6">
        <v>18.305270518179437</v>
      </c>
      <c r="DM6">
        <v>6.1233939540778444</v>
      </c>
      <c r="DN6">
        <v>448.46566428665983</v>
      </c>
      <c r="DO6">
        <v>9.0602304404751539</v>
      </c>
      <c r="DP6">
        <v>6.6494578958894905</v>
      </c>
      <c r="DQ6">
        <v>0</v>
      </c>
      <c r="DR6">
        <v>0</v>
      </c>
      <c r="DS6" s="187">
        <v>18.319727103167875</v>
      </c>
      <c r="DT6" s="106">
        <v>19.760000000000002</v>
      </c>
      <c r="DU6" s="106">
        <v>27.059600132281332</v>
      </c>
      <c r="DV6" s="106">
        <v>27.592725605263162</v>
      </c>
      <c r="DW6" s="106">
        <v>34.532572999999999</v>
      </c>
      <c r="DX6" s="106">
        <v>45.945484603174599</v>
      </c>
      <c r="DY6" s="106">
        <v>15.005142866731308</v>
      </c>
      <c r="DZ6" s="106">
        <v>12.333404238583146</v>
      </c>
      <c r="EA6" s="106">
        <v>17</v>
      </c>
      <c r="EB6" s="106">
        <v>17</v>
      </c>
      <c r="EC6" s="166">
        <v>42.3</v>
      </c>
      <c r="ED6" s="102">
        <v>186.87650464638091</v>
      </c>
      <c r="EE6">
        <v>4.1316072637980605</v>
      </c>
      <c r="EF6">
        <v>18.683165410105566</v>
      </c>
      <c r="EG6">
        <v>6.3672292311572232</v>
      </c>
      <c r="EH6">
        <v>452.07395698083769</v>
      </c>
      <c r="EI6">
        <v>7.3762849347293846</v>
      </c>
      <c r="EJ6">
        <v>9.5650294289842765</v>
      </c>
      <c r="EK6">
        <v>0</v>
      </c>
      <c r="EL6">
        <v>0</v>
      </c>
    </row>
    <row r="7" spans="2:142">
      <c r="B7" t="s">
        <v>181</v>
      </c>
      <c r="C7" s="106">
        <v>18.177177101070814</v>
      </c>
      <c r="D7" s="106">
        <v>24.411399044996692</v>
      </c>
      <c r="E7" s="106">
        <v>27.304896388888888</v>
      </c>
      <c r="F7" s="106">
        <v>27.803423307123573</v>
      </c>
      <c r="G7" s="106">
        <v>33.980400000000003</v>
      </c>
      <c r="H7" s="106">
        <v>45.945484603174599</v>
      </c>
      <c r="I7" s="106">
        <v>15.005142866731308</v>
      </c>
      <c r="J7" s="106">
        <v>12.333404238583146</v>
      </c>
      <c r="K7" s="106">
        <v>17</v>
      </c>
      <c r="L7" s="106">
        <v>17</v>
      </c>
      <c r="M7" s="166">
        <v>42.3</v>
      </c>
      <c r="N7">
        <v>137.89640134006507</v>
      </c>
      <c r="O7">
        <v>9.4132796592288959E-2</v>
      </c>
      <c r="P7">
        <v>2.0220744813238567</v>
      </c>
      <c r="Q7">
        <v>0.64292784531483393</v>
      </c>
      <c r="R7">
        <v>140.79816678169354</v>
      </c>
      <c r="S7">
        <v>0.34519134996486511</v>
      </c>
      <c r="T7">
        <v>0</v>
      </c>
      <c r="U7">
        <v>0</v>
      </c>
      <c r="V7" s="140">
        <v>0</v>
      </c>
      <c r="W7" s="106">
        <v>17.782608755952683</v>
      </c>
      <c r="X7" s="106">
        <v>23.955265186390594</v>
      </c>
      <c r="Y7" s="106">
        <v>29.551900109999998</v>
      </c>
      <c r="Z7" s="106">
        <v>27.425618302736073</v>
      </c>
      <c r="AA7" s="106">
        <v>33.975000000000001</v>
      </c>
      <c r="AB7" s="106">
        <v>45.945484603174599</v>
      </c>
      <c r="AC7" s="106">
        <v>15.005142866731308</v>
      </c>
      <c r="AD7" s="106">
        <v>12.333404238583146</v>
      </c>
      <c r="AE7" s="106">
        <v>17</v>
      </c>
      <c r="AF7" s="106">
        <v>17</v>
      </c>
      <c r="AG7" s="166">
        <v>42.3</v>
      </c>
      <c r="AH7" s="102">
        <v>91.442576863080234</v>
      </c>
      <c r="AI7">
        <v>0.3828517387237495</v>
      </c>
      <c r="AJ7">
        <v>3.1555469536481078</v>
      </c>
      <c r="AK7">
        <v>0.92902041085937459</v>
      </c>
      <c r="AL7">
        <v>190.27007411788588</v>
      </c>
      <c r="AM7">
        <v>0.94486152411709234</v>
      </c>
      <c r="AN7">
        <v>0.19195951275554082</v>
      </c>
      <c r="AO7">
        <v>0</v>
      </c>
      <c r="AP7">
        <v>0</v>
      </c>
      <c r="AQ7" s="187">
        <v>17.610611646729751</v>
      </c>
      <c r="AR7" s="106">
        <v>21.023996887467522</v>
      </c>
      <c r="AS7" s="106">
        <v>27.450416749999995</v>
      </c>
      <c r="AT7" s="106">
        <v>27.501905665315316</v>
      </c>
      <c r="AU7" s="106">
        <v>34.335000000000001</v>
      </c>
      <c r="AV7" s="106">
        <v>45.945484603174599</v>
      </c>
      <c r="AW7" s="106">
        <v>15.005142866731308</v>
      </c>
      <c r="AX7" s="106">
        <v>12.333404238583146</v>
      </c>
      <c r="AY7" s="106">
        <v>17</v>
      </c>
      <c r="AZ7" s="106">
        <v>17</v>
      </c>
      <c r="BA7" s="166">
        <v>42.3</v>
      </c>
      <c r="BB7" s="102">
        <v>83.348146004930726</v>
      </c>
      <c r="BC7">
        <v>1.6189344777616173</v>
      </c>
      <c r="BD7">
        <v>7.8319471259719284</v>
      </c>
      <c r="BE7">
        <v>2.6619006724467389</v>
      </c>
      <c r="BF7">
        <v>232.48293820295052</v>
      </c>
      <c r="BG7">
        <v>3.2958598057790276</v>
      </c>
      <c r="BH7">
        <v>2.1790581638691275</v>
      </c>
      <c r="BI7">
        <v>0</v>
      </c>
      <c r="BJ7">
        <v>0</v>
      </c>
      <c r="BK7" s="187">
        <v>18.618821186565441</v>
      </c>
      <c r="BL7" s="106">
        <v>19.760000000000002</v>
      </c>
      <c r="BM7" s="106">
        <v>27.1278929550969</v>
      </c>
      <c r="BN7" s="106">
        <v>27.546939390624996</v>
      </c>
      <c r="BO7" s="106">
        <v>34.427</v>
      </c>
      <c r="BP7" s="106">
        <v>45.945484603174599</v>
      </c>
      <c r="BQ7" s="106">
        <v>15.005142866731308</v>
      </c>
      <c r="BR7" s="106">
        <v>12.333404238583146</v>
      </c>
      <c r="BS7" s="106">
        <v>17</v>
      </c>
      <c r="BT7" s="106">
        <v>17</v>
      </c>
      <c r="BU7" s="166">
        <v>42.3</v>
      </c>
      <c r="BV7" s="102">
        <v>91.297817275088661</v>
      </c>
      <c r="BW7">
        <v>2.0192803081888195</v>
      </c>
      <c r="BX7">
        <v>9.2112085766037808</v>
      </c>
      <c r="BY7">
        <v>3.1157473848466921</v>
      </c>
      <c r="BZ7">
        <v>255.96460661889532</v>
      </c>
      <c r="CA7">
        <v>4.6235086313366152</v>
      </c>
      <c r="CB7">
        <v>2.8547452980664172</v>
      </c>
      <c r="CC7">
        <v>0</v>
      </c>
      <c r="CD7">
        <v>0</v>
      </c>
      <c r="CE7" s="187">
        <v>18.555051753541601</v>
      </c>
      <c r="CF7" s="106">
        <v>19.760000000000002</v>
      </c>
      <c r="CG7" s="106">
        <v>27.051979603965048</v>
      </c>
      <c r="CH7" s="106">
        <v>27.852039904256042</v>
      </c>
      <c r="CI7" s="106">
        <v>34.524799999999999</v>
      </c>
      <c r="CJ7" s="106">
        <v>45.945484603174599</v>
      </c>
      <c r="CK7" s="106">
        <v>15.005142866731308</v>
      </c>
      <c r="CL7" s="106">
        <v>12.333404238583146</v>
      </c>
      <c r="CM7" s="106">
        <v>17</v>
      </c>
      <c r="CN7" s="106">
        <v>17</v>
      </c>
      <c r="CO7" s="166">
        <v>42.3</v>
      </c>
      <c r="CP7" s="102">
        <v>83.490062641295282</v>
      </c>
      <c r="CQ7">
        <v>1.8639031318377597</v>
      </c>
      <c r="CR7">
        <v>8.4489993377124613</v>
      </c>
      <c r="CS7">
        <v>2.8444238520132661</v>
      </c>
      <c r="CT7">
        <v>242.10218114678946</v>
      </c>
      <c r="CU7">
        <v>4.6135948461712823</v>
      </c>
      <c r="CV7">
        <v>3.3912635883986111</v>
      </c>
      <c r="CW7">
        <v>0</v>
      </c>
      <c r="CX7">
        <v>0</v>
      </c>
      <c r="CY7" s="187">
        <v>18.542580514638523</v>
      </c>
      <c r="CZ7" s="106">
        <v>19.760000000000002</v>
      </c>
      <c r="DA7" s="106">
        <v>27.042916996100413</v>
      </c>
      <c r="DB7" s="106">
        <v>28.063870647566528</v>
      </c>
      <c r="DC7" s="106">
        <v>34.565378000000003</v>
      </c>
      <c r="DD7" s="106">
        <v>45.945484603174599</v>
      </c>
      <c r="DE7" s="106">
        <v>15.005142866731308</v>
      </c>
      <c r="DF7" s="106">
        <v>12.333404238583146</v>
      </c>
      <c r="DG7" s="106">
        <v>17</v>
      </c>
      <c r="DH7" s="106">
        <v>17</v>
      </c>
      <c r="DI7" s="166">
        <v>42.3</v>
      </c>
      <c r="DJ7" s="102">
        <v>88.779357060528127</v>
      </c>
      <c r="DK7">
        <v>1.9843680672264481</v>
      </c>
      <c r="DL7">
        <v>8.9861431530177658</v>
      </c>
      <c r="DM7">
        <v>3.0060028120873477</v>
      </c>
      <c r="DN7">
        <v>249.06810065021443</v>
      </c>
      <c r="DO7">
        <v>5.0318554283343575</v>
      </c>
      <c r="DP7">
        <v>3.6929646578787847</v>
      </c>
      <c r="DQ7">
        <v>0</v>
      </c>
      <c r="DR7">
        <v>0</v>
      </c>
      <c r="DS7" s="187">
        <v>18.319727103167875</v>
      </c>
      <c r="DT7" s="106">
        <v>19.760000000000002</v>
      </c>
      <c r="DU7" s="106">
        <v>27.059600132281332</v>
      </c>
      <c r="DV7" s="106">
        <v>27.592725605263162</v>
      </c>
      <c r="DW7" s="106">
        <v>34.532572999999999</v>
      </c>
      <c r="DX7" s="106">
        <v>45.945484603174599</v>
      </c>
      <c r="DY7" s="106">
        <v>15.005142866731308</v>
      </c>
      <c r="DZ7" s="106">
        <v>12.333404238583146</v>
      </c>
      <c r="EA7" s="106">
        <v>17</v>
      </c>
      <c r="EB7" s="106">
        <v>17</v>
      </c>
      <c r="EC7" s="166">
        <v>42.3</v>
      </c>
      <c r="ED7" s="102">
        <v>92.040565461781185</v>
      </c>
      <c r="EE7">
        <v>2.0349025124670246</v>
      </c>
      <c r="EF7">
        <v>9.2018475635343062</v>
      </c>
      <c r="EG7">
        <v>3.1359928310380174</v>
      </c>
      <c r="EH7">
        <v>251.34900998010914</v>
      </c>
      <c r="EI7">
        <v>4.1011473610589171</v>
      </c>
      <c r="EJ7">
        <v>5.3180694005510105</v>
      </c>
      <c r="EK7">
        <v>0</v>
      </c>
      <c r="EL7">
        <v>0</v>
      </c>
    </row>
    <row r="8" spans="2:142">
      <c r="B8" t="s">
        <v>189</v>
      </c>
      <c r="C8" s="106">
        <v>18.177177101070814</v>
      </c>
      <c r="D8" s="106">
        <v>24.411399044996692</v>
      </c>
      <c r="E8" s="106">
        <v>27.304896388888888</v>
      </c>
      <c r="F8" s="106">
        <v>27.803423307123573</v>
      </c>
      <c r="G8" s="106">
        <v>33.980400000000003</v>
      </c>
      <c r="H8" s="106">
        <v>45.945484603174599</v>
      </c>
      <c r="I8" s="106">
        <v>15.005142866731308</v>
      </c>
      <c r="J8" s="106">
        <v>12.333404238583146</v>
      </c>
      <c r="K8" s="106">
        <v>17</v>
      </c>
      <c r="L8" s="106">
        <v>17</v>
      </c>
      <c r="M8" s="166">
        <v>42.3</v>
      </c>
      <c r="N8">
        <v>280.48054891063521</v>
      </c>
      <c r="O8">
        <v>0.19146560897979939</v>
      </c>
      <c r="P8">
        <v>4.1128887697457275</v>
      </c>
      <c r="Q8">
        <v>1.3077118272225938</v>
      </c>
      <c r="R8">
        <v>172.84950470212317</v>
      </c>
      <c r="S8">
        <v>0.42377081486718571</v>
      </c>
      <c r="T8">
        <v>0</v>
      </c>
      <c r="U8">
        <v>0</v>
      </c>
      <c r="V8" s="140">
        <v>0</v>
      </c>
      <c r="W8" s="106">
        <v>17.782608755952683</v>
      </c>
      <c r="X8" s="106">
        <v>23.955265186390594</v>
      </c>
      <c r="Y8" s="106">
        <v>29.551900109999998</v>
      </c>
      <c r="Z8" s="106">
        <v>27.425618302736073</v>
      </c>
      <c r="AA8" s="106">
        <v>33.975000000000001</v>
      </c>
      <c r="AB8" s="106">
        <v>45.945484603174599</v>
      </c>
      <c r="AC8" s="106">
        <v>15.005142866731308</v>
      </c>
      <c r="AD8" s="106">
        <v>12.333404238583146</v>
      </c>
      <c r="AE8" s="106">
        <v>17</v>
      </c>
      <c r="AF8" s="106">
        <v>17</v>
      </c>
      <c r="AG8" s="166">
        <v>42.3</v>
      </c>
      <c r="AH8" s="102">
        <v>195.33355256103917</v>
      </c>
      <c r="AI8">
        <v>0.81782242795997317</v>
      </c>
      <c r="AJ8">
        <v>6.740669586030811</v>
      </c>
      <c r="AK8">
        <v>1.984511629922642</v>
      </c>
      <c r="AL8">
        <v>254.05192654797989</v>
      </c>
      <c r="AM8">
        <v>1.2615956115846338</v>
      </c>
      <c r="AN8">
        <v>0.25630769452763025</v>
      </c>
      <c r="AO8">
        <v>0</v>
      </c>
      <c r="AP8">
        <v>0</v>
      </c>
      <c r="AQ8" s="187">
        <v>17.610611646729751</v>
      </c>
      <c r="AR8" s="106">
        <v>21.023996887467522</v>
      </c>
      <c r="AS8" s="106">
        <v>27.450416749999995</v>
      </c>
      <c r="AT8" s="106">
        <v>27.501905665315316</v>
      </c>
      <c r="AU8" s="106">
        <v>34.335000000000001</v>
      </c>
      <c r="AV8" s="106">
        <v>45.945484603174599</v>
      </c>
      <c r="AW8" s="106">
        <v>15.005142866731308</v>
      </c>
      <c r="AX8" s="106">
        <v>12.333404238583146</v>
      </c>
      <c r="AY8" s="106">
        <v>17</v>
      </c>
      <c r="AZ8" s="106">
        <v>17</v>
      </c>
      <c r="BA8" s="166">
        <v>42.3</v>
      </c>
      <c r="BB8" s="102">
        <v>149.657049929142</v>
      </c>
      <c r="BC8">
        <v>2.9069027876882423</v>
      </c>
      <c r="BD8">
        <v>14.062773537933783</v>
      </c>
      <c r="BE8">
        <v>4.7796168353788131</v>
      </c>
      <c r="BF8">
        <v>302.02807653368541</v>
      </c>
      <c r="BG8">
        <v>4.2817860328104373</v>
      </c>
      <c r="BH8">
        <v>2.8309034244649962</v>
      </c>
      <c r="BI8">
        <v>0</v>
      </c>
      <c r="BJ8">
        <v>0</v>
      </c>
      <c r="BK8" s="187">
        <v>18.618821186565441</v>
      </c>
      <c r="BL8" s="106">
        <v>19.760000000000002</v>
      </c>
      <c r="BM8" s="106">
        <v>27.1278929550969</v>
      </c>
      <c r="BN8" s="106">
        <v>27.546939390624996</v>
      </c>
      <c r="BO8" s="106">
        <v>34.427</v>
      </c>
      <c r="BP8" s="106">
        <v>45.945484603174599</v>
      </c>
      <c r="BQ8" s="106">
        <v>15.005142866731308</v>
      </c>
      <c r="BR8" s="106">
        <v>12.333404238583146</v>
      </c>
      <c r="BS8" s="106">
        <v>17</v>
      </c>
      <c r="BT8" s="106">
        <v>17</v>
      </c>
      <c r="BU8" s="166">
        <v>42.3</v>
      </c>
      <c r="BV8" s="102">
        <v>155.07376810891506</v>
      </c>
      <c r="BW8">
        <v>3.4298454837694523</v>
      </c>
      <c r="BX8">
        <v>15.645684261072244</v>
      </c>
      <c r="BY8">
        <v>5.2922479623783003</v>
      </c>
      <c r="BZ8">
        <v>297.6193299432814</v>
      </c>
      <c r="CA8">
        <v>5.3759211440282044</v>
      </c>
      <c r="CB8">
        <v>3.3193158772699647</v>
      </c>
      <c r="CC8">
        <v>1.1991283141246816</v>
      </c>
      <c r="CD8">
        <v>0</v>
      </c>
      <c r="CE8" s="187">
        <v>18.555051753541601</v>
      </c>
      <c r="CF8" s="106">
        <v>19.760000000000002</v>
      </c>
      <c r="CG8" s="106">
        <v>27.051979603965048</v>
      </c>
      <c r="CH8" s="106">
        <v>27.852039904256042</v>
      </c>
      <c r="CI8" s="106">
        <v>34.524799999999999</v>
      </c>
      <c r="CJ8" s="106">
        <v>45.945484603174599</v>
      </c>
      <c r="CK8" s="106">
        <v>15.005142866731308</v>
      </c>
      <c r="CL8" s="106">
        <v>12.333404238583146</v>
      </c>
      <c r="CM8" s="106">
        <v>17</v>
      </c>
      <c r="CN8" s="106">
        <v>17</v>
      </c>
      <c r="CO8" s="166">
        <v>42.3</v>
      </c>
      <c r="CP8" s="102">
        <v>146.88902521549571</v>
      </c>
      <c r="CQ8">
        <v>3.2792754666869715</v>
      </c>
      <c r="CR8">
        <v>14.864826273936769</v>
      </c>
      <c r="CS8">
        <v>5.0043637973661976</v>
      </c>
      <c r="CT8">
        <v>278.30439341976228</v>
      </c>
      <c r="CU8">
        <v>5.3034785108761398</v>
      </c>
      <c r="CV8">
        <v>3.8983686616336701</v>
      </c>
      <c r="CW8">
        <v>1.127327005339652</v>
      </c>
      <c r="CX8">
        <v>0</v>
      </c>
      <c r="CY8" s="187">
        <v>18.542580514638523</v>
      </c>
      <c r="CZ8" s="106">
        <v>19.760000000000002</v>
      </c>
      <c r="DA8" s="106">
        <v>27.042916996100413</v>
      </c>
      <c r="DB8" s="106">
        <v>28.063870647566528</v>
      </c>
      <c r="DC8" s="106">
        <v>34.565378000000003</v>
      </c>
      <c r="DD8" s="106">
        <v>45.945484603174599</v>
      </c>
      <c r="DE8" s="106">
        <v>15.005142866731308</v>
      </c>
      <c r="DF8" s="106">
        <v>12.333404238583146</v>
      </c>
      <c r="DG8" s="106">
        <v>17</v>
      </c>
      <c r="DH8" s="106">
        <v>17</v>
      </c>
      <c r="DI8" s="166">
        <v>42.3</v>
      </c>
      <c r="DJ8" s="102">
        <v>154.77115575647281</v>
      </c>
      <c r="DK8">
        <v>3.4593958480853244</v>
      </c>
      <c r="DL8">
        <v>15.665756180656453</v>
      </c>
      <c r="DM8">
        <v>5.2404358945376508</v>
      </c>
      <c r="DN8">
        <v>276.73800045616792</v>
      </c>
      <c r="DO8">
        <v>5.5908629253866877</v>
      </c>
      <c r="DP8">
        <v>4.1032298094725563</v>
      </c>
      <c r="DQ8">
        <v>1.1895096949719004</v>
      </c>
      <c r="DR8">
        <v>0</v>
      </c>
      <c r="DS8" s="187">
        <v>18.319727103167875</v>
      </c>
      <c r="DT8" s="106">
        <v>19.760000000000002</v>
      </c>
      <c r="DU8" s="106">
        <v>27.059600132281332</v>
      </c>
      <c r="DV8" s="106">
        <v>27.592725605263162</v>
      </c>
      <c r="DW8" s="106">
        <v>34.532572999999999</v>
      </c>
      <c r="DX8" s="106">
        <v>45.945484603174599</v>
      </c>
      <c r="DY8" s="106">
        <v>15.005142866731308</v>
      </c>
      <c r="DZ8" s="106">
        <v>12.333404238583146</v>
      </c>
      <c r="EA8" s="106">
        <v>17</v>
      </c>
      <c r="EB8" s="106">
        <v>17</v>
      </c>
      <c r="EC8" s="166">
        <v>42.3</v>
      </c>
      <c r="ED8" s="102">
        <v>159.00720548154817</v>
      </c>
      <c r="EE8">
        <v>3.5154516957973181</v>
      </c>
      <c r="EF8">
        <v>15.896904359549412</v>
      </c>
      <c r="EG8">
        <v>5.4176705018243361</v>
      </c>
      <c r="EH8">
        <v>276.22280154861124</v>
      </c>
      <c r="EI8">
        <v>4.5070016934820467</v>
      </c>
      <c r="EJ8">
        <v>5.8443517591988634</v>
      </c>
      <c r="EK8">
        <v>1.207257513313394</v>
      </c>
      <c r="EL8">
        <v>0</v>
      </c>
    </row>
    <row r="9" spans="2:142">
      <c r="B9" t="s">
        <v>2</v>
      </c>
      <c r="C9" s="106">
        <v>18.177177101070814</v>
      </c>
      <c r="D9" s="106">
        <v>24.411399044996692</v>
      </c>
      <c r="E9" s="106">
        <v>27.304896388888888</v>
      </c>
      <c r="F9" s="106">
        <v>27.803423307123573</v>
      </c>
      <c r="G9" s="106">
        <v>33.980400000000003</v>
      </c>
      <c r="H9" s="106">
        <v>45.945484603174599</v>
      </c>
      <c r="I9" s="106">
        <v>15.005142866731308</v>
      </c>
      <c r="J9" s="106">
        <v>12.333404238583146</v>
      </c>
      <c r="K9" s="106">
        <v>17</v>
      </c>
      <c r="L9" s="106">
        <v>17</v>
      </c>
      <c r="M9" s="166">
        <v>42.3</v>
      </c>
      <c r="N9">
        <v>31.808198357526969</v>
      </c>
      <c r="O9">
        <v>2.1713363342762731E-2</v>
      </c>
      <c r="P9">
        <v>0.46642657509986302</v>
      </c>
      <c r="Q9">
        <v>0.14830246645029679</v>
      </c>
      <c r="R9">
        <v>80.505040336019249</v>
      </c>
      <c r="S9">
        <v>0.19737219729326466</v>
      </c>
      <c r="T9">
        <v>0</v>
      </c>
      <c r="U9">
        <v>0</v>
      </c>
      <c r="V9" s="140">
        <v>0</v>
      </c>
      <c r="W9" s="106">
        <v>17.782608755952683</v>
      </c>
      <c r="X9" s="106">
        <v>23.955265186390594</v>
      </c>
      <c r="Y9" s="106">
        <v>29.551900109999998</v>
      </c>
      <c r="Z9" s="106">
        <v>27.425618302736073</v>
      </c>
      <c r="AA9" s="106">
        <v>33.975000000000001</v>
      </c>
      <c r="AB9" s="106">
        <v>45.945484603174599</v>
      </c>
      <c r="AC9" s="106">
        <v>15.005142866731308</v>
      </c>
      <c r="AD9" s="106">
        <v>12.333404238583146</v>
      </c>
      <c r="AE9" s="106">
        <v>17</v>
      </c>
      <c r="AF9" s="106">
        <v>17</v>
      </c>
      <c r="AG9" s="166">
        <v>42.3</v>
      </c>
      <c r="AH9" s="102">
        <v>29.781481336685232</v>
      </c>
      <c r="AI9">
        <v>0.12468909235345844</v>
      </c>
      <c r="AJ9">
        <v>1.0277145059879433</v>
      </c>
      <c r="AK9">
        <v>0.30256807032937894</v>
      </c>
      <c r="AL9">
        <v>103.41698601185732</v>
      </c>
      <c r="AM9">
        <v>0.51355806463930986</v>
      </c>
      <c r="AN9">
        <v>0.10433524208953145</v>
      </c>
      <c r="AO9">
        <v>0</v>
      </c>
      <c r="AP9">
        <v>0</v>
      </c>
      <c r="AQ9" s="187">
        <v>17.610611646729751</v>
      </c>
      <c r="AR9" s="106">
        <v>21.023996887467522</v>
      </c>
      <c r="AS9" s="106">
        <v>27.450416749999995</v>
      </c>
      <c r="AT9" s="106">
        <v>27.501905665315316</v>
      </c>
      <c r="AU9" s="106">
        <v>34.335000000000001</v>
      </c>
      <c r="AV9" s="106">
        <v>45.945484603174599</v>
      </c>
      <c r="AW9" s="106">
        <v>15.005142866731308</v>
      </c>
      <c r="AX9" s="106">
        <v>12.333404238583146</v>
      </c>
      <c r="AY9" s="106">
        <v>17</v>
      </c>
      <c r="AZ9" s="106">
        <v>17</v>
      </c>
      <c r="BA9" s="166">
        <v>42.3</v>
      </c>
      <c r="BB9" s="102">
        <v>28.617512033417192</v>
      </c>
      <c r="BC9">
        <v>0.55585971757447694</v>
      </c>
      <c r="BD9">
        <v>2.6890921018126752</v>
      </c>
      <c r="BE9">
        <v>0.91396123581440414</v>
      </c>
      <c r="BF9">
        <v>110.36660680114646</v>
      </c>
      <c r="BG9">
        <v>1.5646432640083534</v>
      </c>
      <c r="BH9">
        <v>1.0344641091839053</v>
      </c>
      <c r="BI9">
        <v>0</v>
      </c>
      <c r="BJ9">
        <v>0</v>
      </c>
      <c r="BK9" s="187">
        <v>18.618821186565441</v>
      </c>
      <c r="BL9" s="106">
        <v>19.760000000000002</v>
      </c>
      <c r="BM9" s="106">
        <v>27.1278929550969</v>
      </c>
      <c r="BN9" s="106">
        <v>27.546939390624996</v>
      </c>
      <c r="BO9" s="106">
        <v>34.427</v>
      </c>
      <c r="BP9" s="106">
        <v>45.945484603174599</v>
      </c>
      <c r="BQ9" s="106">
        <v>15.005142866731308</v>
      </c>
      <c r="BR9" s="106">
        <v>12.333404238583146</v>
      </c>
      <c r="BS9" s="106">
        <v>17</v>
      </c>
      <c r="BT9" s="106">
        <v>17</v>
      </c>
      <c r="BU9" s="166">
        <v>42.3</v>
      </c>
      <c r="BV9" s="102">
        <v>32.982919509787514</v>
      </c>
      <c r="BW9">
        <v>0.72950002377399215</v>
      </c>
      <c r="BX9">
        <v>3.3277088120800524</v>
      </c>
      <c r="BY9">
        <v>1.1256177669350482</v>
      </c>
      <c r="BZ9">
        <v>124.62614015387346</v>
      </c>
      <c r="CA9">
        <v>2.2511316791134233</v>
      </c>
      <c r="CB9">
        <v>1.3899417279598734</v>
      </c>
      <c r="CC9">
        <v>0</v>
      </c>
      <c r="CD9">
        <v>0</v>
      </c>
      <c r="CE9" s="187">
        <v>18.555051753541601</v>
      </c>
      <c r="CF9" s="106">
        <v>19.760000000000002</v>
      </c>
      <c r="CG9" s="106">
        <v>27.051979603965048</v>
      </c>
      <c r="CH9" s="106">
        <v>27.852039904256042</v>
      </c>
      <c r="CI9" s="106">
        <v>34.524799999999999</v>
      </c>
      <c r="CJ9" s="106">
        <v>45.945484603174599</v>
      </c>
      <c r="CK9" s="106">
        <v>15.005142866731308</v>
      </c>
      <c r="CL9" s="106">
        <v>12.333404238583146</v>
      </c>
      <c r="CM9" s="106">
        <v>17</v>
      </c>
      <c r="CN9" s="106">
        <v>17</v>
      </c>
      <c r="CO9" s="166">
        <v>42.3</v>
      </c>
      <c r="CP9" s="102">
        <v>30.738141058702865</v>
      </c>
      <c r="CQ9">
        <v>0.68622439094744769</v>
      </c>
      <c r="CR9">
        <v>3.1106280823298671</v>
      </c>
      <c r="CS9">
        <v>1.0472180619813982</v>
      </c>
      <c r="CT9">
        <v>116.16304153319373</v>
      </c>
      <c r="CU9">
        <v>2.2136488287488127</v>
      </c>
      <c r="CV9">
        <v>1.6271620982642256</v>
      </c>
      <c r="CW9">
        <v>0</v>
      </c>
      <c r="CX9">
        <v>0</v>
      </c>
      <c r="CY9" s="187">
        <v>18.542580514638523</v>
      </c>
      <c r="CZ9" s="106">
        <v>19.760000000000002</v>
      </c>
      <c r="DA9" s="106">
        <v>27.042916996100413</v>
      </c>
      <c r="DB9" s="106">
        <v>28.063870647566528</v>
      </c>
      <c r="DC9" s="106">
        <v>34.565378000000003</v>
      </c>
      <c r="DD9" s="106">
        <v>45.945484603174599</v>
      </c>
      <c r="DE9" s="106">
        <v>15.005142866731308</v>
      </c>
      <c r="DF9" s="106">
        <v>12.333404238583146</v>
      </c>
      <c r="DG9" s="106">
        <v>17</v>
      </c>
      <c r="DH9" s="106">
        <v>17</v>
      </c>
      <c r="DI9" s="166">
        <v>42.3</v>
      </c>
      <c r="DJ9" s="102">
        <v>32.901463358411398</v>
      </c>
      <c r="DK9">
        <v>0.73540308710435964</v>
      </c>
      <c r="DL9">
        <v>3.3302478129108306</v>
      </c>
      <c r="DM9">
        <v>1.11401900905572</v>
      </c>
      <c r="DN9">
        <v>118.12670571765052</v>
      </c>
      <c r="DO9">
        <v>2.3864818651802056</v>
      </c>
      <c r="DP9">
        <v>1.7514798090485844</v>
      </c>
      <c r="DQ9">
        <v>0</v>
      </c>
      <c r="DR9">
        <v>0</v>
      </c>
      <c r="DS9" s="187">
        <v>18.319727103167875</v>
      </c>
      <c r="DT9" s="106">
        <v>19.760000000000002</v>
      </c>
      <c r="DU9" s="106">
        <v>27.059600132281332</v>
      </c>
      <c r="DV9" s="106">
        <v>27.592725605263162</v>
      </c>
      <c r="DW9" s="106">
        <v>34.532572999999999</v>
      </c>
      <c r="DX9" s="106">
        <v>45.945484603174599</v>
      </c>
      <c r="DY9" s="106">
        <v>15.005142866731308</v>
      </c>
      <c r="DZ9" s="106">
        <v>12.333404238583146</v>
      </c>
      <c r="EA9" s="106">
        <v>17</v>
      </c>
      <c r="EB9" s="106">
        <v>17</v>
      </c>
      <c r="EC9" s="166">
        <v>42.3</v>
      </c>
      <c r="ED9" s="102">
        <v>34.278777851919422</v>
      </c>
      <c r="EE9">
        <v>0.75786117594132318</v>
      </c>
      <c r="EF9">
        <v>3.4270550911445281</v>
      </c>
      <c r="EG9">
        <v>1.1679415599092704</v>
      </c>
      <c r="EH9">
        <v>120.00061160048188</v>
      </c>
      <c r="EI9">
        <v>1.9579953453157364</v>
      </c>
      <c r="EJ9">
        <v>2.5389858533774685</v>
      </c>
      <c r="EK9">
        <v>0</v>
      </c>
      <c r="EL9">
        <v>0</v>
      </c>
    </row>
    <row r="10" spans="2:142">
      <c r="B10" t="s">
        <v>200</v>
      </c>
      <c r="C10" s="106">
        <v>18.177177101070814</v>
      </c>
      <c r="D10" s="106">
        <v>24.411399044996692</v>
      </c>
      <c r="E10" s="106">
        <v>27.304896388888888</v>
      </c>
      <c r="F10" s="106">
        <v>27.803423307123573</v>
      </c>
      <c r="G10" s="106">
        <v>33.980400000000003</v>
      </c>
      <c r="H10" s="106">
        <v>45.945484603174599</v>
      </c>
      <c r="I10" s="106">
        <v>15.005142866731308</v>
      </c>
      <c r="J10" s="106">
        <v>12.333404238583146</v>
      </c>
      <c r="K10" s="106">
        <v>17</v>
      </c>
      <c r="L10" s="106">
        <v>17</v>
      </c>
      <c r="M10" s="166">
        <v>42.3</v>
      </c>
      <c r="N10">
        <v>173.3657050617206</v>
      </c>
      <c r="O10">
        <v>0.11834535558624613</v>
      </c>
      <c r="P10">
        <v>2.5421864873581046</v>
      </c>
      <c r="Q10">
        <v>0.80829984048637005</v>
      </c>
      <c r="R10">
        <v>271.82125248313071</v>
      </c>
      <c r="S10">
        <v>0.66641737771540432</v>
      </c>
      <c r="T10">
        <v>0</v>
      </c>
      <c r="U10">
        <v>0</v>
      </c>
      <c r="V10" s="140">
        <v>0</v>
      </c>
      <c r="W10" s="106">
        <v>17.782608755952683</v>
      </c>
      <c r="X10" s="106">
        <v>23.955265186390594</v>
      </c>
      <c r="Y10" s="106">
        <v>29.551900109999998</v>
      </c>
      <c r="Z10" s="106">
        <v>27.425618302736073</v>
      </c>
      <c r="AA10" s="106">
        <v>33.975000000000001</v>
      </c>
      <c r="AB10" s="106">
        <v>45.945484603174599</v>
      </c>
      <c r="AC10" s="106">
        <v>15.005142866731308</v>
      </c>
      <c r="AD10" s="106">
        <v>12.333404238583146</v>
      </c>
      <c r="AE10" s="106">
        <v>17</v>
      </c>
      <c r="AF10" s="106">
        <v>17</v>
      </c>
      <c r="AG10" s="166">
        <v>42.3</v>
      </c>
      <c r="AH10" s="102">
        <v>165.43943296195104</v>
      </c>
      <c r="AI10">
        <v>0.69266174178132822</v>
      </c>
      <c r="AJ10">
        <v>5.7090681015916589</v>
      </c>
      <c r="AK10">
        <v>1.6807991994012628</v>
      </c>
      <c r="AL10">
        <v>331.75125214756247</v>
      </c>
      <c r="AM10">
        <v>1.6474424324746384</v>
      </c>
      <c r="AN10">
        <v>0.33469692495536962</v>
      </c>
      <c r="AO10">
        <v>0</v>
      </c>
      <c r="AP10">
        <v>0</v>
      </c>
      <c r="AQ10" s="187">
        <v>17.610611646729751</v>
      </c>
      <c r="AR10" s="106">
        <v>21.023996887467522</v>
      </c>
      <c r="AS10" s="106">
        <v>27.450416749999995</v>
      </c>
      <c r="AT10" s="106">
        <v>27.501905665315316</v>
      </c>
      <c r="AU10" s="106">
        <v>34.335000000000001</v>
      </c>
      <c r="AV10" s="106">
        <v>45.945484603174599</v>
      </c>
      <c r="AW10" s="106">
        <v>15.005142866731308</v>
      </c>
      <c r="AX10" s="106">
        <v>12.333404238583146</v>
      </c>
      <c r="AY10" s="106">
        <v>17</v>
      </c>
      <c r="AZ10" s="106">
        <v>17</v>
      </c>
      <c r="BA10" s="166">
        <v>42.3</v>
      </c>
      <c r="BB10" s="102">
        <v>142.35395819207056</v>
      </c>
      <c r="BC10">
        <v>2.7650492783528162</v>
      </c>
      <c r="BD10">
        <v>13.376526379688867</v>
      </c>
      <c r="BE10">
        <v>4.5463770365631246</v>
      </c>
      <c r="BF10">
        <v>351.5285589231828</v>
      </c>
      <c r="BG10">
        <v>4.9835435533205867</v>
      </c>
      <c r="BH10">
        <v>3.2948705056627219</v>
      </c>
      <c r="BI10">
        <v>0</v>
      </c>
      <c r="BJ10">
        <v>0</v>
      </c>
      <c r="BK10" s="187">
        <v>18.618821186565441</v>
      </c>
      <c r="BL10" s="106">
        <v>19.760000000000002</v>
      </c>
      <c r="BM10" s="106">
        <v>27.1278929550969</v>
      </c>
      <c r="BN10" s="106">
        <v>27.546939390624996</v>
      </c>
      <c r="BO10" s="106">
        <v>34.427</v>
      </c>
      <c r="BP10" s="106">
        <v>45.945484603174599</v>
      </c>
      <c r="BQ10" s="106">
        <v>15.005142866731308</v>
      </c>
      <c r="BR10" s="106">
        <v>12.333404238583146</v>
      </c>
      <c r="BS10" s="106">
        <v>17</v>
      </c>
      <c r="BT10" s="106">
        <v>17</v>
      </c>
      <c r="BU10" s="166">
        <v>42.3</v>
      </c>
      <c r="BV10" s="102">
        <v>152.66907351783578</v>
      </c>
      <c r="BW10">
        <v>3.3766596291685289</v>
      </c>
      <c r="BX10">
        <v>15.403070098953542</v>
      </c>
      <c r="BY10">
        <v>5.2101822448493182</v>
      </c>
      <c r="BZ10">
        <v>404.19340887322221</v>
      </c>
      <c r="CA10">
        <v>7.3009770348333705</v>
      </c>
      <c r="CB10">
        <v>4.5079249382640594</v>
      </c>
      <c r="CC10">
        <v>0</v>
      </c>
      <c r="CD10">
        <v>0</v>
      </c>
      <c r="CE10" s="187">
        <v>18.555051753541601</v>
      </c>
      <c r="CF10" s="106">
        <v>19.760000000000002</v>
      </c>
      <c r="CG10" s="106">
        <v>27.051979603965048</v>
      </c>
      <c r="CH10" s="106">
        <v>27.852039904256042</v>
      </c>
      <c r="CI10" s="106">
        <v>34.524799999999999</v>
      </c>
      <c r="CJ10" s="106">
        <v>45.945484603174599</v>
      </c>
      <c r="CK10" s="106">
        <v>15.005142866731308</v>
      </c>
      <c r="CL10" s="106">
        <v>12.333404238583146</v>
      </c>
      <c r="CM10" s="106">
        <v>17</v>
      </c>
      <c r="CN10" s="106">
        <v>17</v>
      </c>
      <c r="CO10" s="166">
        <v>42.3</v>
      </c>
      <c r="CP10" s="102">
        <v>140.07849532068423</v>
      </c>
      <c r="CQ10">
        <v>3.1272314078035484</v>
      </c>
      <c r="CR10">
        <v>14.175616555434628</v>
      </c>
      <c r="CS10">
        <v>4.772335780320855</v>
      </c>
      <c r="CT10">
        <v>373.22387649982079</v>
      </c>
      <c r="CU10">
        <v>7.1123016939844499</v>
      </c>
      <c r="CV10">
        <v>5.2279600980852496</v>
      </c>
      <c r="CW10">
        <v>0</v>
      </c>
      <c r="CX10">
        <v>0</v>
      </c>
      <c r="CY10" s="187">
        <v>18.542580514638523</v>
      </c>
      <c r="CZ10" s="106">
        <v>19.760000000000002</v>
      </c>
      <c r="DA10" s="106">
        <v>27.042916996100413</v>
      </c>
      <c r="DB10" s="106">
        <v>28.063870647566528</v>
      </c>
      <c r="DC10" s="106">
        <v>34.565378000000003</v>
      </c>
      <c r="DD10" s="106">
        <v>45.945484603174599</v>
      </c>
      <c r="DE10" s="106">
        <v>15.005142866731308</v>
      </c>
      <c r="DF10" s="106">
        <v>12.333404238583146</v>
      </c>
      <c r="DG10" s="106">
        <v>17</v>
      </c>
      <c r="DH10" s="106">
        <v>17</v>
      </c>
      <c r="DI10" s="166">
        <v>42.3</v>
      </c>
      <c r="DJ10" s="102">
        <v>148.0912977024378</v>
      </c>
      <c r="DK10">
        <v>3.3100897767764805</v>
      </c>
      <c r="DL10">
        <v>14.989628725999705</v>
      </c>
      <c r="DM10">
        <v>5.0142608831430131</v>
      </c>
      <c r="DN10">
        <v>373.63005579926823</v>
      </c>
      <c r="DO10">
        <v>7.5483468961074189</v>
      </c>
      <c r="DP10">
        <v>5.5398607352201203</v>
      </c>
      <c r="DQ10">
        <v>0</v>
      </c>
      <c r="DR10">
        <v>0</v>
      </c>
      <c r="DS10" s="187">
        <v>18.319727103167875</v>
      </c>
      <c r="DT10" s="106">
        <v>19.760000000000002</v>
      </c>
      <c r="DU10" s="106">
        <v>27.059600132281332</v>
      </c>
      <c r="DV10" s="106">
        <v>27.592725605263162</v>
      </c>
      <c r="DW10" s="106">
        <v>34.532572999999999</v>
      </c>
      <c r="DX10" s="106">
        <v>45.945484603174599</v>
      </c>
      <c r="DY10" s="106">
        <v>15.005142866731308</v>
      </c>
      <c r="DZ10" s="106">
        <v>12.333404238583146</v>
      </c>
      <c r="EA10" s="106">
        <v>17</v>
      </c>
      <c r="EB10" s="106">
        <v>17</v>
      </c>
      <c r="EC10" s="166">
        <v>42.3</v>
      </c>
      <c r="ED10" s="102">
        <v>151.90710318247477</v>
      </c>
      <c r="EE10">
        <v>3.3584772581168294</v>
      </c>
      <c r="EF10">
        <v>15.18706453279713</v>
      </c>
      <c r="EG10">
        <v>5.1757568434518619</v>
      </c>
      <c r="EH10">
        <v>371.30504051389971</v>
      </c>
      <c r="EI10">
        <v>6.0584152974064267</v>
      </c>
      <c r="EJ10">
        <v>7.856112002922103</v>
      </c>
      <c r="EK10">
        <v>0</v>
      </c>
      <c r="EL10">
        <v>0</v>
      </c>
    </row>
    <row r="11" spans="2:142">
      <c r="B11" t="s">
        <v>202</v>
      </c>
      <c r="C11" s="106">
        <v>18.177177101070814</v>
      </c>
      <c r="D11" s="106">
        <v>24.411399044996692</v>
      </c>
      <c r="E11" s="106">
        <v>27.304896388888888</v>
      </c>
      <c r="F11" s="106">
        <v>27.803423307123573</v>
      </c>
      <c r="G11" s="106">
        <v>33.980400000000003</v>
      </c>
      <c r="H11" s="106">
        <v>45.945484603174599</v>
      </c>
      <c r="I11" s="106">
        <v>15.005142866731308</v>
      </c>
      <c r="J11" s="106">
        <v>12.333404238583146</v>
      </c>
      <c r="K11" s="106">
        <v>17</v>
      </c>
      <c r="L11" s="106">
        <v>17</v>
      </c>
      <c r="M11" s="166">
        <v>42.3</v>
      </c>
      <c r="N11">
        <v>76.036613722838737</v>
      </c>
      <c r="O11">
        <v>5.1905191314509269E-2</v>
      </c>
      <c r="P11">
        <v>1.1149797584352181</v>
      </c>
      <c r="Q11">
        <v>0.3545129223880441</v>
      </c>
      <c r="R11">
        <v>77.846397391711847</v>
      </c>
      <c r="S11">
        <v>0.19085406876931182</v>
      </c>
      <c r="T11">
        <v>0</v>
      </c>
      <c r="U11">
        <v>0</v>
      </c>
      <c r="V11" s="140">
        <v>0</v>
      </c>
      <c r="W11" s="106">
        <v>17.782608755952683</v>
      </c>
      <c r="X11" s="106">
        <v>23.955265186390594</v>
      </c>
      <c r="Y11" s="106">
        <v>29.551900109999998</v>
      </c>
      <c r="Z11" s="106">
        <v>27.425618302736073</v>
      </c>
      <c r="AA11" s="106">
        <v>33.975000000000001</v>
      </c>
      <c r="AB11" s="106">
        <v>45.945484603174599</v>
      </c>
      <c r="AC11" s="106">
        <v>15.005142866731308</v>
      </c>
      <c r="AD11" s="106">
        <v>12.333404238583146</v>
      </c>
      <c r="AE11" s="106">
        <v>17</v>
      </c>
      <c r="AF11" s="106">
        <v>17</v>
      </c>
      <c r="AG11" s="166">
        <v>42.3</v>
      </c>
      <c r="AH11" s="102">
        <v>75.481117437530116</v>
      </c>
      <c r="AI11">
        <v>0.31602430774714391</v>
      </c>
      <c r="AJ11">
        <v>2.6047407931711466</v>
      </c>
      <c r="AK11">
        <v>0.76685829664377225</v>
      </c>
      <c r="AL11">
        <v>112.99907738465261</v>
      </c>
      <c r="AM11">
        <v>0.56114174011062523</v>
      </c>
      <c r="AN11">
        <v>0.11400241439515232</v>
      </c>
      <c r="AO11">
        <v>0</v>
      </c>
      <c r="AP11">
        <v>0</v>
      </c>
      <c r="AQ11" s="187">
        <v>17.610611646729751</v>
      </c>
      <c r="AR11" s="106">
        <v>21.023996887467522</v>
      </c>
      <c r="AS11" s="106">
        <v>27.450416749999995</v>
      </c>
      <c r="AT11" s="106">
        <v>27.501905665315316</v>
      </c>
      <c r="AU11" s="106">
        <v>34.335000000000001</v>
      </c>
      <c r="AV11" s="106">
        <v>45.945484603174599</v>
      </c>
      <c r="AW11" s="106">
        <v>15.005142866731308</v>
      </c>
      <c r="AX11" s="106">
        <v>12.333404238583146</v>
      </c>
      <c r="AY11" s="106">
        <v>17</v>
      </c>
      <c r="AZ11" s="106">
        <v>17</v>
      </c>
      <c r="BA11" s="166">
        <v>42.3</v>
      </c>
      <c r="BB11" s="102">
        <v>66.380610255622599</v>
      </c>
      <c r="BC11">
        <v>1.2893611165787222</v>
      </c>
      <c r="BD11">
        <v>6.237564416622182</v>
      </c>
      <c r="BE11">
        <v>2.1200062574446892</v>
      </c>
      <c r="BF11">
        <v>127.80866815655742</v>
      </c>
      <c r="BG11">
        <v>1.8119155558831515</v>
      </c>
      <c r="BH11">
        <v>1.1979482189641906</v>
      </c>
      <c r="BI11">
        <v>0</v>
      </c>
      <c r="BJ11">
        <v>0</v>
      </c>
      <c r="BK11" s="187">
        <v>18.618821186565441</v>
      </c>
      <c r="BL11" s="106">
        <v>19.760000000000002</v>
      </c>
      <c r="BM11" s="106">
        <v>27.1278929550969</v>
      </c>
      <c r="BN11" s="106">
        <v>27.546939390624996</v>
      </c>
      <c r="BO11" s="106">
        <v>34.427</v>
      </c>
      <c r="BP11" s="106">
        <v>45.945484603174599</v>
      </c>
      <c r="BQ11" s="106">
        <v>15.005142866731308</v>
      </c>
      <c r="BR11" s="106">
        <v>12.333404238583146</v>
      </c>
      <c r="BS11" s="106">
        <v>17</v>
      </c>
      <c r="BT11" s="106">
        <v>17</v>
      </c>
      <c r="BU11" s="166">
        <v>42.3</v>
      </c>
      <c r="BV11" s="102">
        <v>46.749961338833948</v>
      </c>
      <c r="BW11">
        <v>1.0339926972805533</v>
      </c>
      <c r="BX11">
        <v>4.7166915671450731</v>
      </c>
      <c r="BY11">
        <v>1.5954496408634364</v>
      </c>
      <c r="BZ11">
        <v>116.72076246965857</v>
      </c>
      <c r="CA11">
        <v>2.1083362261023622</v>
      </c>
      <c r="CB11">
        <v>1.3017739141689115</v>
      </c>
      <c r="CC11">
        <v>0</v>
      </c>
      <c r="CD11">
        <v>0</v>
      </c>
      <c r="CE11" s="187">
        <v>18.555051753541601</v>
      </c>
      <c r="CF11" s="106">
        <v>19.760000000000002</v>
      </c>
      <c r="CG11" s="106">
        <v>27.051979603965048</v>
      </c>
      <c r="CH11" s="106">
        <v>27.852039904256042</v>
      </c>
      <c r="CI11" s="106">
        <v>34.524799999999999</v>
      </c>
      <c r="CJ11" s="106">
        <v>45.945484603174599</v>
      </c>
      <c r="CK11" s="106">
        <v>15.005142866731308</v>
      </c>
      <c r="CL11" s="106">
        <v>12.333404238583146</v>
      </c>
      <c r="CM11" s="106">
        <v>17</v>
      </c>
      <c r="CN11" s="106">
        <v>17</v>
      </c>
      <c r="CO11" s="166">
        <v>42.3</v>
      </c>
      <c r="CP11" s="102">
        <v>43.566355731640229</v>
      </c>
      <c r="CQ11">
        <v>0.97261236034571907</v>
      </c>
      <c r="CR11">
        <v>4.4088134453154755</v>
      </c>
      <c r="CS11">
        <v>1.484262647170171</v>
      </c>
      <c r="CT11">
        <v>108.78986029689656</v>
      </c>
      <c r="CU11">
        <v>2.0731425731234547</v>
      </c>
      <c r="CV11">
        <v>1.523881735655026</v>
      </c>
      <c r="CW11">
        <v>0</v>
      </c>
      <c r="CX11">
        <v>0</v>
      </c>
      <c r="CY11" s="187">
        <v>18.542580514638523</v>
      </c>
      <c r="CZ11" s="106">
        <v>19.760000000000002</v>
      </c>
      <c r="DA11" s="106">
        <v>27.042916996100413</v>
      </c>
      <c r="DB11" s="106">
        <v>28.063870647566528</v>
      </c>
      <c r="DC11" s="106">
        <v>34.565378000000003</v>
      </c>
      <c r="DD11" s="106">
        <v>45.945484603174599</v>
      </c>
      <c r="DE11" s="106">
        <v>15.005142866731308</v>
      </c>
      <c r="DF11" s="106">
        <v>12.333404238583146</v>
      </c>
      <c r="DG11" s="106">
        <v>17</v>
      </c>
      <c r="DH11" s="106">
        <v>17</v>
      </c>
      <c r="DI11" s="166">
        <v>42.3</v>
      </c>
      <c r="DJ11" s="102">
        <v>45.88623193708402</v>
      </c>
      <c r="DK11">
        <v>1.0256345213135099</v>
      </c>
      <c r="DL11">
        <v>4.6445509698621361</v>
      </c>
      <c r="DM11">
        <v>1.5536735881622334</v>
      </c>
      <c r="DN11">
        <v>108.13533777148575</v>
      </c>
      <c r="DO11">
        <v>2.1846289626802573</v>
      </c>
      <c r="DP11">
        <v>1.6033365156572406</v>
      </c>
      <c r="DQ11">
        <v>0</v>
      </c>
      <c r="DR11">
        <v>0</v>
      </c>
      <c r="DS11" s="187">
        <v>18.319727103167875</v>
      </c>
      <c r="DT11" s="106">
        <v>19.760000000000002</v>
      </c>
      <c r="DU11" s="106">
        <v>27.059600132281332</v>
      </c>
      <c r="DV11" s="106">
        <v>27.592725605263162</v>
      </c>
      <c r="DW11" s="106">
        <v>34.532572999999999</v>
      </c>
      <c r="DX11" s="106">
        <v>45.945484603174599</v>
      </c>
      <c r="DY11" s="106">
        <v>15.005142866731308</v>
      </c>
      <c r="DZ11" s="106">
        <v>12.333404238583146</v>
      </c>
      <c r="EA11" s="106">
        <v>17</v>
      </c>
      <c r="EB11" s="106">
        <v>17</v>
      </c>
      <c r="EC11" s="166">
        <v>42.3</v>
      </c>
      <c r="ED11" s="102">
        <v>47.405208647556208</v>
      </c>
      <c r="EE11">
        <v>1.0480702470367986</v>
      </c>
      <c r="EF11">
        <v>4.7393831350751974</v>
      </c>
      <c r="EG11">
        <v>1.6151834109964052</v>
      </c>
      <c r="EH11">
        <v>108.37870032900229</v>
      </c>
      <c r="EI11">
        <v>1.7683659103509388</v>
      </c>
      <c r="EJ11">
        <v>2.2930882040743517</v>
      </c>
      <c r="EK11">
        <v>0</v>
      </c>
      <c r="EL11">
        <v>0</v>
      </c>
    </row>
    <row r="12" spans="2:142">
      <c r="B12" t="s">
        <v>209</v>
      </c>
      <c r="C12" s="106">
        <v>18.177177101070814</v>
      </c>
      <c r="D12" s="106">
        <v>24.411399044996692</v>
      </c>
      <c r="E12" s="106">
        <v>27.304896388888888</v>
      </c>
      <c r="F12" s="106">
        <v>27.803423307123573</v>
      </c>
      <c r="G12" s="106">
        <v>33.980400000000003</v>
      </c>
      <c r="H12" s="106">
        <v>45.945484603174599</v>
      </c>
      <c r="I12" s="106">
        <v>15.005142866731308</v>
      </c>
      <c r="J12" s="106">
        <v>12.333404238583146</v>
      </c>
      <c r="K12" s="106">
        <v>17</v>
      </c>
      <c r="L12" s="106">
        <v>17</v>
      </c>
      <c r="M12" s="166">
        <v>42.3</v>
      </c>
      <c r="N12">
        <v>136.52426613588085</v>
      </c>
      <c r="O12">
        <v>9.3196130204932962E-2</v>
      </c>
      <c r="P12">
        <v>2.0019538722699286</v>
      </c>
      <c r="Q12">
        <v>0.63653040548512274</v>
      </c>
      <c r="R12">
        <v>124.78557343482629</v>
      </c>
      <c r="S12">
        <v>0.30593367466846921</v>
      </c>
      <c r="T12">
        <v>0</v>
      </c>
      <c r="U12">
        <v>0</v>
      </c>
      <c r="V12" s="140">
        <v>0</v>
      </c>
      <c r="W12" s="106">
        <v>17.782608755952683</v>
      </c>
      <c r="X12" s="106">
        <v>23.955265186390594</v>
      </c>
      <c r="Y12" s="106">
        <v>29.551900109999998</v>
      </c>
      <c r="Z12" s="106">
        <v>27.425618302736073</v>
      </c>
      <c r="AA12" s="106">
        <v>33.975000000000001</v>
      </c>
      <c r="AB12" s="106">
        <v>45.945484603174599</v>
      </c>
      <c r="AC12" s="106">
        <v>15.005142866731308</v>
      </c>
      <c r="AD12" s="106">
        <v>12.333404238583146</v>
      </c>
      <c r="AE12" s="106">
        <v>17</v>
      </c>
      <c r="AF12" s="106">
        <v>17</v>
      </c>
      <c r="AG12" s="166">
        <v>42.3</v>
      </c>
      <c r="AH12" s="102">
        <v>105.90246438868559</v>
      </c>
      <c r="AI12">
        <v>0.44339238916076723</v>
      </c>
      <c r="AJ12">
        <v>3.6545361072438078</v>
      </c>
      <c r="AK12">
        <v>1.0759271485176174</v>
      </c>
      <c r="AL12">
        <v>124.04917732364997</v>
      </c>
      <c r="AM12">
        <v>0.61601539440656261</v>
      </c>
      <c r="AN12">
        <v>0.125150629951508</v>
      </c>
      <c r="AO12">
        <v>0</v>
      </c>
      <c r="AP12">
        <v>0.97253548530911227</v>
      </c>
      <c r="AQ12" s="187">
        <v>17.610611646729751</v>
      </c>
      <c r="AR12" s="106">
        <v>21.023996887467522</v>
      </c>
      <c r="AS12" s="106">
        <v>27.450416749999995</v>
      </c>
      <c r="AT12" s="106">
        <v>27.501905665315316</v>
      </c>
      <c r="AU12" s="106">
        <v>34.335000000000001</v>
      </c>
      <c r="AV12" s="106">
        <v>45.945484603174599</v>
      </c>
      <c r="AW12" s="106">
        <v>15.005142866731308</v>
      </c>
      <c r="AX12" s="106">
        <v>12.333404238583146</v>
      </c>
      <c r="AY12" s="106">
        <v>17</v>
      </c>
      <c r="AZ12" s="106">
        <v>17</v>
      </c>
      <c r="BA12" s="166">
        <v>42.3</v>
      </c>
      <c r="BB12" s="102">
        <v>102.95534878510017</v>
      </c>
      <c r="BC12">
        <v>1.9997801007872562</v>
      </c>
      <c r="BD12">
        <v>9.6743705369667286</v>
      </c>
      <c r="BE12">
        <v>3.2880984796810475</v>
      </c>
      <c r="BF12">
        <v>141.77126130652684</v>
      </c>
      <c r="BG12">
        <v>2.0098601874468529</v>
      </c>
      <c r="BH12">
        <v>1.3288193393457803</v>
      </c>
      <c r="BI12">
        <v>0</v>
      </c>
      <c r="BJ12">
        <v>1.0510923808285497</v>
      </c>
      <c r="BK12" s="187">
        <v>18.618821186565441</v>
      </c>
      <c r="BL12" s="106">
        <v>19.760000000000002</v>
      </c>
      <c r="BM12" s="106">
        <v>27.1278929550969</v>
      </c>
      <c r="BN12" s="106">
        <v>27.546939390624996</v>
      </c>
      <c r="BO12" s="106">
        <v>34.427</v>
      </c>
      <c r="BP12" s="106">
        <v>45.945484603174599</v>
      </c>
      <c r="BQ12" s="106">
        <v>15.005142866731308</v>
      </c>
      <c r="BR12" s="106">
        <v>12.333404238583146</v>
      </c>
      <c r="BS12" s="106">
        <v>17</v>
      </c>
      <c r="BT12" s="106">
        <v>17</v>
      </c>
      <c r="BU12" s="166">
        <v>42.3</v>
      </c>
      <c r="BV12" s="102">
        <v>75.221382957924618</v>
      </c>
      <c r="BW12">
        <v>1.6637096252148016</v>
      </c>
      <c r="BX12">
        <v>7.5892268679142942</v>
      </c>
      <c r="BY12">
        <v>2.5671021962061196</v>
      </c>
      <c r="BZ12">
        <v>139.64367256944013</v>
      </c>
      <c r="CA12">
        <v>2.5223945371386716</v>
      </c>
      <c r="CB12">
        <v>1.5574306265939324</v>
      </c>
      <c r="CC12">
        <v>0</v>
      </c>
      <c r="CD12">
        <v>0</v>
      </c>
      <c r="CE12" s="187">
        <v>18.555051753541601</v>
      </c>
      <c r="CF12" s="106">
        <v>19.760000000000002</v>
      </c>
      <c r="CG12" s="106">
        <v>27.051979603965048</v>
      </c>
      <c r="CH12" s="106">
        <v>27.852039904256042</v>
      </c>
      <c r="CI12" s="106">
        <v>34.524799999999999</v>
      </c>
      <c r="CJ12" s="106">
        <v>45.945484603174599</v>
      </c>
      <c r="CK12" s="106">
        <v>15.005142866731308</v>
      </c>
      <c r="CL12" s="106">
        <v>12.333404238583146</v>
      </c>
      <c r="CM12" s="106">
        <v>17</v>
      </c>
      <c r="CN12" s="106">
        <v>17</v>
      </c>
      <c r="CO12" s="166">
        <v>42.3</v>
      </c>
      <c r="CP12" s="102">
        <v>71.523121286002592</v>
      </c>
      <c r="CQ12">
        <v>1.5967429601358831</v>
      </c>
      <c r="CR12">
        <v>7.2379728228598781</v>
      </c>
      <c r="CS12">
        <v>2.4367219968489811</v>
      </c>
      <c r="CT12">
        <v>137.35640081232734</v>
      </c>
      <c r="CU12">
        <v>2.6175178590901105</v>
      </c>
      <c r="CV12">
        <v>1.9240295915628445</v>
      </c>
      <c r="CW12">
        <v>0</v>
      </c>
      <c r="CX12">
        <v>0</v>
      </c>
      <c r="CY12" s="187">
        <v>18.542580514638523</v>
      </c>
      <c r="CZ12" s="106">
        <v>19.760000000000002</v>
      </c>
      <c r="DA12" s="106">
        <v>27.042916996100413</v>
      </c>
      <c r="DB12" s="106">
        <v>28.063870647566528</v>
      </c>
      <c r="DC12" s="106">
        <v>34.565378000000003</v>
      </c>
      <c r="DD12" s="106">
        <v>45.945484603174599</v>
      </c>
      <c r="DE12" s="106">
        <v>15.005142866731308</v>
      </c>
      <c r="DF12" s="106">
        <v>12.333404238583146</v>
      </c>
      <c r="DG12" s="106">
        <v>17</v>
      </c>
      <c r="DH12" s="106">
        <v>17</v>
      </c>
      <c r="DI12" s="166">
        <v>42.3</v>
      </c>
      <c r="DJ12" s="102">
        <v>75.675866122056419</v>
      </c>
      <c r="DK12">
        <v>1.6914829884376186</v>
      </c>
      <c r="DL12">
        <v>7.6598230570398442</v>
      </c>
      <c r="DM12">
        <v>2.5623283824296483</v>
      </c>
      <c r="DN12">
        <v>137.95037539788399</v>
      </c>
      <c r="DO12">
        <v>2.7869740985476428</v>
      </c>
      <c r="DP12">
        <v>2.0454079007128687</v>
      </c>
      <c r="DQ12">
        <v>0</v>
      </c>
      <c r="DR12">
        <v>0</v>
      </c>
      <c r="DS12" s="187">
        <v>18.319727103167875</v>
      </c>
      <c r="DT12" s="106">
        <v>19.760000000000002</v>
      </c>
      <c r="DU12" s="106">
        <v>27.059600132281332</v>
      </c>
      <c r="DV12" s="106">
        <v>27.592725605263162</v>
      </c>
      <c r="DW12" s="106">
        <v>34.532572999999999</v>
      </c>
      <c r="DX12" s="106">
        <v>45.945484603174599</v>
      </c>
      <c r="DY12" s="106">
        <v>15.005142866731308</v>
      </c>
      <c r="DZ12" s="106">
        <v>12.333404238583146</v>
      </c>
      <c r="EA12" s="106">
        <v>17</v>
      </c>
      <c r="EB12" s="106">
        <v>17</v>
      </c>
      <c r="EC12" s="166">
        <v>42.3</v>
      </c>
      <c r="ED12" s="102">
        <v>80.536287624267587</v>
      </c>
      <c r="EE12">
        <v>1.7805572272308536</v>
      </c>
      <c r="EF12">
        <v>8.0516958835850581</v>
      </c>
      <c r="EG12">
        <v>2.7440207408655275</v>
      </c>
      <c r="EH12">
        <v>155.30411809851978</v>
      </c>
      <c r="EI12">
        <v>2.5340265877782082</v>
      </c>
      <c r="EJ12">
        <v>3.2859412428346491</v>
      </c>
      <c r="EK12">
        <v>0</v>
      </c>
      <c r="EL12">
        <v>0</v>
      </c>
    </row>
    <row r="13" spans="2:142">
      <c r="B13" t="s">
        <v>215</v>
      </c>
      <c r="C13" s="106">
        <v>18.177177101070814</v>
      </c>
      <c r="D13" s="106">
        <v>24.411399044996692</v>
      </c>
      <c r="E13" s="106">
        <v>27.304896388888888</v>
      </c>
      <c r="F13" s="106">
        <v>27.803423307123573</v>
      </c>
      <c r="G13" s="106">
        <v>33.980400000000003</v>
      </c>
      <c r="H13" s="106">
        <v>45.945484603174599</v>
      </c>
      <c r="I13" s="106">
        <v>15.005142866731308</v>
      </c>
      <c r="J13" s="106">
        <v>12.333404238583146</v>
      </c>
      <c r="K13" s="106">
        <v>17</v>
      </c>
      <c r="L13" s="106">
        <v>17</v>
      </c>
      <c r="M13" s="166">
        <v>42.3</v>
      </c>
      <c r="N13">
        <v>154.63414836158123</v>
      </c>
      <c r="O13">
        <v>0.10555855477363607</v>
      </c>
      <c r="P13">
        <v>2.267512149008871</v>
      </c>
      <c r="Q13">
        <v>0.72096587620898456</v>
      </c>
      <c r="R13">
        <v>269.21840342092736</v>
      </c>
      <c r="S13">
        <v>0.66003603765911034</v>
      </c>
      <c r="T13">
        <v>0</v>
      </c>
      <c r="U13">
        <v>0</v>
      </c>
      <c r="V13" s="140">
        <v>0</v>
      </c>
      <c r="W13" s="106">
        <v>17.782608755952683</v>
      </c>
      <c r="X13" s="106">
        <v>23.955265186390594</v>
      </c>
      <c r="Y13" s="106">
        <v>29.551900109999998</v>
      </c>
      <c r="Z13" s="106">
        <v>27.425618302736073</v>
      </c>
      <c r="AA13" s="106">
        <v>33.975000000000001</v>
      </c>
      <c r="AB13" s="106">
        <v>45.945484603174599</v>
      </c>
      <c r="AC13" s="106">
        <v>15.005142866731308</v>
      </c>
      <c r="AD13" s="106">
        <v>12.333404238583146</v>
      </c>
      <c r="AE13" s="106">
        <v>17</v>
      </c>
      <c r="AF13" s="106">
        <v>17</v>
      </c>
      <c r="AG13" s="166">
        <v>42.3</v>
      </c>
      <c r="AH13" s="102">
        <v>155.80125469392425</v>
      </c>
      <c r="AI13">
        <v>0.65230862144474089</v>
      </c>
      <c r="AJ13">
        <v>5.376468943565647</v>
      </c>
      <c r="AK13">
        <v>1.5828791205751231</v>
      </c>
      <c r="AL13">
        <v>329.36895184774147</v>
      </c>
      <c r="AM13">
        <v>1.635612175390706</v>
      </c>
      <c r="AN13">
        <v>0.33229347182743485</v>
      </c>
      <c r="AO13">
        <v>0</v>
      </c>
      <c r="AP13">
        <v>0</v>
      </c>
      <c r="AQ13" s="187">
        <v>17.610611646729751</v>
      </c>
      <c r="AR13" s="106">
        <v>21.023996887467522</v>
      </c>
      <c r="AS13" s="106">
        <v>27.450416749999995</v>
      </c>
      <c r="AT13" s="106">
        <v>27.501905665315316</v>
      </c>
      <c r="AU13" s="106">
        <v>34.335000000000001</v>
      </c>
      <c r="AV13" s="106">
        <v>45.945484603174599</v>
      </c>
      <c r="AW13" s="106">
        <v>15.005142866731308</v>
      </c>
      <c r="AX13" s="106">
        <v>12.333404238583146</v>
      </c>
      <c r="AY13" s="106">
        <v>17</v>
      </c>
      <c r="AZ13" s="106">
        <v>17</v>
      </c>
      <c r="BA13" s="166">
        <v>42.3</v>
      </c>
      <c r="BB13" s="102">
        <v>144.46240354615563</v>
      </c>
      <c r="BC13">
        <v>2.8060032172443026</v>
      </c>
      <c r="BD13">
        <v>13.574649953190052</v>
      </c>
      <c r="BE13">
        <v>4.6137147324193011</v>
      </c>
      <c r="BF13">
        <v>368.57444995681243</v>
      </c>
      <c r="BG13">
        <v>5.2251994251264779</v>
      </c>
      <c r="BH13">
        <v>3.4546413185420253</v>
      </c>
      <c r="BI13">
        <v>0</v>
      </c>
      <c r="BJ13">
        <v>0</v>
      </c>
      <c r="BK13" s="187">
        <v>18.618821186565441</v>
      </c>
      <c r="BL13" s="106">
        <v>19.760000000000002</v>
      </c>
      <c r="BM13" s="106">
        <v>27.1278929550969</v>
      </c>
      <c r="BN13" s="106">
        <v>27.546939390624996</v>
      </c>
      <c r="BO13" s="106">
        <v>34.427</v>
      </c>
      <c r="BP13" s="106">
        <v>45.945484603174599</v>
      </c>
      <c r="BQ13" s="106">
        <v>15.005142866731308</v>
      </c>
      <c r="BR13" s="106">
        <v>12.333404238583146</v>
      </c>
      <c r="BS13" s="106">
        <v>17</v>
      </c>
      <c r="BT13" s="106">
        <v>17</v>
      </c>
      <c r="BU13" s="166">
        <v>42.3</v>
      </c>
      <c r="BV13" s="102">
        <v>117.7546027734968</v>
      </c>
      <c r="BW13">
        <v>2.6044385033068989</v>
      </c>
      <c r="BX13">
        <v>11.8804834482912</v>
      </c>
      <c r="BY13">
        <v>4.0186458624711676</v>
      </c>
      <c r="BZ13">
        <v>337.92609531000045</v>
      </c>
      <c r="CA13">
        <v>6.1039853871122274</v>
      </c>
      <c r="CB13">
        <v>3.768852828611946</v>
      </c>
      <c r="CC13">
        <v>0</v>
      </c>
      <c r="CD13">
        <v>0</v>
      </c>
      <c r="CE13" s="187">
        <v>18.555051753541601</v>
      </c>
      <c r="CF13" s="106">
        <v>19.760000000000002</v>
      </c>
      <c r="CG13" s="106">
        <v>27.051979603965048</v>
      </c>
      <c r="CH13" s="106">
        <v>27.852039904256042</v>
      </c>
      <c r="CI13" s="106">
        <v>34.524799999999999</v>
      </c>
      <c r="CJ13" s="106">
        <v>45.945484603174599</v>
      </c>
      <c r="CK13" s="106">
        <v>15.005142866731308</v>
      </c>
      <c r="CL13" s="106">
        <v>12.333404238583146</v>
      </c>
      <c r="CM13" s="106">
        <v>17</v>
      </c>
      <c r="CN13" s="106">
        <v>17</v>
      </c>
      <c r="CO13" s="166">
        <v>42.3</v>
      </c>
      <c r="CP13" s="102">
        <v>112.8425229529592</v>
      </c>
      <c r="CQ13">
        <v>2.5191924078454835</v>
      </c>
      <c r="CR13">
        <v>11.419399764874392</v>
      </c>
      <c r="CS13">
        <v>3.8444331415556356</v>
      </c>
      <c r="CT13">
        <v>340.19729680229045</v>
      </c>
      <c r="CU13">
        <v>6.4829341386925519</v>
      </c>
      <c r="CV13">
        <v>4.7653379248894154</v>
      </c>
      <c r="CW13">
        <v>0</v>
      </c>
      <c r="CX13">
        <v>0</v>
      </c>
      <c r="CY13" s="187">
        <v>18.542580514638523</v>
      </c>
      <c r="CZ13" s="106">
        <v>19.760000000000002</v>
      </c>
      <c r="DA13" s="106">
        <v>27.042916996100413</v>
      </c>
      <c r="DB13" s="106">
        <v>28.063870647566528</v>
      </c>
      <c r="DC13" s="106">
        <v>34.565378000000003</v>
      </c>
      <c r="DD13" s="106">
        <v>45.945484603174599</v>
      </c>
      <c r="DE13" s="106">
        <v>15.005142866731308</v>
      </c>
      <c r="DF13" s="106">
        <v>12.333404238583146</v>
      </c>
      <c r="DG13" s="106">
        <v>17</v>
      </c>
      <c r="DH13" s="106">
        <v>17</v>
      </c>
      <c r="DI13" s="166">
        <v>42.3</v>
      </c>
      <c r="DJ13" s="102">
        <v>120.15891460057877</v>
      </c>
      <c r="DK13">
        <v>2.6857539975584035</v>
      </c>
      <c r="DL13">
        <v>12.16234543099781</v>
      </c>
      <c r="DM13">
        <v>4.0684912252793755</v>
      </c>
      <c r="DN13">
        <v>347.32626106327882</v>
      </c>
      <c r="DO13">
        <v>7.0169384500537033</v>
      </c>
      <c r="DP13">
        <v>5.1498509986279313</v>
      </c>
      <c r="DQ13">
        <v>0</v>
      </c>
      <c r="DR13">
        <v>0</v>
      </c>
      <c r="DS13" s="187">
        <v>18.319727103167875</v>
      </c>
      <c r="DT13" s="106">
        <v>19.760000000000002</v>
      </c>
      <c r="DU13" s="106">
        <v>27.059600132281332</v>
      </c>
      <c r="DV13" s="106">
        <v>27.592725605263162</v>
      </c>
      <c r="DW13" s="106">
        <v>34.532572999999999</v>
      </c>
      <c r="DX13" s="106">
        <v>45.945484603174599</v>
      </c>
      <c r="DY13" s="106">
        <v>15.005142866731308</v>
      </c>
      <c r="DZ13" s="106">
        <v>12.333404238583146</v>
      </c>
      <c r="EA13" s="106">
        <v>17</v>
      </c>
      <c r="EB13" s="106">
        <v>17</v>
      </c>
      <c r="EC13" s="166">
        <v>42.3</v>
      </c>
      <c r="ED13" s="102">
        <v>125.14432837770948</v>
      </c>
      <c r="EE13">
        <v>2.766785568506124</v>
      </c>
      <c r="EF13">
        <v>12.511429361554008</v>
      </c>
      <c r="EG13">
        <v>4.2638994520359121</v>
      </c>
      <c r="EH13">
        <v>357.95389820388471</v>
      </c>
      <c r="EI13">
        <v>5.8405707868743466</v>
      </c>
      <c r="EJ13">
        <v>7.5736270972249962</v>
      </c>
      <c r="EK13">
        <v>0</v>
      </c>
      <c r="EL13">
        <v>0</v>
      </c>
    </row>
    <row r="14" spans="2:142">
      <c r="B14" t="s">
        <v>216</v>
      </c>
      <c r="C14" s="106">
        <v>18.177177101070814</v>
      </c>
      <c r="D14" s="106">
        <v>24.411399044996692</v>
      </c>
      <c r="E14" s="106">
        <v>27.304896388888888</v>
      </c>
      <c r="F14" s="106">
        <v>27.803423307123573</v>
      </c>
      <c r="G14" s="106">
        <v>33.980400000000003</v>
      </c>
      <c r="H14" s="106">
        <v>45.945484603174599</v>
      </c>
      <c r="I14" s="106">
        <v>15.005142866731308</v>
      </c>
      <c r="J14" s="106">
        <v>12.333404238583146</v>
      </c>
      <c r="K14" s="106">
        <v>17</v>
      </c>
      <c r="L14" s="106">
        <v>17</v>
      </c>
      <c r="M14" s="166">
        <v>42.3</v>
      </c>
      <c r="N14">
        <v>94.26508232808348</v>
      </c>
      <c r="O14">
        <v>6.4348566998946963E-2</v>
      </c>
      <c r="P14">
        <v>1.3822769528658401</v>
      </c>
      <c r="Q14">
        <v>0.43950128995869242</v>
      </c>
      <c r="R14">
        <v>152.50343186667379</v>
      </c>
      <c r="S14">
        <v>0.37388885610957079</v>
      </c>
      <c r="T14">
        <v>0</v>
      </c>
      <c r="U14">
        <v>0</v>
      </c>
      <c r="V14" s="140">
        <v>0</v>
      </c>
      <c r="W14" s="106">
        <v>17.782608755952683</v>
      </c>
      <c r="X14" s="106">
        <v>23.955265186390594</v>
      </c>
      <c r="Y14" s="106">
        <v>29.551900109999998</v>
      </c>
      <c r="Z14" s="106">
        <v>27.425618302736073</v>
      </c>
      <c r="AA14" s="106">
        <v>33.975000000000001</v>
      </c>
      <c r="AB14" s="106">
        <v>45.945484603174599</v>
      </c>
      <c r="AC14" s="106">
        <v>15.005142866731308</v>
      </c>
      <c r="AD14" s="106">
        <v>12.333404238583146</v>
      </c>
      <c r="AE14" s="106">
        <v>17</v>
      </c>
      <c r="AF14" s="106">
        <v>17</v>
      </c>
      <c r="AG14" s="166">
        <v>42.3</v>
      </c>
      <c r="AH14" s="102">
        <v>80.954660282446397</v>
      </c>
      <c r="AI14">
        <v>0.33894093441103229</v>
      </c>
      <c r="AJ14">
        <v>2.7936245937206423</v>
      </c>
      <c r="AK14">
        <v>0.82246732689074875</v>
      </c>
      <c r="AL14">
        <v>198.63444103918528</v>
      </c>
      <c r="AM14">
        <v>0.98639810581115794</v>
      </c>
      <c r="AN14">
        <v>0.2003981482381044</v>
      </c>
      <c r="AO14">
        <v>0</v>
      </c>
      <c r="AP14">
        <v>0</v>
      </c>
      <c r="AQ14" s="187">
        <v>17.610611646729751</v>
      </c>
      <c r="AR14" s="106">
        <v>21.023996887467522</v>
      </c>
      <c r="AS14" s="106">
        <v>27.450416749999995</v>
      </c>
      <c r="AT14" s="106">
        <v>27.501905665315316</v>
      </c>
      <c r="AU14" s="106">
        <v>34.335000000000001</v>
      </c>
      <c r="AV14" s="106">
        <v>45.945484603174599</v>
      </c>
      <c r="AW14" s="106">
        <v>15.005142866731308</v>
      </c>
      <c r="AX14" s="106">
        <v>12.333404238583146</v>
      </c>
      <c r="AY14" s="106">
        <v>17</v>
      </c>
      <c r="AZ14" s="106">
        <v>17</v>
      </c>
      <c r="BA14" s="166">
        <v>42.3</v>
      </c>
      <c r="BB14" s="102">
        <v>72.126362279866044</v>
      </c>
      <c r="BC14">
        <v>1.400965231350106</v>
      </c>
      <c r="BD14">
        <v>6.7774735592941582</v>
      </c>
      <c r="BE14">
        <v>2.3035090935622562</v>
      </c>
      <c r="BF14">
        <v>248.26861752953411</v>
      </c>
      <c r="BG14">
        <v>3.5196499316332761</v>
      </c>
      <c r="BH14">
        <v>2.327017036355433</v>
      </c>
      <c r="BI14">
        <v>0</v>
      </c>
      <c r="BJ14">
        <v>0</v>
      </c>
      <c r="BK14" s="187">
        <v>18.618821186565441</v>
      </c>
      <c r="BL14" s="106">
        <v>19.760000000000002</v>
      </c>
      <c r="BM14" s="106">
        <v>27.1278929550969</v>
      </c>
      <c r="BN14" s="106">
        <v>27.546939390624996</v>
      </c>
      <c r="BO14" s="106">
        <v>34.427</v>
      </c>
      <c r="BP14" s="106">
        <v>45.945484603174599</v>
      </c>
      <c r="BQ14" s="106">
        <v>15.005142866731308</v>
      </c>
      <c r="BR14" s="106">
        <v>12.333404238583146</v>
      </c>
      <c r="BS14" s="106">
        <v>17</v>
      </c>
      <c r="BT14" s="106">
        <v>17</v>
      </c>
      <c r="BU14" s="166">
        <v>42.3</v>
      </c>
      <c r="BV14" s="102">
        <v>77.164636829986634</v>
      </c>
      <c r="BW14">
        <v>1.70668956049456</v>
      </c>
      <c r="BX14">
        <v>7.7852854076154427</v>
      </c>
      <c r="BY14">
        <v>2.6334201909915489</v>
      </c>
      <c r="BZ14">
        <v>233.1351675155604</v>
      </c>
      <c r="CA14">
        <v>4.2111386941913649</v>
      </c>
      <c r="CB14">
        <v>2.6001310574547314</v>
      </c>
      <c r="CC14">
        <v>0</v>
      </c>
      <c r="CD14">
        <v>0</v>
      </c>
      <c r="CE14" s="187">
        <v>18.555051753541601</v>
      </c>
      <c r="CF14" s="106">
        <v>19.760000000000002</v>
      </c>
      <c r="CG14" s="106">
        <v>27.051979603965048</v>
      </c>
      <c r="CH14" s="106">
        <v>27.852039904256042</v>
      </c>
      <c r="CI14" s="106">
        <v>34.524799999999999</v>
      </c>
      <c r="CJ14" s="106">
        <v>45.945484603174599</v>
      </c>
      <c r="CK14" s="106">
        <v>15.005142866731308</v>
      </c>
      <c r="CL14" s="106">
        <v>12.333404238583146</v>
      </c>
      <c r="CM14" s="106">
        <v>17</v>
      </c>
      <c r="CN14" s="106">
        <v>17</v>
      </c>
      <c r="CO14" s="166">
        <v>42.3</v>
      </c>
      <c r="CP14" s="102">
        <v>74.765365430610444</v>
      </c>
      <c r="CQ14">
        <v>1.6691255745948186</v>
      </c>
      <c r="CR14">
        <v>7.566080357623477</v>
      </c>
      <c r="CS14">
        <v>2.5471820478684117</v>
      </c>
      <c r="CT14">
        <v>231.31865995096422</v>
      </c>
      <c r="CU14">
        <v>4.4080998044621227</v>
      </c>
      <c r="CV14">
        <v>3.2402126453096098</v>
      </c>
      <c r="CW14">
        <v>0</v>
      </c>
      <c r="CX14">
        <v>0</v>
      </c>
      <c r="CY14" s="187">
        <v>18.542580514638523</v>
      </c>
      <c r="CZ14" s="106">
        <v>19.760000000000002</v>
      </c>
      <c r="DA14" s="106">
        <v>27.042916996100413</v>
      </c>
      <c r="DB14" s="106">
        <v>28.063870647566528</v>
      </c>
      <c r="DC14" s="106">
        <v>34.565378000000003</v>
      </c>
      <c r="DD14" s="106">
        <v>45.945484603174599</v>
      </c>
      <c r="DE14" s="106">
        <v>15.005142866731308</v>
      </c>
      <c r="DF14" s="106">
        <v>12.333404238583146</v>
      </c>
      <c r="DG14" s="106">
        <v>17</v>
      </c>
      <c r="DH14" s="106">
        <v>17</v>
      </c>
      <c r="DI14" s="166">
        <v>42.3</v>
      </c>
      <c r="DJ14" s="102">
        <v>79.384295994629198</v>
      </c>
      <c r="DK14">
        <v>1.7743726382653926</v>
      </c>
      <c r="DL14">
        <v>8.035186010897986</v>
      </c>
      <c r="DM14">
        <v>2.6878930519032327</v>
      </c>
      <c r="DN14">
        <v>232.8599690753432</v>
      </c>
      <c r="DO14">
        <v>4.7044069327812874</v>
      </c>
      <c r="DP14">
        <v>3.4526446132002846</v>
      </c>
      <c r="DQ14">
        <v>0</v>
      </c>
      <c r="DR14">
        <v>0</v>
      </c>
      <c r="DS14" s="187">
        <v>18.319727103167875</v>
      </c>
      <c r="DT14" s="106">
        <v>19.760000000000002</v>
      </c>
      <c r="DU14" s="106">
        <v>27.059600132281332</v>
      </c>
      <c r="DV14" s="106">
        <v>27.592725605263162</v>
      </c>
      <c r="DW14" s="106">
        <v>34.532572999999999</v>
      </c>
      <c r="DX14" s="106">
        <v>45.945484603174599</v>
      </c>
      <c r="DY14" s="106">
        <v>15.005142866731308</v>
      </c>
      <c r="DZ14" s="106">
        <v>12.333404238583146</v>
      </c>
      <c r="EA14" s="106">
        <v>17</v>
      </c>
      <c r="EB14" s="106">
        <v>17</v>
      </c>
      <c r="EC14" s="166">
        <v>42.3</v>
      </c>
      <c r="ED14" s="102">
        <v>81.517019907474577</v>
      </c>
      <c r="EE14">
        <v>1.8022399991384659</v>
      </c>
      <c r="EF14">
        <v>8.1497455742342844</v>
      </c>
      <c r="EG14">
        <v>2.777436109337831</v>
      </c>
      <c r="EH14">
        <v>231.65892094566976</v>
      </c>
      <c r="EI14">
        <v>3.7798731428354326</v>
      </c>
      <c r="EJ14">
        <v>4.9014643779314113</v>
      </c>
      <c r="EK14">
        <v>0</v>
      </c>
      <c r="EL14">
        <v>0</v>
      </c>
    </row>
    <row r="15" spans="2:142">
      <c r="B15" t="s">
        <v>217</v>
      </c>
      <c r="C15" s="106">
        <v>18.177177101070814</v>
      </c>
      <c r="D15" s="106">
        <v>24.411399044996692</v>
      </c>
      <c r="E15" s="106">
        <v>27.304896388888888</v>
      </c>
      <c r="F15" s="106">
        <v>27.803423307123573</v>
      </c>
      <c r="G15" s="106">
        <v>33.980400000000003</v>
      </c>
      <c r="H15" s="106">
        <v>45.945484603174599</v>
      </c>
      <c r="I15" s="106">
        <v>15.005142866731308</v>
      </c>
      <c r="J15" s="106">
        <v>12.333404238583146</v>
      </c>
      <c r="K15" s="106">
        <v>17</v>
      </c>
      <c r="L15" s="106">
        <v>17</v>
      </c>
      <c r="M15" s="166">
        <v>42.3</v>
      </c>
      <c r="N15">
        <v>132.41920274802865</v>
      </c>
      <c r="O15">
        <v>9.0393873633101252E-2</v>
      </c>
      <c r="P15">
        <v>1.9417583643369669</v>
      </c>
      <c r="Q15">
        <v>0.61739096795677151</v>
      </c>
      <c r="R15">
        <v>116.48755718443914</v>
      </c>
      <c r="S15">
        <v>0.28558963541728516</v>
      </c>
      <c r="T15">
        <v>0</v>
      </c>
      <c r="U15">
        <v>0.91596998935323237</v>
      </c>
      <c r="V15" s="140">
        <v>0</v>
      </c>
      <c r="W15" s="106">
        <v>17.782608755952683</v>
      </c>
      <c r="X15" s="106">
        <v>23.955265186390594</v>
      </c>
      <c r="Y15" s="106">
        <v>29.551900109999998</v>
      </c>
      <c r="Z15" s="106">
        <v>27.425618302736073</v>
      </c>
      <c r="AA15" s="106">
        <v>33.975000000000001</v>
      </c>
      <c r="AB15" s="106">
        <v>45.945484603174599</v>
      </c>
      <c r="AC15" s="106">
        <v>15.005142866731308</v>
      </c>
      <c r="AD15" s="106">
        <v>12.333404238583146</v>
      </c>
      <c r="AE15" s="106">
        <v>17</v>
      </c>
      <c r="AF15" s="106">
        <v>17</v>
      </c>
      <c r="AG15" s="166">
        <v>42.3</v>
      </c>
      <c r="AH15" s="102">
        <v>122.02481692990544</v>
      </c>
      <c r="AI15">
        <v>0.51089344736000741</v>
      </c>
      <c r="AJ15">
        <v>4.2108944491928062</v>
      </c>
      <c r="AK15">
        <v>1.2397238731472255</v>
      </c>
      <c r="AL15">
        <v>172.95769897754039</v>
      </c>
      <c r="AM15">
        <v>0.85889005836226795</v>
      </c>
      <c r="AN15">
        <v>0.1744934182475687</v>
      </c>
      <c r="AO15">
        <v>1.059542380995786</v>
      </c>
      <c r="AP15">
        <v>0</v>
      </c>
      <c r="AQ15" s="187">
        <v>17.610611646729751</v>
      </c>
      <c r="AR15" s="106">
        <v>21.023996887467522</v>
      </c>
      <c r="AS15" s="106">
        <v>27.450416749999995</v>
      </c>
      <c r="AT15" s="106">
        <v>27.501905665315316</v>
      </c>
      <c r="AU15" s="106">
        <v>34.335000000000001</v>
      </c>
      <c r="AV15" s="106">
        <v>45.945484603174599</v>
      </c>
      <c r="AW15" s="106">
        <v>15.005142866731308</v>
      </c>
      <c r="AX15" s="106">
        <v>12.333404238583146</v>
      </c>
      <c r="AY15" s="106">
        <v>17</v>
      </c>
      <c r="AZ15" s="106">
        <v>17</v>
      </c>
      <c r="BA15" s="166">
        <v>42.3</v>
      </c>
      <c r="BB15" s="102">
        <v>72.126362279866044</v>
      </c>
      <c r="BC15">
        <v>1.400965231350106</v>
      </c>
      <c r="BD15">
        <v>6.7774735592941582</v>
      </c>
      <c r="BE15">
        <v>2.3035090935622562</v>
      </c>
      <c r="BF15">
        <v>248.26861752953411</v>
      </c>
      <c r="BG15">
        <v>3.5196499316332761</v>
      </c>
      <c r="BH15">
        <v>2.327017036355433</v>
      </c>
      <c r="BI15">
        <v>0</v>
      </c>
      <c r="BJ15">
        <v>0</v>
      </c>
      <c r="BK15" s="187">
        <v>18.618821186565441</v>
      </c>
      <c r="BL15" s="106">
        <v>19.760000000000002</v>
      </c>
      <c r="BM15" s="106">
        <v>27.1278929550969</v>
      </c>
      <c r="BN15" s="106">
        <v>27.546939390624996</v>
      </c>
      <c r="BO15" s="106">
        <v>34.427</v>
      </c>
      <c r="BP15" s="106">
        <v>45.945484603174599</v>
      </c>
      <c r="BQ15" s="106">
        <v>15.005142866731308</v>
      </c>
      <c r="BR15" s="106">
        <v>12.333404238583146</v>
      </c>
      <c r="BS15" s="106">
        <v>17</v>
      </c>
      <c r="BT15" s="106">
        <v>17</v>
      </c>
      <c r="BU15" s="166">
        <v>42.3</v>
      </c>
      <c r="BV15" s="102">
        <v>77.828260149326965</v>
      </c>
      <c r="BW15">
        <v>1.7213672553266413</v>
      </c>
      <c r="BX15">
        <v>7.852239613019103</v>
      </c>
      <c r="BY15">
        <v>2.656067858629954</v>
      </c>
      <c r="BZ15">
        <v>191.26277984287839</v>
      </c>
      <c r="CA15">
        <v>3.4547944934184645</v>
      </c>
      <c r="CB15">
        <v>2.1331328915505741</v>
      </c>
      <c r="CC15">
        <v>1.0262054454629059</v>
      </c>
      <c r="CD15">
        <v>0</v>
      </c>
      <c r="CE15" s="187">
        <v>18.555051753541601</v>
      </c>
      <c r="CF15" s="106">
        <v>19.760000000000002</v>
      </c>
      <c r="CG15" s="106">
        <v>27.051979603965048</v>
      </c>
      <c r="CH15" s="106">
        <v>27.852039904256042</v>
      </c>
      <c r="CI15" s="106">
        <v>34.524799999999999</v>
      </c>
      <c r="CJ15" s="106">
        <v>45.945484603174599</v>
      </c>
      <c r="CK15" s="106">
        <v>15.005142866731308</v>
      </c>
      <c r="CL15" s="106">
        <v>12.333404238583146</v>
      </c>
      <c r="CM15" s="106">
        <v>17</v>
      </c>
      <c r="CN15" s="106">
        <v>17</v>
      </c>
      <c r="CO15" s="166">
        <v>42.3</v>
      </c>
      <c r="CP15" s="102">
        <v>68.660938467398609</v>
      </c>
      <c r="CQ15">
        <v>1.5328451578021063</v>
      </c>
      <c r="CR15">
        <v>6.948326606606642</v>
      </c>
      <c r="CS15">
        <v>2.3392102592780368</v>
      </c>
      <c r="CT15">
        <v>179.27893382881015</v>
      </c>
      <c r="CU15">
        <v>3.4164102166357102</v>
      </c>
      <c r="CV15">
        <v>2.5112624660409031</v>
      </c>
      <c r="CW15">
        <v>0.96598629954314574</v>
      </c>
      <c r="CX15">
        <v>0</v>
      </c>
      <c r="CY15" s="187">
        <v>18.542580514638523</v>
      </c>
      <c r="CZ15" s="106">
        <v>19.760000000000002</v>
      </c>
      <c r="DA15" s="106">
        <v>27.042916996100413</v>
      </c>
      <c r="DB15" s="106">
        <v>28.063870647566528</v>
      </c>
      <c r="DC15" s="106">
        <v>34.565378000000003</v>
      </c>
      <c r="DD15" s="106">
        <v>45.945484603174599</v>
      </c>
      <c r="DE15" s="106">
        <v>15.005142866731308</v>
      </c>
      <c r="DF15" s="106">
        <v>12.333404238583146</v>
      </c>
      <c r="DG15" s="106">
        <v>17</v>
      </c>
      <c r="DH15" s="106">
        <v>17</v>
      </c>
      <c r="DI15" s="166">
        <v>42.3</v>
      </c>
      <c r="DJ15" s="102">
        <v>72.252356826547015</v>
      </c>
      <c r="DK15">
        <v>1.6149617930967908</v>
      </c>
      <c r="DL15">
        <v>7.313299432249905</v>
      </c>
      <c r="DM15">
        <v>2.4464109111813248</v>
      </c>
      <c r="DN15">
        <v>178.04082709038323</v>
      </c>
      <c r="DO15">
        <v>3.5969106438003111</v>
      </c>
      <c r="DP15">
        <v>2.6398341673937153</v>
      </c>
      <c r="DQ15">
        <v>1.0179598481234158</v>
      </c>
      <c r="DR15">
        <v>0</v>
      </c>
      <c r="DS15" s="187">
        <v>18.319727103167875</v>
      </c>
      <c r="DT15" s="106">
        <v>19.760000000000002</v>
      </c>
      <c r="DU15" s="106">
        <v>27.059600132281332</v>
      </c>
      <c r="DV15" s="106">
        <v>27.592725605263162</v>
      </c>
      <c r="DW15" s="106">
        <v>34.532572999999999</v>
      </c>
      <c r="DX15" s="106">
        <v>45.945484603174599</v>
      </c>
      <c r="DY15" s="106">
        <v>15.005142866731308</v>
      </c>
      <c r="DZ15" s="106">
        <v>12.333404238583146</v>
      </c>
      <c r="EA15" s="106">
        <v>17</v>
      </c>
      <c r="EB15" s="106">
        <v>17</v>
      </c>
      <c r="EC15" s="166">
        <v>42.3</v>
      </c>
      <c r="ED15" s="102">
        <v>74.522240100613644</v>
      </c>
      <c r="EE15">
        <v>1.6475941108638519</v>
      </c>
      <c r="EF15">
        <v>7.4504354689530556</v>
      </c>
      <c r="EG15">
        <v>2.5391109836831673</v>
      </c>
      <c r="EH15">
        <v>179.12380332973851</v>
      </c>
      <c r="EI15">
        <v>2.9226815470119734</v>
      </c>
      <c r="EJ15">
        <v>3.7899207061670306</v>
      </c>
      <c r="EK15">
        <v>1.0320767907618147</v>
      </c>
      <c r="EL15">
        <v>0</v>
      </c>
    </row>
    <row r="16" spans="2:142">
      <c r="B16" t="s">
        <v>218</v>
      </c>
      <c r="C16" s="106">
        <v>18.177177101070814</v>
      </c>
      <c r="D16" s="106">
        <v>24.411399044996692</v>
      </c>
      <c r="E16" s="106">
        <v>27.304896388888888</v>
      </c>
      <c r="F16" s="106">
        <v>27.803423307123573</v>
      </c>
      <c r="G16" s="106">
        <v>33.980400000000003</v>
      </c>
      <c r="H16" s="106">
        <v>45.945484603174599</v>
      </c>
      <c r="I16" s="106">
        <v>15.005142866731308</v>
      </c>
      <c r="J16" s="106">
        <v>12.333404238583146</v>
      </c>
      <c r="K16" s="106">
        <v>17</v>
      </c>
      <c r="L16" s="106">
        <v>17</v>
      </c>
      <c r="M16" s="166">
        <v>42.3</v>
      </c>
      <c r="N16">
        <v>598.57050226154979</v>
      </c>
      <c r="O16">
        <v>0.40860468284867374</v>
      </c>
      <c r="P16">
        <v>8.7772713873180805</v>
      </c>
      <c r="Q16">
        <v>2.7907736499880924</v>
      </c>
      <c r="R16">
        <v>398.52184657979922</v>
      </c>
      <c r="S16">
        <v>0.97704606072511724</v>
      </c>
      <c r="T16">
        <v>0</v>
      </c>
      <c r="U16">
        <v>1.7625829203369783</v>
      </c>
      <c r="V16" s="140">
        <v>2.4340996130804551</v>
      </c>
      <c r="W16" s="106">
        <v>17.782608755952683</v>
      </c>
      <c r="X16" s="106">
        <v>23.955265186390594</v>
      </c>
      <c r="Y16" s="106">
        <v>29.551900109999998</v>
      </c>
      <c r="Z16" s="106">
        <v>27.425618302736073</v>
      </c>
      <c r="AA16" s="106">
        <v>33.975000000000001</v>
      </c>
      <c r="AB16" s="106">
        <v>45.945484603174599</v>
      </c>
      <c r="AC16" s="106">
        <v>15.005142866731308</v>
      </c>
      <c r="AD16" s="106">
        <v>12.333404238583146</v>
      </c>
      <c r="AE16" s="106">
        <v>17</v>
      </c>
      <c r="AF16" s="106">
        <v>17</v>
      </c>
      <c r="AG16" s="166">
        <v>42.3</v>
      </c>
      <c r="AH16" s="102">
        <v>488.42086864226673</v>
      </c>
      <c r="AI16">
        <v>2.0449202680349425</v>
      </c>
      <c r="AJ16">
        <v>16.854675764988613</v>
      </c>
      <c r="AK16">
        <v>4.9621628307538774</v>
      </c>
      <c r="AL16">
        <v>513.55518567143656</v>
      </c>
      <c r="AM16">
        <v>2.5502619773570379</v>
      </c>
      <c r="AN16">
        <v>0.51811512489080025</v>
      </c>
      <c r="AO16">
        <v>2.0516656567057785</v>
      </c>
      <c r="AP16">
        <v>2.8333183781238644</v>
      </c>
      <c r="AQ16" s="187">
        <v>17.610611646729751</v>
      </c>
      <c r="AR16" s="106">
        <v>21.023996887467522</v>
      </c>
      <c r="AS16" s="106">
        <v>27.450416749999995</v>
      </c>
      <c r="AT16" s="106">
        <v>27.501905665315316</v>
      </c>
      <c r="AU16" s="106">
        <v>34.335000000000001</v>
      </c>
      <c r="AV16" s="106">
        <v>45.945484603174599</v>
      </c>
      <c r="AW16" s="106">
        <v>15.005142866731308</v>
      </c>
      <c r="AX16" s="106">
        <v>12.333404238583146</v>
      </c>
      <c r="AY16" s="106">
        <v>17</v>
      </c>
      <c r="AZ16" s="106">
        <v>17</v>
      </c>
      <c r="BA16" s="166">
        <v>42.3</v>
      </c>
      <c r="BB16" s="102">
        <v>467.469474596243</v>
      </c>
      <c r="BC16">
        <v>9.0800154052640281</v>
      </c>
      <c r="BD16">
        <v>43.926546462437983</v>
      </c>
      <c r="BE16">
        <v>14.929633932138687</v>
      </c>
      <c r="BF16">
        <v>644.10107068526872</v>
      </c>
      <c r="BG16">
        <v>9.1312801108768458</v>
      </c>
      <c r="BH16">
        <v>6.0371471011276459</v>
      </c>
      <c r="BI16">
        <v>2.2177081843843878</v>
      </c>
      <c r="BJ16">
        <v>3.0626205276647975</v>
      </c>
      <c r="BK16" s="187">
        <v>18.618821186565441</v>
      </c>
      <c r="BL16" s="106">
        <v>19.760000000000002</v>
      </c>
      <c r="BM16" s="106">
        <v>27.1278929550969</v>
      </c>
      <c r="BN16" s="106">
        <v>27.546939390624996</v>
      </c>
      <c r="BO16" s="106">
        <v>34.427</v>
      </c>
      <c r="BP16" s="106">
        <v>45.945484603174599</v>
      </c>
      <c r="BQ16" s="106">
        <v>15.005142866731308</v>
      </c>
      <c r="BR16" s="106">
        <v>12.333404238583146</v>
      </c>
      <c r="BS16" s="106">
        <v>17</v>
      </c>
      <c r="BT16" s="106">
        <v>17</v>
      </c>
      <c r="BU16" s="166">
        <v>42.3</v>
      </c>
      <c r="BV16" s="102">
        <v>345.95591835348625</v>
      </c>
      <c r="BW16">
        <v>7.6516831867697626</v>
      </c>
      <c r="BX16">
        <v>34.90414357511677</v>
      </c>
      <c r="BY16">
        <v>11.80653908334156</v>
      </c>
      <c r="BZ16">
        <v>567.90006631262361</v>
      </c>
      <c r="CA16">
        <v>10.25802314240434</v>
      </c>
      <c r="CB16">
        <v>6.3337274066620548</v>
      </c>
      <c r="CC16">
        <v>0</v>
      </c>
      <c r="CD16">
        <v>1.9048034017278324</v>
      </c>
      <c r="CE16" s="187">
        <v>18.555051753541601</v>
      </c>
      <c r="CF16" s="106">
        <v>19.760000000000002</v>
      </c>
      <c r="CG16" s="106">
        <v>27.051979603965048</v>
      </c>
      <c r="CH16" s="106">
        <v>27.852039904256042</v>
      </c>
      <c r="CI16" s="106">
        <v>34.524799999999999</v>
      </c>
      <c r="CJ16" s="106">
        <v>45.945484603174599</v>
      </c>
      <c r="CK16" s="106">
        <v>15.005142866731308</v>
      </c>
      <c r="CL16" s="106">
        <v>12.333404238583146</v>
      </c>
      <c r="CM16" s="106">
        <v>17</v>
      </c>
      <c r="CN16" s="106">
        <v>17</v>
      </c>
      <c r="CO16" s="166">
        <v>42.3</v>
      </c>
      <c r="CP16" s="102">
        <v>324.15378743845844</v>
      </c>
      <c r="CQ16">
        <v>7.2366847082082941</v>
      </c>
      <c r="CR16">
        <v>32.803606186658769</v>
      </c>
      <c r="CS16">
        <v>11.043598909151388</v>
      </c>
      <c r="CT16">
        <v>539.34244584249882</v>
      </c>
      <c r="CU16">
        <v>10.277922803808512</v>
      </c>
      <c r="CV16">
        <v>7.5548778189426535</v>
      </c>
      <c r="CW16">
        <v>0</v>
      </c>
      <c r="CX16">
        <v>1.7881162213279684</v>
      </c>
      <c r="CY16" s="187">
        <v>18.542580514638523</v>
      </c>
      <c r="CZ16" s="106">
        <v>19.760000000000002</v>
      </c>
      <c r="DA16" s="106">
        <v>27.042916996100413</v>
      </c>
      <c r="DB16" s="106">
        <v>28.063870647566528</v>
      </c>
      <c r="DC16" s="106">
        <v>34.565378000000003</v>
      </c>
      <c r="DD16" s="106">
        <v>45.945484603174599</v>
      </c>
      <c r="DE16" s="106">
        <v>15.005142866731308</v>
      </c>
      <c r="DF16" s="106">
        <v>12.333404238583146</v>
      </c>
      <c r="DG16" s="106">
        <v>17</v>
      </c>
      <c r="DH16" s="106">
        <v>17</v>
      </c>
      <c r="DI16" s="166">
        <v>42.3</v>
      </c>
      <c r="DJ16" s="102">
        <v>343.81603718076764</v>
      </c>
      <c r="DK16">
        <v>7.6848671557365051</v>
      </c>
      <c r="DL16">
        <v>34.80065896741332</v>
      </c>
      <c r="DM16">
        <v>11.641354576396472</v>
      </c>
      <c r="DN16">
        <v>549.94344686276622</v>
      </c>
      <c r="DO16">
        <v>11.110358617378946</v>
      </c>
      <c r="DP16">
        <v>8.1540819871927912</v>
      </c>
      <c r="DQ16">
        <v>0</v>
      </c>
      <c r="DR16">
        <v>1.8892596652773825</v>
      </c>
      <c r="DS16" s="187">
        <v>18.319727103167875</v>
      </c>
      <c r="DT16" s="106">
        <v>19.760000000000002</v>
      </c>
      <c r="DU16" s="106">
        <v>27.059600132281332</v>
      </c>
      <c r="DV16" s="106">
        <v>27.592725605263162</v>
      </c>
      <c r="DW16" s="106">
        <v>34.532572999999999</v>
      </c>
      <c r="DX16" s="106">
        <v>45.945484603174599</v>
      </c>
      <c r="DY16" s="106">
        <v>15.005142866731308</v>
      </c>
      <c r="DZ16" s="106">
        <v>12.333404238583146</v>
      </c>
      <c r="EA16" s="106">
        <v>17</v>
      </c>
      <c r="EB16" s="106">
        <v>17</v>
      </c>
      <c r="EC16" s="166">
        <v>42.3</v>
      </c>
      <c r="ED16" s="102">
        <v>355.52466514542959</v>
      </c>
      <c r="EE16">
        <v>7.8602084930566836</v>
      </c>
      <c r="EF16">
        <v>35.543933887534273</v>
      </c>
      <c r="EG16">
        <v>12.113384957594787</v>
      </c>
      <c r="EH16">
        <v>558.42824475727332</v>
      </c>
      <c r="EI16">
        <v>9.1116194271395461</v>
      </c>
      <c r="EJ16">
        <v>11.815284894426602</v>
      </c>
      <c r="EK16">
        <v>0</v>
      </c>
      <c r="EL16">
        <v>1.9195027430843712</v>
      </c>
    </row>
    <row r="17" spans="2:142">
      <c r="B17" t="s">
        <v>219</v>
      </c>
      <c r="C17" s="106">
        <v>18.177177101070814</v>
      </c>
      <c r="D17" s="106">
        <v>24.411399044996692</v>
      </c>
      <c r="E17" s="106">
        <v>27.304896388888888</v>
      </c>
      <c r="F17" s="106">
        <v>27.803423307123573</v>
      </c>
      <c r="G17" s="106">
        <v>33.980400000000003</v>
      </c>
      <c r="H17" s="106">
        <v>45.945484603174599</v>
      </c>
      <c r="I17" s="106">
        <v>15.005142866731308</v>
      </c>
      <c r="J17" s="106">
        <v>12.333404238583146</v>
      </c>
      <c r="K17" s="106">
        <v>17</v>
      </c>
      <c r="L17" s="106">
        <v>17</v>
      </c>
      <c r="M17" s="166">
        <v>42.3</v>
      </c>
      <c r="N17">
        <v>151.3689303040106</v>
      </c>
      <c r="O17">
        <v>0.10332960532857567</v>
      </c>
      <c r="P17">
        <v>2.219631899444642</v>
      </c>
      <c r="Q17">
        <v>0.70574213150037612</v>
      </c>
      <c r="R17">
        <v>98.752273070434072</v>
      </c>
      <c r="S17">
        <v>0.2421084821802828</v>
      </c>
      <c r="T17">
        <v>0</v>
      </c>
      <c r="U17">
        <v>1.048925787793701</v>
      </c>
      <c r="V17" s="140">
        <v>0</v>
      </c>
      <c r="W17" s="106">
        <v>17.782608755952683</v>
      </c>
      <c r="X17" s="106">
        <v>23.955265186390594</v>
      </c>
      <c r="Y17" s="106">
        <v>29.551900109999998</v>
      </c>
      <c r="Z17" s="106">
        <v>27.425618302736073</v>
      </c>
      <c r="AA17" s="106">
        <v>33.975000000000001</v>
      </c>
      <c r="AB17" s="106">
        <v>45.945484603174599</v>
      </c>
      <c r="AC17" s="106">
        <v>15.005142866731308</v>
      </c>
      <c r="AD17" s="106">
        <v>12.333404238583146</v>
      </c>
      <c r="AE17" s="106">
        <v>17</v>
      </c>
      <c r="AF17" s="106">
        <v>17</v>
      </c>
      <c r="AG17" s="166">
        <v>42.3</v>
      </c>
      <c r="AH17" s="102">
        <v>164.68712995506962</v>
      </c>
      <c r="AI17">
        <v>0.68951199989836587</v>
      </c>
      <c r="AJ17">
        <v>5.6831072467795787</v>
      </c>
      <c r="AK17">
        <v>1.6731560984244584</v>
      </c>
      <c r="AL17">
        <v>117.2407145688251</v>
      </c>
      <c r="AM17">
        <v>0.58220527200427385</v>
      </c>
      <c r="AN17">
        <v>0.11828171375914513</v>
      </c>
      <c r="AO17">
        <v>1.2015855835481433</v>
      </c>
      <c r="AP17">
        <v>0</v>
      </c>
      <c r="AQ17" s="187">
        <v>17.610611646729751</v>
      </c>
      <c r="AR17" s="106">
        <v>21.023996887467522</v>
      </c>
      <c r="AS17" s="106">
        <v>27.450416749999995</v>
      </c>
      <c r="AT17" s="106">
        <v>27.501905665315316</v>
      </c>
      <c r="AU17" s="106">
        <v>34.335000000000001</v>
      </c>
      <c r="AV17" s="106">
        <v>45.945484603174599</v>
      </c>
      <c r="AW17" s="106">
        <v>15.005142866731308</v>
      </c>
      <c r="AX17" s="106">
        <v>12.333404238583146</v>
      </c>
      <c r="AY17" s="106">
        <v>17</v>
      </c>
      <c r="AZ17" s="106">
        <v>17</v>
      </c>
      <c r="BA17" s="166">
        <v>42.3</v>
      </c>
      <c r="BB17" s="102">
        <v>156.62722118811951</v>
      </c>
      <c r="BC17">
        <v>3.0422897291853479</v>
      </c>
      <c r="BD17">
        <v>14.717737269893119</v>
      </c>
      <c r="BE17">
        <v>5.0022241092135973</v>
      </c>
      <c r="BF17">
        <v>129.97721200759642</v>
      </c>
      <c r="BG17">
        <v>1.8426585281242776</v>
      </c>
      <c r="BH17">
        <v>1.2182739392894801</v>
      </c>
      <c r="BI17">
        <v>1.2960226154369772</v>
      </c>
      <c r="BJ17">
        <v>0</v>
      </c>
      <c r="BK17" s="187">
        <v>18.618821186565441</v>
      </c>
      <c r="BL17" s="106">
        <v>19.760000000000002</v>
      </c>
      <c r="BM17" s="106">
        <v>27.1278929550969</v>
      </c>
      <c r="BN17" s="106">
        <v>27.546939390624996</v>
      </c>
      <c r="BO17" s="106">
        <v>34.427</v>
      </c>
      <c r="BP17" s="106">
        <v>45.945484603174599</v>
      </c>
      <c r="BQ17" s="106">
        <v>15.005142866731308</v>
      </c>
      <c r="BR17" s="106">
        <v>12.333404238583146</v>
      </c>
      <c r="BS17" s="106">
        <v>17</v>
      </c>
      <c r="BT17" s="106">
        <v>17</v>
      </c>
      <c r="BU17" s="166">
        <v>42.3</v>
      </c>
      <c r="BV17" s="102">
        <v>125.799486064129</v>
      </c>
      <c r="BW17">
        <v>2.7823712830304657</v>
      </c>
      <c r="BX17">
        <v>12.692146861241898</v>
      </c>
      <c r="BY17">
        <v>4.2931959538348901</v>
      </c>
      <c r="BZ17">
        <v>118.73217606551282</v>
      </c>
      <c r="CA17">
        <v>2.1446685465917574</v>
      </c>
      <c r="CB17">
        <v>1.3242069902925218</v>
      </c>
      <c r="CC17">
        <v>1.1812419108956769</v>
      </c>
      <c r="CD17">
        <v>0</v>
      </c>
      <c r="CE17" s="187">
        <v>18.555051753541601</v>
      </c>
      <c r="CF17" s="106">
        <v>19.760000000000002</v>
      </c>
      <c r="CG17" s="106">
        <v>27.051979603965048</v>
      </c>
      <c r="CH17" s="106">
        <v>27.852039904256042</v>
      </c>
      <c r="CI17" s="106">
        <v>34.524799999999999</v>
      </c>
      <c r="CJ17" s="106">
        <v>45.945484603174599</v>
      </c>
      <c r="CK17" s="106">
        <v>15.005142866731308</v>
      </c>
      <c r="CL17" s="106">
        <v>12.333404238583146</v>
      </c>
      <c r="CM17" s="106">
        <v>17</v>
      </c>
      <c r="CN17" s="106">
        <v>17</v>
      </c>
      <c r="CO17" s="166">
        <v>42.3</v>
      </c>
      <c r="CP17" s="102">
        <v>117.80506455725099</v>
      </c>
      <c r="CQ17">
        <v>2.6299804051890097</v>
      </c>
      <c r="CR17">
        <v>11.921597384586006</v>
      </c>
      <c r="CS17">
        <v>4.0135020254358835</v>
      </c>
      <c r="CT17">
        <v>111.20488058570859</v>
      </c>
      <c r="CU17">
        <v>2.1191641541975503</v>
      </c>
      <c r="CV17">
        <v>1.5577103047819043</v>
      </c>
      <c r="CW17">
        <v>1.1163642313505868</v>
      </c>
      <c r="CX17">
        <v>0</v>
      </c>
      <c r="CY17" s="187">
        <v>18.542580514638523</v>
      </c>
      <c r="CZ17" s="106">
        <v>19.760000000000002</v>
      </c>
      <c r="DA17" s="106">
        <v>27.042916996100413</v>
      </c>
      <c r="DB17" s="106">
        <v>28.063870647566528</v>
      </c>
      <c r="DC17" s="106">
        <v>34.565378000000003</v>
      </c>
      <c r="DD17" s="106">
        <v>45.945484603174599</v>
      </c>
      <c r="DE17" s="106">
        <v>15.005142866731308</v>
      </c>
      <c r="DF17" s="106">
        <v>12.333404238583146</v>
      </c>
      <c r="DG17" s="106">
        <v>17</v>
      </c>
      <c r="DH17" s="106">
        <v>17</v>
      </c>
      <c r="DI17" s="166">
        <v>42.3</v>
      </c>
      <c r="DJ17" s="102">
        <v>123.46873589076294</v>
      </c>
      <c r="DK17">
        <v>2.7597340746160679</v>
      </c>
      <c r="DL17">
        <v>12.497361688259318</v>
      </c>
      <c r="DM17">
        <v>4.1805593054640173</v>
      </c>
      <c r="DN17">
        <v>109.99297473775093</v>
      </c>
      <c r="DO17">
        <v>2.2221582995490645</v>
      </c>
      <c r="DP17">
        <v>1.6308799370977112</v>
      </c>
      <c r="DQ17">
        <v>1.1716997887766418</v>
      </c>
      <c r="DR17">
        <v>0</v>
      </c>
      <c r="DS17" s="187">
        <v>18.319727103167875</v>
      </c>
      <c r="DT17" s="106">
        <v>19.760000000000002</v>
      </c>
      <c r="DU17" s="106">
        <v>27.059600132281332</v>
      </c>
      <c r="DV17" s="106">
        <v>27.592725605263162</v>
      </c>
      <c r="DW17" s="106">
        <v>34.532572999999999</v>
      </c>
      <c r="DX17" s="106">
        <v>45.945484603174599</v>
      </c>
      <c r="DY17" s="106">
        <v>15.005142866731308</v>
      </c>
      <c r="DZ17" s="106">
        <v>12.333404238583146</v>
      </c>
      <c r="EA17" s="106">
        <v>17</v>
      </c>
      <c r="EB17" s="106">
        <v>17</v>
      </c>
      <c r="EC17" s="166">
        <v>42.3</v>
      </c>
      <c r="ED17" s="102">
        <v>126.47413134999053</v>
      </c>
      <c r="EE17">
        <v>2.7961858595169873</v>
      </c>
      <c r="EF17">
        <v>12.644377743379696</v>
      </c>
      <c r="EG17">
        <v>4.309208306526795</v>
      </c>
      <c r="EH17">
        <v>109.83355396684927</v>
      </c>
      <c r="EI17">
        <v>1.792104094790397</v>
      </c>
      <c r="EJ17">
        <v>2.3238701538991258</v>
      </c>
      <c r="EK17">
        <v>1.184075650343555</v>
      </c>
      <c r="EL17">
        <v>0</v>
      </c>
    </row>
    <row r="18" spans="2:142">
      <c r="B18" t="s">
        <v>221</v>
      </c>
      <c r="C18" s="106">
        <v>18.177177101070814</v>
      </c>
      <c r="D18" s="106">
        <v>24.411399044996692</v>
      </c>
      <c r="E18" s="106">
        <v>27.304896388888888</v>
      </c>
      <c r="F18" s="106">
        <v>27.803423307123573</v>
      </c>
      <c r="G18" s="106">
        <v>33.980400000000003</v>
      </c>
      <c r="H18" s="106">
        <v>45.945484603174599</v>
      </c>
      <c r="I18" s="106">
        <v>15.005142866731308</v>
      </c>
      <c r="J18" s="106">
        <v>12.333404238583146</v>
      </c>
      <c r="K18" s="106">
        <v>17</v>
      </c>
      <c r="L18" s="106">
        <v>17</v>
      </c>
      <c r="M18" s="166">
        <v>42.3</v>
      </c>
      <c r="N18">
        <v>556.65249384877461</v>
      </c>
      <c r="O18">
        <v>0.37999001762805801</v>
      </c>
      <c r="P18">
        <v>8.1625973690283473</v>
      </c>
      <c r="Q18">
        <v>2.5953352297913761</v>
      </c>
      <c r="R18">
        <v>473.83795114257106</v>
      </c>
      <c r="S18">
        <v>1.1616966737435992</v>
      </c>
      <c r="T18">
        <v>0</v>
      </c>
      <c r="U18">
        <v>0</v>
      </c>
      <c r="V18" s="140">
        <v>2.7729489769451674</v>
      </c>
      <c r="W18" s="106">
        <v>17.782608755952683</v>
      </c>
      <c r="X18" s="106">
        <v>23.955265186390594</v>
      </c>
      <c r="Y18" s="106">
        <v>29.551900109999998</v>
      </c>
      <c r="Z18" s="106">
        <v>27.425618302736073</v>
      </c>
      <c r="AA18" s="106">
        <v>33.975000000000001</v>
      </c>
      <c r="AB18" s="106">
        <v>45.945484603174599</v>
      </c>
      <c r="AC18" s="106">
        <v>15.005142866731308</v>
      </c>
      <c r="AD18" s="106">
        <v>12.333404238583146</v>
      </c>
      <c r="AE18" s="106">
        <v>17</v>
      </c>
      <c r="AF18" s="106">
        <v>17</v>
      </c>
      <c r="AG18" s="166">
        <v>42.3</v>
      </c>
      <c r="AH18" s="102">
        <v>569.14536912055678</v>
      </c>
      <c r="AI18">
        <v>2.3828975694838639</v>
      </c>
      <c r="AJ18">
        <v>19.640357887119187</v>
      </c>
      <c r="AK18">
        <v>5.7822918250740019</v>
      </c>
      <c r="AL18">
        <v>640.41266207394699</v>
      </c>
      <c r="AM18">
        <v>3.1802230947582997</v>
      </c>
      <c r="AN18">
        <v>0.64609898926106357</v>
      </c>
      <c r="AO18">
        <v>0</v>
      </c>
      <c r="AP18">
        <v>4.2882096014954731</v>
      </c>
      <c r="AQ18" s="187">
        <v>17.610611646729751</v>
      </c>
      <c r="AR18" s="106">
        <v>21.023996887467522</v>
      </c>
      <c r="AS18" s="106">
        <v>27.450416749999995</v>
      </c>
      <c r="AT18" s="106">
        <v>27.501905665315316</v>
      </c>
      <c r="AU18" s="106">
        <v>34.335000000000001</v>
      </c>
      <c r="AV18" s="106">
        <v>45.945484603174599</v>
      </c>
      <c r="AW18" s="106">
        <v>15.005142866731308</v>
      </c>
      <c r="AX18" s="106">
        <v>12.333404238583146</v>
      </c>
      <c r="AY18" s="106">
        <v>17</v>
      </c>
      <c r="AZ18" s="106">
        <v>17</v>
      </c>
      <c r="BA18" s="166">
        <v>42.3</v>
      </c>
      <c r="BB18" s="102">
        <v>537.71495677317841</v>
      </c>
      <c r="BC18">
        <v>10.444446870800194</v>
      </c>
      <c r="BD18">
        <v>50.527279995438406</v>
      </c>
      <c r="BE18">
        <v>17.173073111122559</v>
      </c>
      <c r="BF18">
        <v>742.24507758742595</v>
      </c>
      <c r="BG18">
        <v>10.522646247365284</v>
      </c>
      <c r="BH18">
        <v>6.957049013621023</v>
      </c>
      <c r="BI18">
        <v>0</v>
      </c>
      <c r="BJ18">
        <v>4.6330182399441906</v>
      </c>
      <c r="BK18" s="187">
        <v>18.618821186565441</v>
      </c>
      <c r="BL18" s="106">
        <v>19.760000000000002</v>
      </c>
      <c r="BM18" s="106">
        <v>27.1278929550969</v>
      </c>
      <c r="BN18" s="106">
        <v>27.546939390624996</v>
      </c>
      <c r="BO18" s="106">
        <v>34.427</v>
      </c>
      <c r="BP18" s="106">
        <v>45.945484603174599</v>
      </c>
      <c r="BQ18" s="106">
        <v>15.005142866731308</v>
      </c>
      <c r="BR18" s="106">
        <v>12.333404238583146</v>
      </c>
      <c r="BS18" s="106">
        <v>17</v>
      </c>
      <c r="BT18" s="106">
        <v>17</v>
      </c>
      <c r="BU18" s="166">
        <v>42.3</v>
      </c>
      <c r="BV18" s="102">
        <v>403.28175871323958</v>
      </c>
      <c r="BW18">
        <v>8.9195879849758306</v>
      </c>
      <c r="BX18">
        <v>40.687855476922103</v>
      </c>
      <c r="BY18">
        <v>13.762914849115495</v>
      </c>
      <c r="BZ18">
        <v>696.36202947144295</v>
      </c>
      <c r="CA18">
        <v>12.578441591301733</v>
      </c>
      <c r="CB18">
        <v>7.7664496496010482</v>
      </c>
      <c r="CC18">
        <v>2.469935528311646</v>
      </c>
      <c r="CD18">
        <v>3.4109425686750847</v>
      </c>
      <c r="CE18" s="187">
        <v>18.555051753541601</v>
      </c>
      <c r="CF18" s="106">
        <v>19.760000000000002</v>
      </c>
      <c r="CG18" s="106">
        <v>27.051979603965048</v>
      </c>
      <c r="CH18" s="106">
        <v>27.852039904256042</v>
      </c>
      <c r="CI18" s="106">
        <v>34.524799999999999</v>
      </c>
      <c r="CJ18" s="106">
        <v>45.945484603174599</v>
      </c>
      <c r="CK18" s="106">
        <v>15.005142866731308</v>
      </c>
      <c r="CL18" s="106">
        <v>12.333404238583146</v>
      </c>
      <c r="CM18" s="106">
        <v>17</v>
      </c>
      <c r="CN18" s="106">
        <v>17</v>
      </c>
      <c r="CO18" s="166">
        <v>42.3</v>
      </c>
      <c r="CP18" s="102">
        <v>376.26085295423746</v>
      </c>
      <c r="CQ18">
        <v>8.3999671340822637</v>
      </c>
      <c r="CR18">
        <v>38.076719514222638</v>
      </c>
      <c r="CS18">
        <v>12.818835090830701</v>
      </c>
      <c r="CT18">
        <v>651.70408333287276</v>
      </c>
      <c r="CU18">
        <v>12.419130574748209</v>
      </c>
      <c r="CV18">
        <v>9.1287914786585738</v>
      </c>
      <c r="CW18">
        <v>2.3224405915538018</v>
      </c>
      <c r="CX18">
        <v>3.2072543538676039</v>
      </c>
      <c r="CY18" s="187">
        <v>18.542580514638523</v>
      </c>
      <c r="CZ18" s="106">
        <v>19.760000000000002</v>
      </c>
      <c r="DA18" s="106">
        <v>27.042916996100413</v>
      </c>
      <c r="DB18" s="106">
        <v>28.063870647566528</v>
      </c>
      <c r="DC18" s="106">
        <v>34.565378000000003</v>
      </c>
      <c r="DD18" s="106">
        <v>45.945484603174599</v>
      </c>
      <c r="DE18" s="106">
        <v>15.005142866731308</v>
      </c>
      <c r="DF18" s="106">
        <v>12.333404238583146</v>
      </c>
      <c r="DG18" s="106">
        <v>17</v>
      </c>
      <c r="DH18" s="106">
        <v>17</v>
      </c>
      <c r="DI18" s="166">
        <v>42.3</v>
      </c>
      <c r="DJ18" s="102">
        <v>398.84961225766727</v>
      </c>
      <c r="DK18">
        <v>8.9149601933945029</v>
      </c>
      <c r="DL18">
        <v>40.371093359343007</v>
      </c>
      <c r="DM18">
        <v>13.504750380531355</v>
      </c>
      <c r="DN18">
        <v>660.38192548617792</v>
      </c>
      <c r="DO18">
        <v>13.341517311356505</v>
      </c>
      <c r="DP18">
        <v>9.7915674675150228</v>
      </c>
      <c r="DQ18">
        <v>2.4501187553322277</v>
      </c>
      <c r="DR18">
        <v>3.3835759132484657</v>
      </c>
      <c r="DS18" s="187">
        <v>18.319727103167875</v>
      </c>
      <c r="DT18" s="106">
        <v>19.760000000000002</v>
      </c>
      <c r="DU18" s="106">
        <v>27.059600132281332</v>
      </c>
      <c r="DV18" s="106">
        <v>27.592725605263162</v>
      </c>
      <c r="DW18" s="106">
        <v>34.532572999999999</v>
      </c>
      <c r="DX18" s="106">
        <v>45.945484603174599</v>
      </c>
      <c r="DY18" s="106">
        <v>15.005142866731308</v>
      </c>
      <c r="DZ18" s="106">
        <v>12.333404238583146</v>
      </c>
      <c r="EA18" s="106">
        <v>17</v>
      </c>
      <c r="EB18" s="106">
        <v>17</v>
      </c>
      <c r="EC18" s="166">
        <v>42.3</v>
      </c>
      <c r="ED18" s="102">
        <v>409.06923079631753</v>
      </c>
      <c r="EE18">
        <v>9.0440122933189837</v>
      </c>
      <c r="EF18">
        <v>40.897105377769392</v>
      </c>
      <c r="EG18">
        <v>13.937747652236791</v>
      </c>
      <c r="EH18">
        <v>656.18049239398647</v>
      </c>
      <c r="EI18">
        <v>10.706598346947546</v>
      </c>
      <c r="EJ18">
        <v>13.883537468936559</v>
      </c>
      <c r="EK18">
        <v>2.4863265204626943</v>
      </c>
      <c r="EL18">
        <v>3.4335782740325635</v>
      </c>
    </row>
    <row r="19" spans="2:142">
      <c r="B19" t="s">
        <v>222</v>
      </c>
      <c r="C19" s="106">
        <v>18.177177101070814</v>
      </c>
      <c r="D19" s="106">
        <v>24.411399044996692</v>
      </c>
      <c r="E19" s="106">
        <v>27.304896388888888</v>
      </c>
      <c r="F19" s="106">
        <v>27.803423307123573</v>
      </c>
      <c r="G19" s="106">
        <v>33.980400000000003</v>
      </c>
      <c r="H19" s="106">
        <v>45.945484603174599</v>
      </c>
      <c r="I19" s="106">
        <v>15.005142866731308</v>
      </c>
      <c r="J19" s="106">
        <v>12.333404238583146</v>
      </c>
      <c r="K19" s="106">
        <v>17</v>
      </c>
      <c r="L19" s="106">
        <v>17</v>
      </c>
      <c r="M19" s="166">
        <v>42.3</v>
      </c>
      <c r="N19">
        <v>101.01809976266858</v>
      </c>
      <c r="O19">
        <v>6.8958407505127647E-2</v>
      </c>
      <c r="P19">
        <v>1.4813013225644729</v>
      </c>
      <c r="Q19">
        <v>0.47098654197686712</v>
      </c>
      <c r="R19">
        <v>213.27831158811301</v>
      </c>
      <c r="S19">
        <v>0.52288911125865689</v>
      </c>
      <c r="T19">
        <v>0</v>
      </c>
      <c r="U19">
        <v>0</v>
      </c>
      <c r="V19" s="140">
        <v>0</v>
      </c>
      <c r="W19" s="106">
        <v>17.782608755952683</v>
      </c>
      <c r="X19" s="106">
        <v>23.955265186390594</v>
      </c>
      <c r="Y19" s="106">
        <v>29.551900109999998</v>
      </c>
      <c r="Z19" s="106">
        <v>27.425618302736073</v>
      </c>
      <c r="AA19" s="106">
        <v>33.975000000000001</v>
      </c>
      <c r="AB19" s="106">
        <v>45.945484603174599</v>
      </c>
      <c r="AC19" s="106">
        <v>15.005142866731308</v>
      </c>
      <c r="AD19" s="106">
        <v>12.333404238583146</v>
      </c>
      <c r="AE19" s="106">
        <v>17</v>
      </c>
      <c r="AF19" s="106">
        <v>17</v>
      </c>
      <c r="AG19" s="166">
        <v>42.3</v>
      </c>
      <c r="AH19" s="102">
        <v>93.925080966209379</v>
      </c>
      <c r="AI19">
        <v>0.39324548576015411</v>
      </c>
      <c r="AJ19">
        <v>3.2412144679371866</v>
      </c>
      <c r="AK19">
        <v>0.95424167059380238</v>
      </c>
      <c r="AL19">
        <v>280.13163525285097</v>
      </c>
      <c r="AM19">
        <v>1.3911047497381568</v>
      </c>
      <c r="AN19">
        <v>0.28261896916712909</v>
      </c>
      <c r="AO19">
        <v>0</v>
      </c>
      <c r="AP19">
        <v>0</v>
      </c>
      <c r="AQ19" s="187">
        <v>17.610611646729751</v>
      </c>
      <c r="AR19" s="106">
        <v>21.023996887467522</v>
      </c>
      <c r="AS19" s="106">
        <v>27.450416749999995</v>
      </c>
      <c r="AT19" s="106">
        <v>27.501905665315316</v>
      </c>
      <c r="AU19" s="106">
        <v>34.335000000000001</v>
      </c>
      <c r="AV19" s="106">
        <v>45.945484603174599</v>
      </c>
      <c r="AW19" s="106">
        <v>15.005142866731308</v>
      </c>
      <c r="AX19" s="106">
        <v>12.333404238583146</v>
      </c>
      <c r="AY19" s="106">
        <v>17</v>
      </c>
      <c r="AZ19" s="106">
        <v>17</v>
      </c>
      <c r="BA19" s="166">
        <v>42.3</v>
      </c>
      <c r="BB19" s="102">
        <v>89.777955701862254</v>
      </c>
      <c r="BC19">
        <v>1.7438255653593264</v>
      </c>
      <c r="BD19">
        <v>8.4361348852707412</v>
      </c>
      <c r="BE19">
        <v>2.8672503481906255</v>
      </c>
      <c r="BF19">
        <v>337.44397353590267</v>
      </c>
      <c r="BG19">
        <v>4.7838694644699249</v>
      </c>
      <c r="BH19">
        <v>3.1628559543580064</v>
      </c>
      <c r="BI19">
        <v>0</v>
      </c>
      <c r="BJ19">
        <v>0</v>
      </c>
      <c r="BK19" s="187">
        <v>18.618821186565441</v>
      </c>
      <c r="BL19" s="106">
        <v>19.760000000000002</v>
      </c>
      <c r="BM19" s="106">
        <v>27.1278929550969</v>
      </c>
      <c r="BN19" s="106">
        <v>27.546939390624996</v>
      </c>
      <c r="BO19" s="106">
        <v>34.427</v>
      </c>
      <c r="BP19" s="106">
        <v>45.945484603174599</v>
      </c>
      <c r="BQ19" s="106">
        <v>15.005142866731308</v>
      </c>
      <c r="BR19" s="106">
        <v>12.333404238583146</v>
      </c>
      <c r="BS19" s="106">
        <v>17</v>
      </c>
      <c r="BT19" s="106">
        <v>17</v>
      </c>
      <c r="BU19" s="166">
        <v>42.3</v>
      </c>
      <c r="BV19" s="102">
        <v>69.451588662058128</v>
      </c>
      <c r="BW19">
        <v>1.5360961471308918</v>
      </c>
      <c r="BX19">
        <v>7.0071014645961753</v>
      </c>
      <c r="BY19">
        <v>2.3701947341768546</v>
      </c>
      <c r="BZ19">
        <v>292.72649567628463</v>
      </c>
      <c r="CA19">
        <v>5.2875414974669894</v>
      </c>
      <c r="CB19">
        <v>3.2647466311447633</v>
      </c>
      <c r="CC19">
        <v>0</v>
      </c>
      <c r="CD19">
        <v>0</v>
      </c>
      <c r="CE19" s="187">
        <v>18.555051753541601</v>
      </c>
      <c r="CF19" s="106">
        <v>19.760000000000002</v>
      </c>
      <c r="CG19" s="106">
        <v>27.051979603965048</v>
      </c>
      <c r="CH19" s="106">
        <v>27.852039904256042</v>
      </c>
      <c r="CI19" s="106">
        <v>34.524799999999999</v>
      </c>
      <c r="CJ19" s="106">
        <v>45.945484603174599</v>
      </c>
      <c r="CK19" s="106">
        <v>15.005142866731308</v>
      </c>
      <c r="CL19" s="106">
        <v>12.333404238583146</v>
      </c>
      <c r="CM19" s="106">
        <v>17</v>
      </c>
      <c r="CN19" s="106">
        <v>17</v>
      </c>
      <c r="CO19" s="166">
        <v>42.3</v>
      </c>
      <c r="CP19" s="102">
        <v>67.005369757104475</v>
      </c>
      <c r="CQ19">
        <v>1.4958848345436642</v>
      </c>
      <c r="CR19">
        <v>6.7807869199147053</v>
      </c>
      <c r="CS19">
        <v>2.2828066708840531</v>
      </c>
      <c r="CT19">
        <v>283.45507641408244</v>
      </c>
      <c r="CU19">
        <v>5.4016319616393513</v>
      </c>
      <c r="CV19">
        <v>3.9705172214330182</v>
      </c>
      <c r="CW19">
        <v>0</v>
      </c>
      <c r="CX19">
        <v>0</v>
      </c>
      <c r="CY19" s="187">
        <v>18.542580514638523</v>
      </c>
      <c r="CZ19" s="106">
        <v>19.760000000000002</v>
      </c>
      <c r="DA19" s="106">
        <v>27.042916996100413</v>
      </c>
      <c r="DB19" s="106">
        <v>28.063870647566528</v>
      </c>
      <c r="DC19" s="106">
        <v>34.565378000000003</v>
      </c>
      <c r="DD19" s="106">
        <v>45.945484603174599</v>
      </c>
      <c r="DE19" s="106">
        <v>15.005142866731308</v>
      </c>
      <c r="DF19" s="106">
        <v>12.333404238583146</v>
      </c>
      <c r="DG19" s="106">
        <v>17</v>
      </c>
      <c r="DH19" s="106">
        <v>17</v>
      </c>
      <c r="DI19" s="166">
        <v>42.3</v>
      </c>
      <c r="DJ19" s="102">
        <v>70.92732749643443</v>
      </c>
      <c r="DK19">
        <v>1.5853451572270221</v>
      </c>
      <c r="DL19">
        <v>7.1791815062299982</v>
      </c>
      <c r="DM19">
        <v>2.4015464063651768</v>
      </c>
      <c r="DN19">
        <v>283.41819062360798</v>
      </c>
      <c r="DO19">
        <v>5.7258209993776479</v>
      </c>
      <c r="DP19">
        <v>4.2022778454589522</v>
      </c>
      <c r="DQ19">
        <v>0</v>
      </c>
      <c r="DR19">
        <v>0</v>
      </c>
      <c r="DS19" s="187">
        <v>18.319727103167875</v>
      </c>
      <c r="DT19" s="106">
        <v>19.760000000000002</v>
      </c>
      <c r="DU19" s="106">
        <v>27.059600132281332</v>
      </c>
      <c r="DV19" s="106">
        <v>27.592725605263162</v>
      </c>
      <c r="DW19" s="106">
        <v>34.532572999999999</v>
      </c>
      <c r="DX19" s="106">
        <v>45.945484603174599</v>
      </c>
      <c r="DY19" s="106">
        <v>15.005142866731308</v>
      </c>
      <c r="DZ19" s="106">
        <v>12.333404238583146</v>
      </c>
      <c r="EA19" s="106">
        <v>17</v>
      </c>
      <c r="EB19" s="106">
        <v>17</v>
      </c>
      <c r="EC19" s="166">
        <v>42.3</v>
      </c>
      <c r="ED19" s="102">
        <v>74.109597357620459</v>
      </c>
      <c r="EE19">
        <v>1.6384710926570938</v>
      </c>
      <c r="EF19">
        <v>7.4091810981202428</v>
      </c>
      <c r="EG19">
        <v>2.5250514798403327</v>
      </c>
      <c r="EH19">
        <v>286.54901291331288</v>
      </c>
      <c r="EI19">
        <v>4.6754897829773423</v>
      </c>
      <c r="EJ19">
        <v>6.0628348504455225</v>
      </c>
      <c r="EK19">
        <v>0</v>
      </c>
      <c r="EL19">
        <v>0</v>
      </c>
    </row>
    <row r="20" spans="2:142">
      <c r="B20" t="s">
        <v>223</v>
      </c>
      <c r="C20" s="106">
        <v>18.177177101070814</v>
      </c>
      <c r="D20" s="106">
        <v>24.411399044996692</v>
      </c>
      <c r="E20" s="106">
        <v>27.304896388888888</v>
      </c>
      <c r="F20" s="106">
        <v>27.803423307123573</v>
      </c>
      <c r="G20" s="106">
        <v>33.980400000000003</v>
      </c>
      <c r="H20" s="106">
        <v>45.945484603174599</v>
      </c>
      <c r="I20" s="106">
        <v>15.005142866731308</v>
      </c>
      <c r="J20" s="106">
        <v>12.333404238583146</v>
      </c>
      <c r="K20" s="106">
        <v>17</v>
      </c>
      <c r="L20" s="106">
        <v>17</v>
      </c>
      <c r="M20" s="166">
        <v>42.3</v>
      </c>
      <c r="N20">
        <v>139.73295812424379</v>
      </c>
      <c r="O20">
        <v>9.5386493023198321E-2</v>
      </c>
      <c r="P20">
        <v>2.0490052392747611</v>
      </c>
      <c r="Q20">
        <v>0.65149060318650964</v>
      </c>
      <c r="R20">
        <v>161.05662809096054</v>
      </c>
      <c r="S20">
        <v>0.39485851373127656</v>
      </c>
      <c r="T20">
        <v>0</v>
      </c>
      <c r="U20">
        <v>0</v>
      </c>
      <c r="V20" s="140">
        <v>0</v>
      </c>
      <c r="W20" s="106">
        <v>17.782608755952683</v>
      </c>
      <c r="X20" s="106">
        <v>23.955265186390594</v>
      </c>
      <c r="Y20" s="106">
        <v>29.551900109999998</v>
      </c>
      <c r="Z20" s="106">
        <v>27.425618302736073</v>
      </c>
      <c r="AA20" s="106">
        <v>33.975000000000001</v>
      </c>
      <c r="AB20" s="106">
        <v>45.945484603174599</v>
      </c>
      <c r="AC20" s="106">
        <v>15.005142866731308</v>
      </c>
      <c r="AD20" s="106">
        <v>12.333404238583146</v>
      </c>
      <c r="AE20" s="106">
        <v>17</v>
      </c>
      <c r="AF20" s="106">
        <v>17</v>
      </c>
      <c r="AG20" s="166">
        <v>42.3</v>
      </c>
      <c r="AH20" s="102">
        <v>137.58327579728717</v>
      </c>
      <c r="AI20">
        <v>0.57603359578515534</v>
      </c>
      <c r="AJ20">
        <v>4.7477936614267078</v>
      </c>
      <c r="AK20">
        <v>1.3977916610985237</v>
      </c>
      <c r="AL20">
        <v>194.18018876768321</v>
      </c>
      <c r="AM20">
        <v>0.96427874936708635</v>
      </c>
      <c r="AN20">
        <v>0.1959043459431726</v>
      </c>
      <c r="AO20">
        <v>0</v>
      </c>
      <c r="AP20">
        <v>0</v>
      </c>
      <c r="AQ20" s="187">
        <v>17.610611646729751</v>
      </c>
      <c r="AR20" s="106">
        <v>21.023996887467522</v>
      </c>
      <c r="AS20" s="106">
        <v>27.450416749999995</v>
      </c>
      <c r="AT20" s="106">
        <v>27.501905665315316</v>
      </c>
      <c r="AU20" s="106">
        <v>34.335000000000001</v>
      </c>
      <c r="AV20" s="106">
        <v>45.945484603174599</v>
      </c>
      <c r="AW20" s="106">
        <v>15.005142866731308</v>
      </c>
      <c r="AX20" s="106">
        <v>12.333404238583146</v>
      </c>
      <c r="AY20" s="106">
        <v>17</v>
      </c>
      <c r="AZ20" s="106">
        <v>17</v>
      </c>
      <c r="BA20" s="166">
        <v>42.3</v>
      </c>
      <c r="BB20" s="102">
        <v>134.88842125786329</v>
      </c>
      <c r="BC20">
        <v>2.6200404723131969</v>
      </c>
      <c r="BD20">
        <v>12.67501478839033</v>
      </c>
      <c r="BE20">
        <v>4.307949204177187</v>
      </c>
      <c r="BF20">
        <v>224.6475789103099</v>
      </c>
      <c r="BG20">
        <v>3.1847796295042956</v>
      </c>
      <c r="BH20">
        <v>2.1056174900482745</v>
      </c>
      <c r="BI20">
        <v>0</v>
      </c>
      <c r="BJ20">
        <v>0</v>
      </c>
      <c r="BK20" s="187">
        <v>18.618821186565441</v>
      </c>
      <c r="BL20" s="106">
        <v>19.760000000000002</v>
      </c>
      <c r="BM20" s="106">
        <v>27.1278929550969</v>
      </c>
      <c r="BN20" s="106">
        <v>27.546939390624996</v>
      </c>
      <c r="BO20" s="106">
        <v>34.427</v>
      </c>
      <c r="BP20" s="106">
        <v>45.945484603174599</v>
      </c>
      <c r="BQ20" s="106">
        <v>15.005142866731308</v>
      </c>
      <c r="BR20" s="106">
        <v>12.333404238583146</v>
      </c>
      <c r="BS20" s="106">
        <v>17</v>
      </c>
      <c r="BT20" s="106">
        <v>17</v>
      </c>
      <c r="BU20" s="166">
        <v>42.3</v>
      </c>
      <c r="BV20" s="102">
        <v>105.85803345553472</v>
      </c>
      <c r="BW20">
        <v>2.3413160226633352</v>
      </c>
      <c r="BX20">
        <v>10.680216184468302</v>
      </c>
      <c r="BY20">
        <v>3.6126481524777025</v>
      </c>
      <c r="BZ20">
        <v>202.18820159528218</v>
      </c>
      <c r="CA20">
        <v>3.652141237722224</v>
      </c>
      <c r="CB20">
        <v>2.25498292694826</v>
      </c>
      <c r="CC20">
        <v>0</v>
      </c>
      <c r="CD20">
        <v>0</v>
      </c>
      <c r="CE20" s="187">
        <v>18.555051753541601</v>
      </c>
      <c r="CF20" s="106">
        <v>19.760000000000002</v>
      </c>
      <c r="CG20" s="106">
        <v>27.051979603965048</v>
      </c>
      <c r="CH20" s="106">
        <v>27.852039904256042</v>
      </c>
      <c r="CI20" s="106">
        <v>34.524799999999999</v>
      </c>
      <c r="CJ20" s="106">
        <v>45.945484603174599</v>
      </c>
      <c r="CK20" s="106">
        <v>15.005142866731308</v>
      </c>
      <c r="CL20" s="106">
        <v>12.333404238583146</v>
      </c>
      <c r="CM20" s="106">
        <v>17</v>
      </c>
      <c r="CN20" s="106">
        <v>17</v>
      </c>
      <c r="CO20" s="166">
        <v>42.3</v>
      </c>
      <c r="CP20" s="102">
        <v>99.638293248186599</v>
      </c>
      <c r="CQ20">
        <v>2.2244099592327586</v>
      </c>
      <c r="CR20">
        <v>10.08316255889766</v>
      </c>
      <c r="CS20">
        <v>3.3945780961584089</v>
      </c>
      <c r="CT20">
        <v>194.38071290520756</v>
      </c>
      <c r="CU20">
        <v>3.7041956871542125</v>
      </c>
      <c r="CV20">
        <v>2.7228017147136558</v>
      </c>
      <c r="CW20">
        <v>0</v>
      </c>
      <c r="CX20">
        <v>0</v>
      </c>
      <c r="CY20" s="187">
        <v>18.542580514638523</v>
      </c>
      <c r="CZ20" s="106">
        <v>19.760000000000002</v>
      </c>
      <c r="DA20" s="106">
        <v>27.042916996100413</v>
      </c>
      <c r="DB20" s="106">
        <v>28.063870647566528</v>
      </c>
      <c r="DC20" s="106">
        <v>34.565378000000003</v>
      </c>
      <c r="DD20" s="106">
        <v>45.945484603174599</v>
      </c>
      <c r="DE20" s="106">
        <v>15.005142866731308</v>
      </c>
      <c r="DF20" s="106">
        <v>12.333404238583146</v>
      </c>
      <c r="DG20" s="106">
        <v>17</v>
      </c>
      <c r="DH20" s="106">
        <v>17</v>
      </c>
      <c r="DI20" s="166">
        <v>42.3</v>
      </c>
      <c r="DJ20" s="102">
        <v>105.29716023732324</v>
      </c>
      <c r="DK20">
        <v>2.3535687716471481</v>
      </c>
      <c r="DL20">
        <v>10.65805595836569</v>
      </c>
      <c r="DM20">
        <v>3.5652833074968746</v>
      </c>
      <c r="DN20">
        <v>198.56392389183731</v>
      </c>
      <c r="DO20">
        <v>4.0115332140011297</v>
      </c>
      <c r="DP20">
        <v>2.9441327546481082</v>
      </c>
      <c r="DQ20">
        <v>0</v>
      </c>
      <c r="DR20">
        <v>0</v>
      </c>
      <c r="DS20" s="187">
        <v>18.319727103167875</v>
      </c>
      <c r="DT20" s="106">
        <v>19.760000000000002</v>
      </c>
      <c r="DU20" s="106">
        <v>27.059600132281332</v>
      </c>
      <c r="DV20" s="106">
        <v>27.592725605263162</v>
      </c>
      <c r="DW20" s="106">
        <v>34.532572999999999</v>
      </c>
      <c r="DX20" s="106">
        <v>45.945484603174599</v>
      </c>
      <c r="DY20" s="106">
        <v>15.005142866731308</v>
      </c>
      <c r="DZ20" s="106">
        <v>12.333404238583146</v>
      </c>
      <c r="EA20" s="106">
        <v>17</v>
      </c>
      <c r="EB20" s="106">
        <v>17</v>
      </c>
      <c r="EC20" s="166">
        <v>42.3</v>
      </c>
      <c r="ED20" s="102">
        <v>108.31246826820006</v>
      </c>
      <c r="EE20">
        <v>2.3946540604640894</v>
      </c>
      <c r="EF20">
        <v>10.828647316904865</v>
      </c>
      <c r="EG20">
        <v>3.690406749425621</v>
      </c>
      <c r="EH20">
        <v>202.54704600073165</v>
      </c>
      <c r="EI20">
        <v>3.3048679334838686</v>
      </c>
      <c r="EJ20">
        <v>4.2855121951494102</v>
      </c>
      <c r="EK20">
        <v>0</v>
      </c>
      <c r="EL20">
        <v>0</v>
      </c>
    </row>
    <row r="21" spans="2:142">
      <c r="B21" t="s">
        <v>224</v>
      </c>
      <c r="C21" s="106">
        <v>18.177177101070814</v>
      </c>
      <c r="D21" s="106">
        <v>24.411399044996692</v>
      </c>
      <c r="E21" s="106">
        <v>27.304896388888888</v>
      </c>
      <c r="F21" s="106">
        <v>27.803423307123573</v>
      </c>
      <c r="G21" s="106">
        <v>33.980400000000003</v>
      </c>
      <c r="H21" s="106">
        <v>45.945484603174599</v>
      </c>
      <c r="I21" s="106">
        <v>15.005142866731308</v>
      </c>
      <c r="J21" s="106">
        <v>12.333404238583146</v>
      </c>
      <c r="K21" s="106">
        <v>17</v>
      </c>
      <c r="L21" s="106">
        <v>17</v>
      </c>
      <c r="M21" s="166">
        <v>42.3</v>
      </c>
      <c r="N21">
        <v>58.050655252683455</v>
      </c>
      <c r="O21">
        <v>3.9627361336820252E-2</v>
      </c>
      <c r="P21">
        <v>0.85123866518534741</v>
      </c>
      <c r="Q21">
        <v>0.27065523347981824</v>
      </c>
      <c r="R21">
        <v>191.52648912649693</v>
      </c>
      <c r="S21">
        <v>0.46956071124217608</v>
      </c>
      <c r="T21">
        <v>0</v>
      </c>
      <c r="U21">
        <v>0</v>
      </c>
      <c r="V21" s="140">
        <v>0</v>
      </c>
      <c r="W21" s="106">
        <v>17.782608755952683</v>
      </c>
      <c r="X21" s="106">
        <v>23.955265186390594</v>
      </c>
      <c r="Y21" s="106">
        <v>29.551900109999998</v>
      </c>
      <c r="Z21" s="106">
        <v>27.425618302736073</v>
      </c>
      <c r="AA21" s="106">
        <v>33.975000000000001</v>
      </c>
      <c r="AB21" s="106">
        <v>45.945484603174599</v>
      </c>
      <c r="AC21" s="106">
        <v>15.005142866731308</v>
      </c>
      <c r="AD21" s="106">
        <v>12.333404238583146</v>
      </c>
      <c r="AE21" s="106">
        <v>17</v>
      </c>
      <c r="AF21" s="106">
        <v>17</v>
      </c>
      <c r="AG21" s="166">
        <v>42.3</v>
      </c>
      <c r="AH21" s="102">
        <v>60.059244489677241</v>
      </c>
      <c r="AI21">
        <v>0.2514560171870156</v>
      </c>
      <c r="AJ21">
        <v>2.0725549573212665</v>
      </c>
      <c r="AK21">
        <v>0.61017816760838917</v>
      </c>
      <c r="AL21">
        <v>231.88307983198351</v>
      </c>
      <c r="AM21">
        <v>1.151507409889728</v>
      </c>
      <c r="AN21">
        <v>0.23394200705058471</v>
      </c>
      <c r="AO21">
        <v>0</v>
      </c>
      <c r="AP21">
        <v>0</v>
      </c>
      <c r="AQ21" s="187">
        <v>17.610611646729751</v>
      </c>
      <c r="AR21" s="106">
        <v>21.023996887467522</v>
      </c>
      <c r="AS21" s="106">
        <v>27.450416749999995</v>
      </c>
      <c r="AT21" s="106">
        <v>27.501905665315316</v>
      </c>
      <c r="AU21" s="106">
        <v>34.335000000000001</v>
      </c>
      <c r="AV21" s="106">
        <v>45.945484603174599</v>
      </c>
      <c r="AW21" s="106">
        <v>15.005142866731308</v>
      </c>
      <c r="AX21" s="106">
        <v>12.333404238583146</v>
      </c>
      <c r="AY21" s="106">
        <v>17</v>
      </c>
      <c r="AZ21" s="106">
        <v>17</v>
      </c>
      <c r="BA21" s="166">
        <v>42.3</v>
      </c>
      <c r="BB21" s="102">
        <v>54.93315504935871</v>
      </c>
      <c r="BC21">
        <v>1.0670084812248899</v>
      </c>
      <c r="BD21">
        <v>5.1618852539796567</v>
      </c>
      <c r="BE21">
        <v>1.7544073788618937</v>
      </c>
      <c r="BF21">
        <v>255.8393022750337</v>
      </c>
      <c r="BG21">
        <v>3.6269778746977872</v>
      </c>
      <c r="BH21">
        <v>2.397976920673305</v>
      </c>
      <c r="BI21">
        <v>0</v>
      </c>
      <c r="BJ21">
        <v>0</v>
      </c>
      <c r="BK21" s="187">
        <v>18.618821186565441</v>
      </c>
      <c r="BL21" s="106">
        <v>19.760000000000002</v>
      </c>
      <c r="BM21" s="106">
        <v>27.1278929550969</v>
      </c>
      <c r="BN21" s="106">
        <v>27.546939390624996</v>
      </c>
      <c r="BO21" s="106">
        <v>34.427</v>
      </c>
      <c r="BP21" s="106">
        <v>45.945484603174599</v>
      </c>
      <c r="BQ21" s="106">
        <v>15.005142866731308</v>
      </c>
      <c r="BR21" s="106">
        <v>12.333404238583146</v>
      </c>
      <c r="BS21" s="106">
        <v>17</v>
      </c>
      <c r="BT21" s="106">
        <v>17</v>
      </c>
      <c r="BU21" s="166">
        <v>42.3</v>
      </c>
      <c r="BV21" s="102">
        <v>46.92041764554628</v>
      </c>
      <c r="BW21">
        <v>1.0377627662025048</v>
      </c>
      <c r="BX21">
        <v>4.7338892246705981</v>
      </c>
      <c r="BY21">
        <v>1.6012668532319352</v>
      </c>
      <c r="BZ21">
        <v>234.56035860649166</v>
      </c>
      <c r="CA21">
        <v>4.236882031902252</v>
      </c>
      <c r="CB21">
        <v>2.6160260580152572</v>
      </c>
      <c r="CC21">
        <v>0</v>
      </c>
      <c r="CD21">
        <v>0</v>
      </c>
      <c r="CE21" s="187">
        <v>18.555051753541601</v>
      </c>
      <c r="CF21" s="106">
        <v>19.760000000000002</v>
      </c>
      <c r="CG21" s="106">
        <v>27.051979603965048</v>
      </c>
      <c r="CH21" s="106">
        <v>27.852039904256042</v>
      </c>
      <c r="CI21" s="106">
        <v>34.524799999999999</v>
      </c>
      <c r="CJ21" s="106">
        <v>45.945484603174599</v>
      </c>
      <c r="CK21" s="106">
        <v>15.005142866731308</v>
      </c>
      <c r="CL21" s="106">
        <v>12.333404238583146</v>
      </c>
      <c r="CM21" s="106">
        <v>17</v>
      </c>
      <c r="CN21" s="106">
        <v>17</v>
      </c>
      <c r="CO21" s="166">
        <v>42.3</v>
      </c>
      <c r="CP21" s="102">
        <v>44.550013794068569</v>
      </c>
      <c r="CQ21">
        <v>0.99457237912178365</v>
      </c>
      <c r="CR21">
        <v>4.5083573437755762</v>
      </c>
      <c r="CS21">
        <v>1.5177749043955291</v>
      </c>
      <c r="CT21">
        <v>223.03030766712862</v>
      </c>
      <c r="CU21">
        <v>4.2501536876662112</v>
      </c>
      <c r="CV21">
        <v>3.1241129589092225</v>
      </c>
      <c r="CW21">
        <v>0</v>
      </c>
      <c r="CX21">
        <v>0</v>
      </c>
      <c r="CY21" s="187">
        <v>18.542580514638523</v>
      </c>
      <c r="CZ21" s="106">
        <v>19.760000000000002</v>
      </c>
      <c r="DA21" s="106">
        <v>27.042916996100413</v>
      </c>
      <c r="DB21" s="106">
        <v>28.063870647566528</v>
      </c>
      <c r="DC21" s="106">
        <v>34.565378000000003</v>
      </c>
      <c r="DD21" s="106">
        <v>45.945484603174599</v>
      </c>
      <c r="DE21" s="106">
        <v>15.005142866731308</v>
      </c>
      <c r="DF21" s="106">
        <v>12.333404238583146</v>
      </c>
      <c r="DG21" s="106">
        <v>17</v>
      </c>
      <c r="DH21" s="106">
        <v>17</v>
      </c>
      <c r="DI21" s="166">
        <v>42.3</v>
      </c>
      <c r="DJ21" s="102">
        <v>47.615161602817587</v>
      </c>
      <c r="DK21">
        <v>1.0642790095454207</v>
      </c>
      <c r="DL21">
        <v>4.8195512175795034</v>
      </c>
      <c r="DM21">
        <v>1.6122138570848052</v>
      </c>
      <c r="DN21">
        <v>225.17639059956349</v>
      </c>
      <c r="DO21">
        <v>4.5491776763592373</v>
      </c>
      <c r="DP21">
        <v>3.3387192101357548</v>
      </c>
      <c r="DQ21">
        <v>0</v>
      </c>
      <c r="DR21">
        <v>0</v>
      </c>
      <c r="DS21" s="187">
        <v>18.319727103167875</v>
      </c>
      <c r="DT21" s="106">
        <v>19.760000000000002</v>
      </c>
      <c r="DU21" s="106">
        <v>27.059600132281332</v>
      </c>
      <c r="DV21" s="106">
        <v>27.592725605263162</v>
      </c>
      <c r="DW21" s="106">
        <v>34.532572999999999</v>
      </c>
      <c r="DX21" s="106">
        <v>45.945484603174599</v>
      </c>
      <c r="DY21" s="106">
        <v>15.005142866731308</v>
      </c>
      <c r="DZ21" s="106">
        <v>12.333404238583146</v>
      </c>
      <c r="EA21" s="106">
        <v>17</v>
      </c>
      <c r="EB21" s="106">
        <v>17</v>
      </c>
      <c r="EC21" s="166">
        <v>42.3</v>
      </c>
      <c r="ED21" s="102">
        <v>48.842041219619581</v>
      </c>
      <c r="EE21">
        <v>1.0798368294802789</v>
      </c>
      <c r="EF21">
        <v>4.8830319081581717</v>
      </c>
      <c r="EG21">
        <v>1.6641389625272536</v>
      </c>
      <c r="EH21">
        <v>223.77516887791114</v>
      </c>
      <c r="EI21">
        <v>3.6512375496795673</v>
      </c>
      <c r="EJ21">
        <v>4.734659103319844</v>
      </c>
      <c r="EK21">
        <v>0</v>
      </c>
      <c r="EL21">
        <v>0</v>
      </c>
    </row>
    <row r="22" spans="2:142">
      <c r="B22" t="s">
        <v>225</v>
      </c>
      <c r="C22" s="106">
        <v>18.177177101070814</v>
      </c>
      <c r="D22" s="106">
        <v>24.411399044996692</v>
      </c>
      <c r="E22" s="106">
        <v>27.304896388888888</v>
      </c>
      <c r="F22" s="106">
        <v>27.803423307123573</v>
      </c>
      <c r="G22" s="106">
        <v>33.980400000000003</v>
      </c>
      <c r="H22" s="106">
        <v>45.945484603174599</v>
      </c>
      <c r="I22" s="106">
        <v>15.005142866731308</v>
      </c>
      <c r="J22" s="106">
        <v>12.333404238583146</v>
      </c>
      <c r="K22" s="106">
        <v>17</v>
      </c>
      <c r="L22" s="106">
        <v>17</v>
      </c>
      <c r="M22" s="166">
        <v>42.3</v>
      </c>
      <c r="N22">
        <v>949.62042706395528</v>
      </c>
      <c r="O22">
        <v>0.64824335973967118</v>
      </c>
      <c r="P22">
        <v>13.924969860340962</v>
      </c>
      <c r="Q22">
        <v>4.4275079632683134</v>
      </c>
      <c r="R22">
        <v>1128.9540067098053</v>
      </c>
      <c r="S22">
        <v>2.7678283498437581</v>
      </c>
      <c r="T22">
        <v>0</v>
      </c>
      <c r="U22">
        <v>0</v>
      </c>
      <c r="V22" s="140">
        <v>0.82593502696910082</v>
      </c>
      <c r="W22" s="106">
        <v>17.782608755952683</v>
      </c>
      <c r="X22" s="106">
        <v>23.955265186390594</v>
      </c>
      <c r="Y22" s="106">
        <v>29.551900109999998</v>
      </c>
      <c r="Z22" s="106">
        <v>27.425618302736073</v>
      </c>
      <c r="AA22" s="106">
        <v>33.975000000000001</v>
      </c>
      <c r="AB22" s="106">
        <v>45.945484603174599</v>
      </c>
      <c r="AC22" s="106">
        <v>15.005142866731308</v>
      </c>
      <c r="AD22" s="106">
        <v>12.333404238583146</v>
      </c>
      <c r="AE22" s="106">
        <v>17</v>
      </c>
      <c r="AF22" s="106">
        <v>17</v>
      </c>
      <c r="AG22" s="166">
        <v>42.3</v>
      </c>
      <c r="AH22" s="102">
        <v>824.59232431788882</v>
      </c>
      <c r="AI22">
        <v>3.4524027639341774</v>
      </c>
      <c r="AJ22">
        <v>28.455451347341622</v>
      </c>
      <c r="AK22">
        <v>8.3775318479524188</v>
      </c>
      <c r="AL22">
        <v>1440.9379175695744</v>
      </c>
      <c r="AM22">
        <v>7.1555487811990837</v>
      </c>
      <c r="AN22">
        <v>1.4537322374524579</v>
      </c>
      <c r="AO22">
        <v>0</v>
      </c>
      <c r="AP22">
        <v>0.96139733907037639</v>
      </c>
      <c r="AQ22" s="187">
        <v>17.610611646729751</v>
      </c>
      <c r="AR22" s="106">
        <v>21.023996887467522</v>
      </c>
      <c r="AS22" s="106">
        <v>27.450416749999995</v>
      </c>
      <c r="AT22" s="106">
        <v>27.501905665315316</v>
      </c>
      <c r="AU22" s="106">
        <v>34.335000000000001</v>
      </c>
      <c r="AV22" s="106">
        <v>45.945484603174599</v>
      </c>
      <c r="AW22" s="106">
        <v>15.005142866731308</v>
      </c>
      <c r="AX22" s="106">
        <v>12.333404238583146</v>
      </c>
      <c r="AY22" s="106">
        <v>17</v>
      </c>
      <c r="AZ22" s="106">
        <v>17</v>
      </c>
      <c r="BA22" s="166">
        <v>42.3</v>
      </c>
      <c r="BB22" s="102">
        <v>744.84840925759454</v>
      </c>
      <c r="BC22">
        <v>14.467757571736254</v>
      </c>
      <c r="BD22">
        <v>69.990919268014366</v>
      </c>
      <c r="BE22">
        <v>23.788321354579153</v>
      </c>
      <c r="BF22">
        <v>1647.7398502553096</v>
      </c>
      <c r="BG22">
        <v>23.359647743680767</v>
      </c>
      <c r="BH22">
        <v>15.444234318377852</v>
      </c>
      <c r="BI22">
        <v>0</v>
      </c>
      <c r="BJ22">
        <v>1.03920380025521</v>
      </c>
      <c r="BK22" s="187">
        <v>18.618821186565441</v>
      </c>
      <c r="BL22" s="106">
        <v>19.760000000000002</v>
      </c>
      <c r="BM22" s="106">
        <v>27.1278929550969</v>
      </c>
      <c r="BN22" s="106">
        <v>27.546939390624996</v>
      </c>
      <c r="BO22" s="106">
        <v>34.427</v>
      </c>
      <c r="BP22" s="106">
        <v>45.945484603174599</v>
      </c>
      <c r="BQ22" s="106">
        <v>15.005142866731308</v>
      </c>
      <c r="BR22" s="106">
        <v>12.333404238583146</v>
      </c>
      <c r="BS22" s="106">
        <v>17</v>
      </c>
      <c r="BT22" s="106">
        <v>17</v>
      </c>
      <c r="BU22" s="166">
        <v>42.3</v>
      </c>
      <c r="BV22" s="102">
        <v>623.73251363041288</v>
      </c>
      <c r="BW22">
        <v>13.795409572126424</v>
      </c>
      <c r="BX22">
        <v>62.929546954533308</v>
      </c>
      <c r="BY22">
        <v>21.286302413256958</v>
      </c>
      <c r="BZ22">
        <v>1515.5704046203778</v>
      </c>
      <c r="CA22">
        <v>27.375866295427759</v>
      </c>
      <c r="CB22">
        <v>16.902991173777586</v>
      </c>
      <c r="CC22">
        <v>0</v>
      </c>
      <c r="CD22">
        <v>1.0245339459408993</v>
      </c>
      <c r="CE22" s="187">
        <v>18.555051753541601</v>
      </c>
      <c r="CF22" s="106">
        <v>19.760000000000002</v>
      </c>
      <c r="CG22" s="106">
        <v>27.051979603965048</v>
      </c>
      <c r="CH22" s="106">
        <v>27.852039904256042</v>
      </c>
      <c r="CI22" s="106">
        <v>34.524799999999999</v>
      </c>
      <c r="CJ22" s="106">
        <v>45.945484603174599</v>
      </c>
      <c r="CK22" s="106">
        <v>15.005142866731308</v>
      </c>
      <c r="CL22" s="106">
        <v>12.333404238583146</v>
      </c>
      <c r="CM22" s="106">
        <v>17</v>
      </c>
      <c r="CN22" s="106">
        <v>17</v>
      </c>
      <c r="CO22" s="166">
        <v>42.3</v>
      </c>
      <c r="CP22" s="102">
        <v>586.35064098472299</v>
      </c>
      <c r="CQ22">
        <v>13.090190155707704</v>
      </c>
      <c r="CR22">
        <v>59.337315371672183</v>
      </c>
      <c r="CS22">
        <v>19.976386363798024</v>
      </c>
      <c r="CT22">
        <v>1448.0436789368746</v>
      </c>
      <c r="CU22">
        <v>27.594492633354214</v>
      </c>
      <c r="CV22">
        <v>20.283575222364384</v>
      </c>
      <c r="CW22">
        <v>0</v>
      </c>
      <c r="CX22">
        <v>0.96094208104360834</v>
      </c>
      <c r="CY22" s="187">
        <v>18.542580514638523</v>
      </c>
      <c r="CZ22" s="106">
        <v>19.760000000000002</v>
      </c>
      <c r="DA22" s="106">
        <v>27.042916996100413</v>
      </c>
      <c r="DB22" s="106">
        <v>28.063870647566528</v>
      </c>
      <c r="DC22" s="106">
        <v>34.565378000000003</v>
      </c>
      <c r="DD22" s="106">
        <v>45.945484603174599</v>
      </c>
      <c r="DE22" s="106">
        <v>15.005142866731308</v>
      </c>
      <c r="DF22" s="106">
        <v>12.333404238583146</v>
      </c>
      <c r="DG22" s="106">
        <v>17</v>
      </c>
      <c r="DH22" s="106">
        <v>17</v>
      </c>
      <c r="DI22" s="166">
        <v>42.3</v>
      </c>
      <c r="DJ22" s="102">
        <v>623.38078406121826</v>
      </c>
      <c r="DK22">
        <v>13.933609822948956</v>
      </c>
      <c r="DL22">
        <v>63.097877140463716</v>
      </c>
      <c r="DM22">
        <v>21.107208386423189</v>
      </c>
      <c r="DN22">
        <v>1464.9613175861889</v>
      </c>
      <c r="DO22">
        <v>29.596217014350813</v>
      </c>
      <c r="DP22">
        <v>21.721169258053987</v>
      </c>
      <c r="DQ22">
        <v>0</v>
      </c>
      <c r="DR22">
        <v>1.0152970443023646</v>
      </c>
      <c r="DS22" s="187">
        <v>18.319727103167875</v>
      </c>
      <c r="DT22" s="106">
        <v>19.760000000000002</v>
      </c>
      <c r="DU22" s="106">
        <v>27.059600132281332</v>
      </c>
      <c r="DV22" s="106">
        <v>27.592725605263162</v>
      </c>
      <c r="DW22" s="106">
        <v>34.532572999999999</v>
      </c>
      <c r="DX22" s="106">
        <v>45.945484603174599</v>
      </c>
      <c r="DY22" s="106">
        <v>15.005142866731308</v>
      </c>
      <c r="DZ22" s="106">
        <v>12.333404238583146</v>
      </c>
      <c r="EA22" s="106">
        <v>17</v>
      </c>
      <c r="EB22" s="106">
        <v>17</v>
      </c>
      <c r="EC22" s="166">
        <v>42.3</v>
      </c>
      <c r="ED22" s="102">
        <v>642.15580724726533</v>
      </c>
      <c r="EE22">
        <v>14.197266813895803</v>
      </c>
      <c r="EF22">
        <v>64.200168922053251</v>
      </c>
      <c r="EG22">
        <v>21.879439764774808</v>
      </c>
      <c r="EH22">
        <v>1466.5592771049576</v>
      </c>
      <c r="EI22">
        <v>23.929180025859026</v>
      </c>
      <c r="EJ22">
        <v>31.029618999825338</v>
      </c>
      <c r="EK22">
        <v>0</v>
      </c>
      <c r="EL22">
        <v>1.0315498167890591</v>
      </c>
    </row>
    <row r="23" spans="2:142">
      <c r="B23" t="s">
        <v>226</v>
      </c>
      <c r="C23" s="106">
        <v>18.177177101070814</v>
      </c>
      <c r="D23" s="106">
        <v>24.411399044996692</v>
      </c>
      <c r="E23" s="106">
        <v>27.304896388888888</v>
      </c>
      <c r="F23" s="106">
        <v>27.803423307123573</v>
      </c>
      <c r="G23" s="106">
        <v>33.980400000000003</v>
      </c>
      <c r="H23" s="106">
        <v>45.945484603174599</v>
      </c>
      <c r="I23" s="106">
        <v>15.005142866731308</v>
      </c>
      <c r="J23" s="106">
        <v>12.333404238583146</v>
      </c>
      <c r="K23" s="106">
        <v>17</v>
      </c>
      <c r="L23" s="106">
        <v>17</v>
      </c>
      <c r="M23" s="166">
        <v>42.3</v>
      </c>
      <c r="N23">
        <v>105.93002209529941</v>
      </c>
      <c r="O23">
        <v>7.2311453569574274E-2</v>
      </c>
      <c r="P23">
        <v>1.5533283856824118</v>
      </c>
      <c r="Q23">
        <v>0.49388787668163725</v>
      </c>
      <c r="R23">
        <v>129.61730469004254</v>
      </c>
      <c r="S23">
        <v>0.31777950954529371</v>
      </c>
      <c r="T23">
        <v>0</v>
      </c>
      <c r="U23">
        <v>0</v>
      </c>
      <c r="V23" s="140">
        <v>0</v>
      </c>
      <c r="W23" s="106">
        <v>17.782608755952683</v>
      </c>
      <c r="X23" s="106">
        <v>23.955265186390594</v>
      </c>
      <c r="Y23" s="106">
        <v>29.551900109999998</v>
      </c>
      <c r="Z23" s="106">
        <v>27.425618302736073</v>
      </c>
      <c r="AA23" s="106">
        <v>33.975000000000001</v>
      </c>
      <c r="AB23" s="106">
        <v>45.945484603174599</v>
      </c>
      <c r="AC23" s="106">
        <v>15.005142866731308</v>
      </c>
      <c r="AD23" s="106">
        <v>12.333404238583146</v>
      </c>
      <c r="AE23" s="106">
        <v>17</v>
      </c>
      <c r="AF23" s="106">
        <v>17</v>
      </c>
      <c r="AG23" s="166">
        <v>42.3</v>
      </c>
      <c r="AH23" s="102">
        <v>117.04140118503715</v>
      </c>
      <c r="AI23">
        <v>0.49002888461301808</v>
      </c>
      <c r="AJ23">
        <v>4.0389242039095032</v>
      </c>
      <c r="AK23">
        <v>1.1890943403671856</v>
      </c>
      <c r="AL23">
        <v>157.69973450775208</v>
      </c>
      <c r="AM23">
        <v>0.78312058367905291</v>
      </c>
      <c r="AN23">
        <v>0.15909997585343136</v>
      </c>
      <c r="AO23">
        <v>0</v>
      </c>
      <c r="AP23">
        <v>0</v>
      </c>
      <c r="AQ23" s="187">
        <v>17.610611646729751</v>
      </c>
      <c r="AR23" s="106">
        <v>21.023996887467522</v>
      </c>
      <c r="AS23" s="106">
        <v>27.450416749999995</v>
      </c>
      <c r="AT23" s="106">
        <v>27.501905665315316</v>
      </c>
      <c r="AU23" s="106">
        <v>34.335000000000001</v>
      </c>
      <c r="AV23" s="106">
        <v>45.945484603174599</v>
      </c>
      <c r="AW23" s="106">
        <v>15.005142866731308</v>
      </c>
      <c r="AX23" s="106">
        <v>12.333404238583146</v>
      </c>
      <c r="AY23" s="106">
        <v>17</v>
      </c>
      <c r="AZ23" s="106">
        <v>17</v>
      </c>
      <c r="BA23" s="166">
        <v>42.3</v>
      </c>
      <c r="BB23" s="102">
        <v>109.96159414447187</v>
      </c>
      <c r="BC23">
        <v>2.1358677369930232</v>
      </c>
      <c r="BD23">
        <v>10.332724031751592</v>
      </c>
      <c r="BE23">
        <v>3.5118578567922683</v>
      </c>
      <c r="BF23">
        <v>172.95939408395901</v>
      </c>
      <c r="BG23">
        <v>2.452007529669034</v>
      </c>
      <c r="BH23">
        <v>1.6211451154643286</v>
      </c>
      <c r="BI23">
        <v>0</v>
      </c>
      <c r="BJ23">
        <v>0</v>
      </c>
      <c r="BK23" s="187">
        <v>18.618821186565441</v>
      </c>
      <c r="BL23" s="106">
        <v>19.760000000000002</v>
      </c>
      <c r="BM23" s="106">
        <v>27.1278929550969</v>
      </c>
      <c r="BN23" s="106">
        <v>27.546939390624996</v>
      </c>
      <c r="BO23" s="106">
        <v>34.427</v>
      </c>
      <c r="BP23" s="106">
        <v>45.945484603174599</v>
      </c>
      <c r="BQ23" s="106">
        <v>15.005142866731308</v>
      </c>
      <c r="BR23" s="106">
        <v>12.333404238583146</v>
      </c>
      <c r="BS23" s="106">
        <v>17</v>
      </c>
      <c r="BT23" s="106">
        <v>17</v>
      </c>
      <c r="BU23" s="166">
        <v>42.3</v>
      </c>
      <c r="BV23" s="102">
        <v>55.586091058897587</v>
      </c>
      <c r="BW23">
        <v>1.2294258771403195</v>
      </c>
      <c r="BX23">
        <v>5.6081853212201995</v>
      </c>
      <c r="BY23">
        <v>1.8970028311713769</v>
      </c>
      <c r="BZ23">
        <v>150.96498975476104</v>
      </c>
      <c r="CA23">
        <v>2.7268923714910818</v>
      </c>
      <c r="CB23">
        <v>1.6836960405104495</v>
      </c>
      <c r="CC23">
        <v>0</v>
      </c>
      <c r="CD23">
        <v>0</v>
      </c>
      <c r="CE23" s="187">
        <v>18.555051753541601</v>
      </c>
      <c r="CF23" s="106">
        <v>19.760000000000002</v>
      </c>
      <c r="CG23" s="106">
        <v>27.051979603965048</v>
      </c>
      <c r="CH23" s="106">
        <v>27.852039904256042</v>
      </c>
      <c r="CI23" s="106">
        <v>34.524799999999999</v>
      </c>
      <c r="CJ23" s="106">
        <v>45.945484603174599</v>
      </c>
      <c r="CK23" s="106">
        <v>15.005142866731308</v>
      </c>
      <c r="CL23" s="106">
        <v>12.333404238583146</v>
      </c>
      <c r="CM23" s="106">
        <v>17</v>
      </c>
      <c r="CN23" s="106">
        <v>17</v>
      </c>
      <c r="CO23" s="166">
        <v>42.3</v>
      </c>
      <c r="CP23" s="102">
        <v>54.428423157157859</v>
      </c>
      <c r="CQ23">
        <v>1.2151063872054064</v>
      </c>
      <c r="CR23">
        <v>5.5080292990474398</v>
      </c>
      <c r="CS23">
        <v>1.854322540406339</v>
      </c>
      <c r="CT23">
        <v>144.01514172454461</v>
      </c>
      <c r="CU23">
        <v>2.7444094575427864</v>
      </c>
      <c r="CV23">
        <v>2.0173023803217824</v>
      </c>
      <c r="CW23">
        <v>0</v>
      </c>
      <c r="CX23">
        <v>0</v>
      </c>
      <c r="CY23" s="187">
        <v>18.542580514638523</v>
      </c>
      <c r="CZ23" s="106">
        <v>19.760000000000002</v>
      </c>
      <c r="DA23" s="106">
        <v>27.042916996100413</v>
      </c>
      <c r="DB23" s="106">
        <v>28.063870647566528</v>
      </c>
      <c r="DC23" s="106">
        <v>34.565378000000003</v>
      </c>
      <c r="DD23" s="106">
        <v>45.945484603174599</v>
      </c>
      <c r="DE23" s="106">
        <v>15.005142866731308</v>
      </c>
      <c r="DF23" s="106">
        <v>12.333404238583146</v>
      </c>
      <c r="DG23" s="106">
        <v>17</v>
      </c>
      <c r="DH23" s="106">
        <v>17</v>
      </c>
      <c r="DI23" s="166">
        <v>42.3</v>
      </c>
      <c r="DJ23" s="102">
        <v>57.349076594913818</v>
      </c>
      <c r="DK23">
        <v>1.2818483941293106</v>
      </c>
      <c r="DL23">
        <v>5.8048067595704973</v>
      </c>
      <c r="DM23">
        <v>1.9417969584685133</v>
      </c>
      <c r="DN23">
        <v>143.2045749135919</v>
      </c>
      <c r="DO23">
        <v>2.8931232693392723</v>
      </c>
      <c r="DP23">
        <v>2.1233125904997108</v>
      </c>
      <c r="DQ23">
        <v>0</v>
      </c>
      <c r="DR23">
        <v>0</v>
      </c>
      <c r="DS23" s="187">
        <v>18.319727103167875</v>
      </c>
      <c r="DT23" s="106">
        <v>19.760000000000002</v>
      </c>
      <c r="DU23" s="106">
        <v>27.059600132281332</v>
      </c>
      <c r="DV23" s="106">
        <v>27.592725605263162</v>
      </c>
      <c r="DW23" s="106">
        <v>34.532572999999999</v>
      </c>
      <c r="DX23" s="106">
        <v>45.945484603174599</v>
      </c>
      <c r="DY23" s="106">
        <v>15.005142866731308</v>
      </c>
      <c r="DZ23" s="106">
        <v>12.333404238583146</v>
      </c>
      <c r="EA23" s="106">
        <v>17</v>
      </c>
      <c r="EB23" s="106">
        <v>17</v>
      </c>
      <c r="EC23" s="166">
        <v>42.3</v>
      </c>
      <c r="ED23" s="102">
        <v>59.16413650301358</v>
      </c>
      <c r="EE23">
        <v>1.3080455276854668</v>
      </c>
      <c r="EF23">
        <v>5.9149937051932877</v>
      </c>
      <c r="EG23">
        <v>2.0158318997404234</v>
      </c>
      <c r="EH23">
        <v>143.22544678230989</v>
      </c>
      <c r="EI23">
        <v>2.3369444071183665</v>
      </c>
      <c r="EJ23">
        <v>3.0303794153536794</v>
      </c>
      <c r="EK23">
        <v>0</v>
      </c>
      <c r="EL23">
        <v>0</v>
      </c>
    </row>
    <row r="24" spans="2:142">
      <c r="B24" t="s">
        <v>227</v>
      </c>
      <c r="C24" s="106">
        <v>18.177177101070814</v>
      </c>
      <c r="D24" s="106">
        <v>24.411399044996692</v>
      </c>
      <c r="E24" s="106">
        <v>27.304896388888888</v>
      </c>
      <c r="F24" s="106">
        <v>27.803423307123573</v>
      </c>
      <c r="G24" s="106">
        <v>33.980400000000003</v>
      </c>
      <c r="H24" s="106">
        <v>45.945484603174599</v>
      </c>
      <c r="I24" s="106">
        <v>15.005142866731308</v>
      </c>
      <c r="J24" s="106">
        <v>12.333404238583146</v>
      </c>
      <c r="K24" s="106">
        <v>17</v>
      </c>
      <c r="L24" s="106">
        <v>17</v>
      </c>
      <c r="M24" s="166">
        <v>42.3</v>
      </c>
      <c r="N24">
        <v>70.96937447831381</v>
      </c>
      <c r="O24">
        <v>4.8446120617566112E-2</v>
      </c>
      <c r="P24">
        <v>1.0406751713137001</v>
      </c>
      <c r="Q24">
        <v>0.33088743849203583</v>
      </c>
      <c r="R24">
        <v>145.67399106343606</v>
      </c>
      <c r="S24">
        <v>0.35714528661388267</v>
      </c>
      <c r="T24">
        <v>0</v>
      </c>
      <c r="U24">
        <v>0</v>
      </c>
      <c r="V24" s="140">
        <v>0</v>
      </c>
      <c r="W24" s="106">
        <v>17.782608755952683</v>
      </c>
      <c r="X24" s="106">
        <v>23.955265186390594</v>
      </c>
      <c r="Y24" s="106">
        <v>29.551900109999998</v>
      </c>
      <c r="Z24" s="106">
        <v>27.425618302736073</v>
      </c>
      <c r="AA24" s="106">
        <v>33.975000000000001</v>
      </c>
      <c r="AB24" s="106">
        <v>45.945484603174599</v>
      </c>
      <c r="AC24" s="106">
        <v>15.005142866731308</v>
      </c>
      <c r="AD24" s="106">
        <v>12.333404238583146</v>
      </c>
      <c r="AE24" s="106">
        <v>17</v>
      </c>
      <c r="AF24" s="106">
        <v>17</v>
      </c>
      <c r="AG24" s="166">
        <v>42.3</v>
      </c>
      <c r="AH24" s="102">
        <v>58.635670386641621</v>
      </c>
      <c r="AI24">
        <v>0.24549579778762842</v>
      </c>
      <c r="AJ24">
        <v>2.0234295380884664</v>
      </c>
      <c r="AK24">
        <v>0.59571521781563364</v>
      </c>
      <c r="AL24">
        <v>215.10701949324036</v>
      </c>
      <c r="AM24">
        <v>1.0681992280128221</v>
      </c>
      <c r="AN24">
        <v>0.21701698936973032</v>
      </c>
      <c r="AO24">
        <v>0</v>
      </c>
      <c r="AP24">
        <v>0</v>
      </c>
      <c r="AQ24" s="187">
        <v>17.610611646729751</v>
      </c>
      <c r="AR24" s="106">
        <v>21.023996887467522</v>
      </c>
      <c r="AS24" s="106">
        <v>27.450416749999995</v>
      </c>
      <c r="AT24" s="106">
        <v>27.501905665315316</v>
      </c>
      <c r="AU24" s="106">
        <v>34.335000000000001</v>
      </c>
      <c r="AV24" s="106">
        <v>45.945484603174599</v>
      </c>
      <c r="AW24" s="106">
        <v>15.005142866731308</v>
      </c>
      <c r="AX24" s="106">
        <v>12.333404238583146</v>
      </c>
      <c r="AY24" s="106">
        <v>17</v>
      </c>
      <c r="AZ24" s="106">
        <v>17</v>
      </c>
      <c r="BA24" s="166">
        <v>42.3</v>
      </c>
      <c r="BB24" s="102">
        <v>49.814390076344978</v>
      </c>
      <c r="BC24">
        <v>0.96758281316167705</v>
      </c>
      <c r="BD24">
        <v>4.6808919920953551</v>
      </c>
      <c r="BE24">
        <v>1.5909287104466903</v>
      </c>
      <c r="BF24">
        <v>263.09675876212759</v>
      </c>
      <c r="BG24">
        <v>3.7298652491988866</v>
      </c>
      <c r="BH24">
        <v>2.4660009224747679</v>
      </c>
      <c r="BI24">
        <v>0</v>
      </c>
      <c r="BJ24">
        <v>0</v>
      </c>
      <c r="BK24" s="187">
        <v>18.618821186565441</v>
      </c>
      <c r="BL24" s="106">
        <v>19.760000000000002</v>
      </c>
      <c r="BM24" s="106">
        <v>27.1278929550969</v>
      </c>
      <c r="BN24" s="106">
        <v>27.546939390624996</v>
      </c>
      <c r="BO24" s="106">
        <v>34.427</v>
      </c>
      <c r="BP24" s="106">
        <v>45.945484603174599</v>
      </c>
      <c r="BQ24" s="106">
        <v>15.005142866731308</v>
      </c>
      <c r="BR24" s="106">
        <v>12.333404238583146</v>
      </c>
      <c r="BS24" s="106">
        <v>17</v>
      </c>
      <c r="BT24" s="106">
        <v>17</v>
      </c>
      <c r="BU24" s="166">
        <v>42.3</v>
      </c>
      <c r="BV24" s="102">
        <v>41.222015845443913</v>
      </c>
      <c r="BW24">
        <v>0.91172831229629814</v>
      </c>
      <c r="BX24">
        <v>4.158966744586734</v>
      </c>
      <c r="BY24">
        <v>1.4067958238427234</v>
      </c>
      <c r="BZ24">
        <v>239.09769257292666</v>
      </c>
      <c r="CA24">
        <v>4.318840248837704</v>
      </c>
      <c r="CB24">
        <v>2.6666304481203431</v>
      </c>
      <c r="CC24">
        <v>0</v>
      </c>
      <c r="CD24">
        <v>0</v>
      </c>
      <c r="CE24" s="187">
        <v>18.555051753541601</v>
      </c>
      <c r="CF24" s="106">
        <v>19.760000000000002</v>
      </c>
      <c r="CG24" s="106">
        <v>27.051979603965048</v>
      </c>
      <c r="CH24" s="106">
        <v>27.852039904256042</v>
      </c>
      <c r="CI24" s="106">
        <v>34.524799999999999</v>
      </c>
      <c r="CJ24" s="106">
        <v>45.945484603174599</v>
      </c>
      <c r="CK24" s="106">
        <v>15.005142866731308</v>
      </c>
      <c r="CL24" s="106">
        <v>12.333404238583146</v>
      </c>
      <c r="CM24" s="106">
        <v>17</v>
      </c>
      <c r="CN24" s="106">
        <v>17</v>
      </c>
      <c r="CO24" s="166">
        <v>42.3</v>
      </c>
      <c r="CP24" s="102">
        <v>39.432445689180099</v>
      </c>
      <c r="CQ24">
        <v>0.88032343839363658</v>
      </c>
      <c r="CR24">
        <v>3.990471404287554</v>
      </c>
      <c r="CS24">
        <v>1.3434244209806654</v>
      </c>
      <c r="CT24">
        <v>232.17411451801894</v>
      </c>
      <c r="CU24">
        <v>4.4244016847797738</v>
      </c>
      <c r="CV24">
        <v>3.2521954862366931</v>
      </c>
      <c r="CW24">
        <v>0</v>
      </c>
      <c r="CX24">
        <v>0</v>
      </c>
      <c r="CY24" s="187">
        <v>18.542580514638523</v>
      </c>
      <c r="CZ24" s="106">
        <v>19.760000000000002</v>
      </c>
      <c r="DA24" s="106">
        <v>27.042916996100413</v>
      </c>
      <c r="DB24" s="106">
        <v>28.063870647566528</v>
      </c>
      <c r="DC24" s="106">
        <v>34.565378000000003</v>
      </c>
      <c r="DD24" s="106">
        <v>45.945484603174599</v>
      </c>
      <c r="DE24" s="106">
        <v>15.005142866731308</v>
      </c>
      <c r="DF24" s="106">
        <v>12.333404238583146</v>
      </c>
      <c r="DG24" s="106">
        <v>17</v>
      </c>
      <c r="DH24" s="106">
        <v>17</v>
      </c>
      <c r="DI24" s="166">
        <v>42.3</v>
      </c>
      <c r="DJ24" s="102">
        <v>41.622612255881862</v>
      </c>
      <c r="DK24">
        <v>0.93033544474543439</v>
      </c>
      <c r="DL24">
        <v>4.212992349999805</v>
      </c>
      <c r="DM24">
        <v>1.4093106058686509</v>
      </c>
      <c r="DN24">
        <v>231.27967944101778</v>
      </c>
      <c r="DO24">
        <v>4.6724807689969161</v>
      </c>
      <c r="DP24">
        <v>3.4292134562053076</v>
      </c>
      <c r="DQ24">
        <v>0</v>
      </c>
      <c r="DR24">
        <v>0</v>
      </c>
      <c r="DS24" s="187">
        <v>18.319727103167875</v>
      </c>
      <c r="DT24" s="106">
        <v>19.760000000000002</v>
      </c>
      <c r="DU24" s="106">
        <v>27.059600132281332</v>
      </c>
      <c r="DV24" s="106">
        <v>27.592725605263162</v>
      </c>
      <c r="DW24" s="106">
        <v>34.532572999999999</v>
      </c>
      <c r="DX24" s="106">
        <v>45.945484603174599</v>
      </c>
      <c r="DY24" s="106">
        <v>15.005142866731308</v>
      </c>
      <c r="DZ24" s="106">
        <v>12.333404238583146</v>
      </c>
      <c r="EA24" s="106">
        <v>17</v>
      </c>
      <c r="EB24" s="106">
        <v>17</v>
      </c>
      <c r="EC24" s="166">
        <v>42.3</v>
      </c>
      <c r="ED24" s="102">
        <v>43.113514874668006</v>
      </c>
      <c r="EE24">
        <v>0.95318623152283855</v>
      </c>
      <c r="EF24">
        <v>4.3103167588599725</v>
      </c>
      <c r="EG24">
        <v>1.4689574416397033</v>
      </c>
      <c r="EH24">
        <v>231.13601694022597</v>
      </c>
      <c r="EI24">
        <v>3.7713411562476096</v>
      </c>
      <c r="EJ24">
        <v>4.890400718715104</v>
      </c>
      <c r="EK24">
        <v>0</v>
      </c>
      <c r="EL24">
        <v>0</v>
      </c>
    </row>
    <row r="25" spans="2:142">
      <c r="B25" t="s">
        <v>228</v>
      </c>
      <c r="C25" s="106">
        <v>18.177177101070814</v>
      </c>
      <c r="D25" s="106">
        <v>24.411399044996692</v>
      </c>
      <c r="E25" s="106">
        <v>27.304896388888888</v>
      </c>
      <c r="F25" s="106">
        <v>27.803423307123573</v>
      </c>
      <c r="G25" s="106">
        <v>33.980400000000003</v>
      </c>
      <c r="H25" s="106">
        <v>45.945484603174599</v>
      </c>
      <c r="I25" s="106">
        <v>15.005142866731308</v>
      </c>
      <c r="J25" s="106">
        <v>12.333404238583146</v>
      </c>
      <c r="K25" s="106">
        <v>17</v>
      </c>
      <c r="L25" s="106">
        <v>17</v>
      </c>
      <c r="M25" s="166">
        <v>42.3</v>
      </c>
      <c r="N25">
        <v>308.47905232566217</v>
      </c>
      <c r="O25">
        <v>0.21057834434666131</v>
      </c>
      <c r="P25">
        <v>4.5234510376555859</v>
      </c>
      <c r="Q25">
        <v>1.4382519812638239</v>
      </c>
      <c r="R25">
        <v>217.16402326505383</v>
      </c>
      <c r="S25">
        <v>0.53241561355621259</v>
      </c>
      <c r="T25">
        <v>0</v>
      </c>
      <c r="U25">
        <v>0</v>
      </c>
      <c r="V25" s="140">
        <v>0.86455518791665642</v>
      </c>
      <c r="W25" s="106">
        <v>17.782608755952683</v>
      </c>
      <c r="X25" s="106">
        <v>23.955265186390594</v>
      </c>
      <c r="Y25" s="106">
        <v>29.551900109999998</v>
      </c>
      <c r="Z25" s="106">
        <v>27.425618302736073</v>
      </c>
      <c r="AA25" s="106">
        <v>33.975000000000001</v>
      </c>
      <c r="AB25" s="106">
        <v>45.945484603174599</v>
      </c>
      <c r="AC25" s="106">
        <v>15.005142866731308</v>
      </c>
      <c r="AD25" s="106">
        <v>12.333404238583146</v>
      </c>
      <c r="AE25" s="106">
        <v>17</v>
      </c>
      <c r="AF25" s="106">
        <v>17</v>
      </c>
      <c r="AG25" s="166">
        <v>42.3</v>
      </c>
      <c r="AH25" s="102">
        <v>252.4358653769865</v>
      </c>
      <c r="AI25">
        <v>1.056898364976349</v>
      </c>
      <c r="AJ25">
        <v>8.7111852411443635</v>
      </c>
      <c r="AK25">
        <v>2.5646485413389084</v>
      </c>
      <c r="AL25">
        <v>286.29019668832359</v>
      </c>
      <c r="AM25">
        <v>1.4216875293542728</v>
      </c>
      <c r="AN25">
        <v>0.28883221346163618</v>
      </c>
      <c r="AO25">
        <v>0</v>
      </c>
      <c r="AP25">
        <v>1.0042100535999827</v>
      </c>
      <c r="AQ25" s="187">
        <v>17.610611646729751</v>
      </c>
      <c r="AR25" s="106">
        <v>21.023996887467522</v>
      </c>
      <c r="AS25" s="106">
        <v>27.450416749999995</v>
      </c>
      <c r="AT25" s="106">
        <v>27.501905665315316</v>
      </c>
      <c r="AU25" s="106">
        <v>34.335000000000001</v>
      </c>
      <c r="AV25" s="106">
        <v>45.945484603174599</v>
      </c>
      <c r="AW25" s="106">
        <v>15.005142866731308</v>
      </c>
      <c r="AX25" s="106">
        <v>12.333404238583146</v>
      </c>
      <c r="AY25" s="106">
        <v>17</v>
      </c>
      <c r="AZ25" s="106">
        <v>17</v>
      </c>
      <c r="BA25" s="166">
        <v>42.3</v>
      </c>
      <c r="BB25" s="102">
        <v>231.9492101752752</v>
      </c>
      <c r="BC25">
        <v>4.5053260503252739</v>
      </c>
      <c r="BD25">
        <v>21.795493206246462</v>
      </c>
      <c r="BE25">
        <v>7.4077923521241766</v>
      </c>
      <c r="BF25">
        <v>335.97233453078019</v>
      </c>
      <c r="BG25">
        <v>4.763006359920869</v>
      </c>
      <c r="BH25">
        <v>3.1490623099161033</v>
      </c>
      <c r="BI25">
        <v>0</v>
      </c>
      <c r="BJ25">
        <v>1.0851710033194506</v>
      </c>
      <c r="BK25" s="187">
        <v>18.618821186565441</v>
      </c>
      <c r="BL25" s="106">
        <v>19.760000000000002</v>
      </c>
      <c r="BM25" s="106">
        <v>27.1278929550969</v>
      </c>
      <c r="BN25" s="106">
        <v>27.546939390624996</v>
      </c>
      <c r="BO25" s="106">
        <v>34.427</v>
      </c>
      <c r="BP25" s="106">
        <v>45.945484603174599</v>
      </c>
      <c r="BQ25" s="106">
        <v>15.005142866731308</v>
      </c>
      <c r="BR25" s="106">
        <v>12.333404238583146</v>
      </c>
      <c r="BS25" s="106">
        <v>17</v>
      </c>
      <c r="BT25" s="106">
        <v>17</v>
      </c>
      <c r="BU25" s="166">
        <v>42.3</v>
      </c>
      <c r="BV25" s="102">
        <v>199.82647188251511</v>
      </c>
      <c r="BW25">
        <v>4.4196638185928396</v>
      </c>
      <c r="BX25">
        <v>20.160868754295308</v>
      </c>
      <c r="BY25">
        <v>6.8195366085818936</v>
      </c>
      <c r="BZ25">
        <v>317.84537611467027</v>
      </c>
      <c r="CA25">
        <v>5.74126579181564</v>
      </c>
      <c r="CB25">
        <v>3.5448947608857617</v>
      </c>
      <c r="CC25">
        <v>0</v>
      </c>
      <c r="CD25">
        <v>0</v>
      </c>
      <c r="CE25" s="187">
        <v>18.555051753541601</v>
      </c>
      <c r="CF25" s="106">
        <v>19.760000000000002</v>
      </c>
      <c r="CG25" s="106">
        <v>27.051979603965048</v>
      </c>
      <c r="CH25" s="106">
        <v>27.852039904256042</v>
      </c>
      <c r="CI25" s="106">
        <v>34.524799999999999</v>
      </c>
      <c r="CJ25" s="106">
        <v>45.945484603174599</v>
      </c>
      <c r="CK25" s="106">
        <v>15.005142866731308</v>
      </c>
      <c r="CL25" s="106">
        <v>12.333404238583146</v>
      </c>
      <c r="CM25" s="106">
        <v>17</v>
      </c>
      <c r="CN25" s="106">
        <v>17</v>
      </c>
      <c r="CO25" s="166">
        <v>42.3</v>
      </c>
      <c r="CP25" s="102">
        <v>183.54708457429442</v>
      </c>
      <c r="CQ25">
        <v>4.097661146184163</v>
      </c>
      <c r="CR25">
        <v>18.57453626151942</v>
      </c>
      <c r="CS25">
        <v>6.2532676202878896</v>
      </c>
      <c r="CT25">
        <v>317.15772804627568</v>
      </c>
      <c r="CU25">
        <v>6.0438830109114647</v>
      </c>
      <c r="CV25">
        <v>4.4426095205248703</v>
      </c>
      <c r="CW25">
        <v>0</v>
      </c>
      <c r="CX25">
        <v>0</v>
      </c>
      <c r="CY25" s="187">
        <v>18.542580514638523</v>
      </c>
      <c r="CZ25" s="106">
        <v>19.760000000000002</v>
      </c>
      <c r="DA25" s="106">
        <v>27.042916996100413</v>
      </c>
      <c r="DB25" s="106">
        <v>28.063870647566528</v>
      </c>
      <c r="DC25" s="106">
        <v>34.565378000000003</v>
      </c>
      <c r="DD25" s="106">
        <v>45.945484603174599</v>
      </c>
      <c r="DE25" s="106">
        <v>15.005142866731308</v>
      </c>
      <c r="DF25" s="106">
        <v>12.333404238583146</v>
      </c>
      <c r="DG25" s="106">
        <v>17</v>
      </c>
      <c r="DH25" s="106">
        <v>17</v>
      </c>
      <c r="DI25" s="166">
        <v>42.3</v>
      </c>
      <c r="DJ25" s="102">
        <v>194.27648667653543</v>
      </c>
      <c r="DK25">
        <v>4.3424064910835485</v>
      </c>
      <c r="DL25">
        <v>19.664439779063109</v>
      </c>
      <c r="DM25">
        <v>6.5780569335950272</v>
      </c>
      <c r="DN25">
        <v>322.64835727666269</v>
      </c>
      <c r="DO25">
        <v>6.5183774388104885</v>
      </c>
      <c r="DP25">
        <v>4.78394855557484</v>
      </c>
      <c r="DQ25">
        <v>0</v>
      </c>
      <c r="DR25">
        <v>0</v>
      </c>
      <c r="DS25" s="187">
        <v>18.319727103167875</v>
      </c>
      <c r="DT25" s="106">
        <v>19.760000000000002</v>
      </c>
      <c r="DU25" s="106">
        <v>27.059600132281332</v>
      </c>
      <c r="DV25" s="106">
        <v>27.592725605263162</v>
      </c>
      <c r="DW25" s="106">
        <v>34.532572999999999</v>
      </c>
      <c r="DX25" s="106">
        <v>45.945484603174599</v>
      </c>
      <c r="DY25" s="106">
        <v>15.005142866731308</v>
      </c>
      <c r="DZ25" s="106">
        <v>12.333404238583146</v>
      </c>
      <c r="EA25" s="106">
        <v>17</v>
      </c>
      <c r="EB25" s="106">
        <v>17</v>
      </c>
      <c r="EC25" s="166">
        <v>42.3</v>
      </c>
      <c r="ED25" s="102">
        <v>203.90544395069912</v>
      </c>
      <c r="EE25">
        <v>4.5080959479032714</v>
      </c>
      <c r="EF25">
        <v>20.385650644315483</v>
      </c>
      <c r="EG25">
        <v>6.947436787581875</v>
      </c>
      <c r="EH25">
        <v>331.64293015821369</v>
      </c>
      <c r="EI25">
        <v>5.4112667001944406</v>
      </c>
      <c r="EJ25">
        <v>7.0169368040202142</v>
      </c>
      <c r="EK25">
        <v>0</v>
      </c>
      <c r="EL25">
        <v>0</v>
      </c>
    </row>
    <row r="26" spans="2:142">
      <c r="B26" t="s">
        <v>229</v>
      </c>
      <c r="C26" s="106">
        <v>18.177177101070814</v>
      </c>
      <c r="D26" s="106">
        <v>24.411399044996692</v>
      </c>
      <c r="E26" s="106">
        <v>27.304896388888888</v>
      </c>
      <c r="F26" s="106">
        <v>27.803423307123573</v>
      </c>
      <c r="G26" s="106">
        <v>33.980400000000003</v>
      </c>
      <c r="H26" s="106">
        <v>45.945484603174599</v>
      </c>
      <c r="I26" s="106">
        <v>15.005142866731308</v>
      </c>
      <c r="J26" s="106">
        <v>12.333404238583146</v>
      </c>
      <c r="K26" s="106">
        <v>17</v>
      </c>
      <c r="L26" s="106">
        <v>17</v>
      </c>
      <c r="M26" s="166">
        <v>42.3</v>
      </c>
      <c r="N26">
        <v>730.80551750611858</v>
      </c>
      <c r="O26">
        <v>0.49887282379673359</v>
      </c>
      <c r="P26">
        <v>10.716328877325438</v>
      </c>
      <c r="Q26">
        <v>3.407305862577918</v>
      </c>
      <c r="R26">
        <v>473.90467266138694</v>
      </c>
      <c r="S26">
        <v>1.161860253225337</v>
      </c>
      <c r="T26">
        <v>0</v>
      </c>
      <c r="U26">
        <v>2.6546300503660198</v>
      </c>
      <c r="V26" s="140">
        <v>1.6293345922212621</v>
      </c>
      <c r="W26" s="106">
        <v>17.782608755952683</v>
      </c>
      <c r="X26" s="106">
        <v>23.955265186390594</v>
      </c>
      <c r="Y26" s="106">
        <v>29.551900109999998</v>
      </c>
      <c r="Z26" s="106">
        <v>27.425618302736073</v>
      </c>
      <c r="AA26" s="106">
        <v>33.975000000000001</v>
      </c>
      <c r="AB26" s="106">
        <v>45.945484603174599</v>
      </c>
      <c r="AC26" s="106">
        <v>15.005142866731308</v>
      </c>
      <c r="AD26" s="106">
        <v>12.333404238583146</v>
      </c>
      <c r="AE26" s="106">
        <v>17</v>
      </c>
      <c r="AF26" s="106">
        <v>17</v>
      </c>
      <c r="AG26" s="166">
        <v>42.3</v>
      </c>
      <c r="AH26" s="102">
        <v>526.4090552715121</v>
      </c>
      <c r="AI26">
        <v>2.2039691903301422</v>
      </c>
      <c r="AJ26">
        <v>18.165591431462246</v>
      </c>
      <c r="AK26">
        <v>5.348107780697136</v>
      </c>
      <c r="AL26">
        <v>644.3642571058997</v>
      </c>
      <c r="AM26">
        <v>3.1998463072991798</v>
      </c>
      <c r="AN26">
        <v>0.65008567114184568</v>
      </c>
      <c r="AO26">
        <v>3.0916856429629087</v>
      </c>
      <c r="AP26">
        <v>2.8463798744718201</v>
      </c>
      <c r="AQ26" s="187">
        <v>17.610611646729751</v>
      </c>
      <c r="AR26" s="106">
        <v>21.023996887467522</v>
      </c>
      <c r="AS26" s="106">
        <v>27.450416749999995</v>
      </c>
      <c r="AT26" s="106">
        <v>27.501905665315316</v>
      </c>
      <c r="AU26" s="106">
        <v>34.335000000000001</v>
      </c>
      <c r="AV26" s="106">
        <v>45.945484603174599</v>
      </c>
      <c r="AW26" s="106">
        <v>15.005142866731308</v>
      </c>
      <c r="AX26" s="106">
        <v>12.333404238583146</v>
      </c>
      <c r="AY26" s="106">
        <v>17</v>
      </c>
      <c r="AZ26" s="106">
        <v>17</v>
      </c>
      <c r="BA26" s="166">
        <v>42.3</v>
      </c>
      <c r="BB26" s="102">
        <v>465.14936973952871</v>
      </c>
      <c r="BC26">
        <v>9.0349502427547765</v>
      </c>
      <c r="BD26">
        <v>43.708533951836692</v>
      </c>
      <c r="BE26">
        <v>14.855536438981856</v>
      </c>
      <c r="BF26">
        <v>749.78360013012821</v>
      </c>
      <c r="BG26">
        <v>10.629518233909785</v>
      </c>
      <c r="BH26">
        <v>7.027707442222983</v>
      </c>
      <c r="BI26">
        <v>3.342139265692722</v>
      </c>
      <c r="BJ26">
        <v>3.0769615808782662</v>
      </c>
      <c r="BK26" s="187">
        <v>18.618821186565441</v>
      </c>
      <c r="BL26" s="106">
        <v>19.760000000000002</v>
      </c>
      <c r="BM26" s="106">
        <v>27.1278929550969</v>
      </c>
      <c r="BN26" s="106">
        <v>27.546939390624996</v>
      </c>
      <c r="BO26" s="106">
        <v>34.427</v>
      </c>
      <c r="BP26" s="106">
        <v>45.945484603174599</v>
      </c>
      <c r="BQ26" s="106">
        <v>15.005142866731308</v>
      </c>
      <c r="BR26" s="106">
        <v>12.333404238583146</v>
      </c>
      <c r="BS26" s="106">
        <v>17</v>
      </c>
      <c r="BT26" s="106">
        <v>17</v>
      </c>
      <c r="BU26" s="166">
        <v>42.3</v>
      </c>
      <c r="BV26" s="102">
        <v>365.00806700641397</v>
      </c>
      <c r="BW26">
        <v>8.0730692587677879</v>
      </c>
      <c r="BX26">
        <v>36.826350702432862</v>
      </c>
      <c r="BY26">
        <v>12.456737347799601</v>
      </c>
      <c r="BZ26">
        <v>731.62846382941427</v>
      </c>
      <c r="CA26">
        <v>13.215461942686945</v>
      </c>
      <c r="CB26">
        <v>8.1597723397684589</v>
      </c>
      <c r="CC26">
        <v>1.2281443977977005</v>
      </c>
      <c r="CD26">
        <v>1.1306988809788987</v>
      </c>
      <c r="CE26" s="187">
        <v>18.555051753541601</v>
      </c>
      <c r="CF26" s="106">
        <v>19.760000000000002</v>
      </c>
      <c r="CG26" s="106">
        <v>27.051979603965048</v>
      </c>
      <c r="CH26" s="106">
        <v>27.852039904256042</v>
      </c>
      <c r="CI26" s="106">
        <v>34.524799999999999</v>
      </c>
      <c r="CJ26" s="106">
        <v>45.945484603174599</v>
      </c>
      <c r="CK26" s="106">
        <v>15.005142866731308</v>
      </c>
      <c r="CL26" s="106">
        <v>12.333404238583146</v>
      </c>
      <c r="CM26" s="106">
        <v>17</v>
      </c>
      <c r="CN26" s="106">
        <v>17</v>
      </c>
      <c r="CO26" s="166">
        <v>42.3</v>
      </c>
      <c r="CP26" s="102">
        <v>344.62141459485974</v>
      </c>
      <c r="CQ26">
        <v>7.6936214160175744</v>
      </c>
      <c r="CR26">
        <v>34.874882250158166</v>
      </c>
      <c r="CS26">
        <v>11.740910721311733</v>
      </c>
      <c r="CT26">
        <v>693.96932442725142</v>
      </c>
      <c r="CU26">
        <v>13.224553712869318</v>
      </c>
      <c r="CV26">
        <v>9.7208248610069568</v>
      </c>
      <c r="CW26">
        <v>1.1519134777907081</v>
      </c>
      <c r="CX26">
        <v>1.0605164039815187</v>
      </c>
      <c r="CY26" s="187">
        <v>18.542580514638523</v>
      </c>
      <c r="CZ26" s="106">
        <v>19.760000000000002</v>
      </c>
      <c r="DA26" s="106">
        <v>27.042916996100413</v>
      </c>
      <c r="DB26" s="106">
        <v>28.063870647566528</v>
      </c>
      <c r="DC26" s="106">
        <v>34.565378000000003</v>
      </c>
      <c r="DD26" s="106">
        <v>45.945484603174599</v>
      </c>
      <c r="DE26" s="106">
        <v>15.005142866731308</v>
      </c>
      <c r="DF26" s="106">
        <v>12.333404238583146</v>
      </c>
      <c r="DG26" s="106">
        <v>17</v>
      </c>
      <c r="DH26" s="106">
        <v>17</v>
      </c>
      <c r="DI26" s="166">
        <v>42.3</v>
      </c>
      <c r="DJ26" s="102">
        <v>364.42364812483868</v>
      </c>
      <c r="DK26">
        <v>8.1454819478819456</v>
      </c>
      <c r="DL26">
        <v>36.886537353070743</v>
      </c>
      <c r="DM26">
        <v>12.339112912335374</v>
      </c>
      <c r="DN26">
        <v>699.07726795762903</v>
      </c>
      <c r="DO26">
        <v>14.123268842596039</v>
      </c>
      <c r="DP26">
        <v>10.365308270927942</v>
      </c>
      <c r="DQ26">
        <v>1.217346010187575</v>
      </c>
      <c r="DR26">
        <v>1.1207572773620604</v>
      </c>
      <c r="DS26" s="187">
        <v>18.319727103167875</v>
      </c>
      <c r="DT26" s="106">
        <v>19.760000000000002</v>
      </c>
      <c r="DU26" s="106">
        <v>27.059600132281332</v>
      </c>
      <c r="DV26" s="106">
        <v>27.592725605263162</v>
      </c>
      <c r="DW26" s="106">
        <v>34.532572999999999</v>
      </c>
      <c r="DX26" s="106">
        <v>45.945484603174599</v>
      </c>
      <c r="DY26" s="106">
        <v>15.005142866731308</v>
      </c>
      <c r="DZ26" s="106">
        <v>12.333404238583146</v>
      </c>
      <c r="EA26" s="106">
        <v>17</v>
      </c>
      <c r="EB26" s="106">
        <v>17</v>
      </c>
      <c r="EC26" s="166">
        <v>42.3</v>
      </c>
      <c r="ED26" s="102">
        <v>374.77332532454551</v>
      </c>
      <c r="EE26">
        <v>8.2857724469892737</v>
      </c>
      <c r="EF26">
        <v>37.46833793570417</v>
      </c>
      <c r="EG26">
        <v>12.769222522541732</v>
      </c>
      <c r="EH26">
        <v>702.15281001779715</v>
      </c>
      <c r="EI26">
        <v>11.456707723227058</v>
      </c>
      <c r="EJ26">
        <v>14.856224712251926</v>
      </c>
      <c r="EK26">
        <v>1.2370581494718276</v>
      </c>
      <c r="EL26">
        <v>1.138905382642166</v>
      </c>
    </row>
    <row r="27" spans="2:142">
      <c r="B27" t="s">
        <v>230</v>
      </c>
      <c r="C27" s="106">
        <v>18.177177101070814</v>
      </c>
      <c r="D27" s="106">
        <v>24.411399044996692</v>
      </c>
      <c r="E27" s="106">
        <v>27.304896388888888</v>
      </c>
      <c r="F27" s="106">
        <v>27.803423307123573</v>
      </c>
      <c r="G27" s="106">
        <v>33.980400000000003</v>
      </c>
      <c r="H27" s="106">
        <v>45.945484603174599</v>
      </c>
      <c r="I27" s="106">
        <v>15.005142866731308</v>
      </c>
      <c r="J27" s="106">
        <v>12.333404238583146</v>
      </c>
      <c r="K27" s="106">
        <v>17</v>
      </c>
      <c r="L27" s="106">
        <v>17</v>
      </c>
      <c r="M27" s="166">
        <v>42.3</v>
      </c>
      <c r="N27">
        <v>106.67453353793088</v>
      </c>
      <c r="O27">
        <v>7.2819682526304122E-2</v>
      </c>
      <c r="P27">
        <v>1.5642456944342633</v>
      </c>
      <c r="Q27">
        <v>0.49735908501609449</v>
      </c>
      <c r="R27">
        <v>69.656706674530966</v>
      </c>
      <c r="S27">
        <v>0.1707756085231521</v>
      </c>
      <c r="T27">
        <v>0</v>
      </c>
      <c r="U27">
        <v>0</v>
      </c>
      <c r="V27" s="140">
        <v>0</v>
      </c>
      <c r="W27" s="106">
        <v>17.782608755952683</v>
      </c>
      <c r="X27" s="106">
        <v>23.955265186390594</v>
      </c>
      <c r="Y27" s="106">
        <v>29.551900109999998</v>
      </c>
      <c r="Z27" s="106">
        <v>27.425618302736073</v>
      </c>
      <c r="AA27" s="106">
        <v>33.975000000000001</v>
      </c>
      <c r="AB27" s="106">
        <v>45.945484603174599</v>
      </c>
      <c r="AC27" s="106">
        <v>15.005142866731308</v>
      </c>
      <c r="AD27" s="106">
        <v>12.333404238583146</v>
      </c>
      <c r="AE27" s="106">
        <v>17</v>
      </c>
      <c r="AF27" s="106">
        <v>17</v>
      </c>
      <c r="AG27" s="166">
        <v>42.3</v>
      </c>
      <c r="AH27" s="102">
        <v>88.448765444575827</v>
      </c>
      <c r="AI27">
        <v>0.37031725045466185</v>
      </c>
      <c r="AJ27">
        <v>3.0522349864492391</v>
      </c>
      <c r="AK27">
        <v>0.89860447104810903</v>
      </c>
      <c r="AL27">
        <v>81.009079502841615</v>
      </c>
      <c r="AM27">
        <v>0.40228271671852178</v>
      </c>
      <c r="AN27">
        <v>8.1728372169055485E-2</v>
      </c>
      <c r="AO27">
        <v>0</v>
      </c>
      <c r="AP27">
        <v>0</v>
      </c>
      <c r="AQ27" s="187">
        <v>17.610611646729751</v>
      </c>
      <c r="AR27" s="106">
        <v>21.023996887467522</v>
      </c>
      <c r="AS27" s="106">
        <v>27.450416749999995</v>
      </c>
      <c r="AT27" s="106">
        <v>27.501905665315316</v>
      </c>
      <c r="AU27" s="106">
        <v>34.335000000000001</v>
      </c>
      <c r="AV27" s="106">
        <v>45.945484603174599</v>
      </c>
      <c r="AW27" s="106">
        <v>15.005142866731308</v>
      </c>
      <c r="AX27" s="106">
        <v>12.333404238583146</v>
      </c>
      <c r="AY27" s="106">
        <v>17</v>
      </c>
      <c r="AZ27" s="106">
        <v>17</v>
      </c>
      <c r="BA27" s="166">
        <v>42.3</v>
      </c>
      <c r="BB27" s="102">
        <v>79.045342262697645</v>
      </c>
      <c r="BC27">
        <v>1.5353578457279453</v>
      </c>
      <c r="BD27">
        <v>7.4276270178724637</v>
      </c>
      <c r="BE27">
        <v>2.5244814648955711</v>
      </c>
      <c r="BF27">
        <v>89.447275328370779</v>
      </c>
      <c r="BG27">
        <v>1.2680744736367318</v>
      </c>
      <c r="BH27">
        <v>0.83838761264271666</v>
      </c>
      <c r="BI27">
        <v>0</v>
      </c>
      <c r="BJ27">
        <v>0</v>
      </c>
      <c r="BK27" s="187">
        <v>18.618821186565441</v>
      </c>
      <c r="BL27" s="106">
        <v>19.760000000000002</v>
      </c>
      <c r="BM27" s="106">
        <v>27.1278929550969</v>
      </c>
      <c r="BN27" s="106">
        <v>27.546939390624996</v>
      </c>
      <c r="BO27" s="106">
        <v>34.427</v>
      </c>
      <c r="BP27" s="106">
        <v>45.945484603174599</v>
      </c>
      <c r="BQ27" s="106">
        <v>15.005142866731308</v>
      </c>
      <c r="BR27" s="106">
        <v>12.333404238583146</v>
      </c>
      <c r="BS27" s="106">
        <v>17</v>
      </c>
      <c r="BT27" s="106">
        <v>17</v>
      </c>
      <c r="BU27" s="166">
        <v>42.3</v>
      </c>
      <c r="BV27" s="102">
        <v>68.148419008307968</v>
      </c>
      <c r="BW27">
        <v>1.5072732804010323</v>
      </c>
      <c r="BX27">
        <v>6.8756222261032676</v>
      </c>
      <c r="BY27">
        <v>2.325721081225772</v>
      </c>
      <c r="BZ27">
        <v>76.481458518206949</v>
      </c>
      <c r="CA27">
        <v>1.3814905438181757</v>
      </c>
      <c r="CB27">
        <v>0.85298935262245557</v>
      </c>
      <c r="CC27">
        <v>0</v>
      </c>
      <c r="CD27">
        <v>0</v>
      </c>
      <c r="CE27" s="187">
        <v>18.555051753541601</v>
      </c>
      <c r="CF27" s="106">
        <v>19.760000000000002</v>
      </c>
      <c r="CG27" s="106">
        <v>27.051979603965048</v>
      </c>
      <c r="CH27" s="106">
        <v>27.852039904256042</v>
      </c>
      <c r="CI27" s="106">
        <v>34.524799999999999</v>
      </c>
      <c r="CJ27" s="106">
        <v>45.945484603174599</v>
      </c>
      <c r="CK27" s="106">
        <v>15.005142866731308</v>
      </c>
      <c r="CL27" s="106">
        <v>12.333404238583146</v>
      </c>
      <c r="CM27" s="106">
        <v>17</v>
      </c>
      <c r="CN27" s="106">
        <v>17</v>
      </c>
      <c r="CO27" s="166">
        <v>42.3</v>
      </c>
      <c r="CP27" s="102">
        <v>63.427730758552954</v>
      </c>
      <c r="CQ27">
        <v>1.4160145802520252</v>
      </c>
      <c r="CR27">
        <v>6.4187382092890513</v>
      </c>
      <c r="CS27">
        <v>2.1609200489384679</v>
      </c>
      <c r="CT27">
        <v>71.195062627181073</v>
      </c>
      <c r="CU27">
        <v>1.3567212507286415</v>
      </c>
      <c r="CV27">
        <v>0.99726992304513451</v>
      </c>
      <c r="CW27">
        <v>0</v>
      </c>
      <c r="CX27">
        <v>0</v>
      </c>
      <c r="CY27" s="187">
        <v>18.542580514638523</v>
      </c>
      <c r="CZ27" s="106">
        <v>19.760000000000002</v>
      </c>
      <c r="DA27" s="106">
        <v>27.042916996100413</v>
      </c>
      <c r="DB27" s="106">
        <v>28.063870647566528</v>
      </c>
      <c r="DC27" s="106">
        <v>34.565378000000003</v>
      </c>
      <c r="DD27" s="106">
        <v>45.945484603174599</v>
      </c>
      <c r="DE27" s="106">
        <v>15.005142866731308</v>
      </c>
      <c r="DF27" s="106">
        <v>12.333404238583146</v>
      </c>
      <c r="DG27" s="106">
        <v>17</v>
      </c>
      <c r="DH27" s="106">
        <v>17</v>
      </c>
      <c r="DI27" s="166">
        <v>42.3</v>
      </c>
      <c r="DJ27" s="102">
        <v>67.323102486778993</v>
      </c>
      <c r="DK27">
        <v>1.5047846614871958</v>
      </c>
      <c r="DL27">
        <v>6.8143660472672902</v>
      </c>
      <c r="DM27">
        <v>2.2795100358265481</v>
      </c>
      <c r="DN27">
        <v>73.043884294668359</v>
      </c>
      <c r="DO27">
        <v>1.4756858254238154</v>
      </c>
      <c r="DP27">
        <v>1.0830310363719602</v>
      </c>
      <c r="DQ27">
        <v>0</v>
      </c>
      <c r="DR27">
        <v>0</v>
      </c>
      <c r="DS27" s="187">
        <v>18.319727103167875</v>
      </c>
      <c r="DT27" s="106">
        <v>19.760000000000002</v>
      </c>
      <c r="DU27" s="106">
        <v>27.059600132281332</v>
      </c>
      <c r="DV27" s="106">
        <v>27.592725605263162</v>
      </c>
      <c r="DW27" s="106">
        <v>34.532572999999999</v>
      </c>
      <c r="DX27" s="106">
        <v>45.945484603174599</v>
      </c>
      <c r="DY27" s="106">
        <v>15.005142866731308</v>
      </c>
      <c r="DZ27" s="106">
        <v>12.333404238583146</v>
      </c>
      <c r="EA27" s="106">
        <v>17</v>
      </c>
      <c r="EB27" s="106">
        <v>17</v>
      </c>
      <c r="EC27" s="166">
        <v>42.3</v>
      </c>
      <c r="ED27" s="102">
        <v>69.321520482043681</v>
      </c>
      <c r="EE27">
        <v>1.5326126636577386</v>
      </c>
      <c r="EF27">
        <v>6.9304883248795557</v>
      </c>
      <c r="EG27">
        <v>2.3619128172198534</v>
      </c>
      <c r="EH27">
        <v>73.685063448829268</v>
      </c>
      <c r="EI27">
        <v>1.2022856327802502</v>
      </c>
      <c r="EJ27">
        <v>1.5590365016193584</v>
      </c>
      <c r="EK27">
        <v>0</v>
      </c>
      <c r="EL27">
        <v>0</v>
      </c>
    </row>
    <row r="28" spans="2:142">
      <c r="B28" t="s">
        <v>231</v>
      </c>
      <c r="C28" s="106">
        <v>18.177177101070814</v>
      </c>
      <c r="D28" s="106">
        <v>24.411399044996692</v>
      </c>
      <c r="E28" s="106">
        <v>27.304896388888888</v>
      </c>
      <c r="F28" s="106">
        <v>27.803423307123573</v>
      </c>
      <c r="G28" s="106">
        <v>33.980400000000003</v>
      </c>
      <c r="H28" s="106">
        <v>45.945484603174599</v>
      </c>
      <c r="I28" s="106">
        <v>15.005142866731308</v>
      </c>
      <c r="J28" s="106">
        <v>12.333404238583146</v>
      </c>
      <c r="K28" s="106">
        <v>17</v>
      </c>
      <c r="L28" s="106">
        <v>17</v>
      </c>
      <c r="M28" s="166">
        <v>42.3</v>
      </c>
      <c r="N28">
        <v>19.105562440108962</v>
      </c>
      <c r="O28">
        <v>1.3042109913520417E-2</v>
      </c>
      <c r="P28">
        <v>0.2801586545120327</v>
      </c>
      <c r="Q28">
        <v>8.9077727727317965E-2</v>
      </c>
      <c r="R28">
        <v>32.018571443977642</v>
      </c>
      <c r="S28">
        <v>7.8499132150136527E-2</v>
      </c>
      <c r="T28">
        <v>0</v>
      </c>
      <c r="U28">
        <v>0</v>
      </c>
      <c r="V28" s="140">
        <v>0</v>
      </c>
      <c r="W28" s="106">
        <v>17.782608755952683</v>
      </c>
      <c r="X28" s="106">
        <v>23.955265186390594</v>
      </c>
      <c r="Y28" s="106">
        <v>29.551900109999998</v>
      </c>
      <c r="Z28" s="106">
        <v>27.425618302736073</v>
      </c>
      <c r="AA28" s="106">
        <v>33.975000000000001</v>
      </c>
      <c r="AB28" s="106">
        <v>45.945484603174599</v>
      </c>
      <c r="AC28" s="106">
        <v>15.005142866731308</v>
      </c>
      <c r="AD28" s="106">
        <v>12.333404238583146</v>
      </c>
      <c r="AE28" s="106">
        <v>17</v>
      </c>
      <c r="AF28" s="106">
        <v>17</v>
      </c>
      <c r="AG28" s="166">
        <v>42.3</v>
      </c>
      <c r="AH28" s="102">
        <v>15.725099649743305</v>
      </c>
      <c r="AI28">
        <v>6.5837839976042561E-2</v>
      </c>
      <c r="AJ28">
        <v>0.54264973711162889</v>
      </c>
      <c r="AK28">
        <v>0.15976079238540644</v>
      </c>
      <c r="AL28">
        <v>41.243347883726948</v>
      </c>
      <c r="AM28">
        <v>0.20481020319025817</v>
      </c>
      <c r="AN28">
        <v>4.1609554213251174E-2</v>
      </c>
      <c r="AO28">
        <v>0</v>
      </c>
      <c r="AP28">
        <v>0</v>
      </c>
      <c r="AQ28" s="187">
        <v>17.610611646729751</v>
      </c>
      <c r="AR28" s="106">
        <v>21.023996887467522</v>
      </c>
      <c r="AS28" s="106">
        <v>27.450416749999995</v>
      </c>
      <c r="AT28" s="106">
        <v>27.501905665315316</v>
      </c>
      <c r="AU28" s="106">
        <v>34.335000000000001</v>
      </c>
      <c r="AV28" s="106">
        <v>45.945484603174599</v>
      </c>
      <c r="AW28" s="106">
        <v>15.005142866731308</v>
      </c>
      <c r="AX28" s="106">
        <v>12.333404238583146</v>
      </c>
      <c r="AY28" s="106">
        <v>17</v>
      </c>
      <c r="AZ28" s="106">
        <v>17</v>
      </c>
      <c r="BA28" s="166">
        <v>42.3</v>
      </c>
      <c r="BB28" s="102">
        <v>12.472112152512699</v>
      </c>
      <c r="BC28">
        <v>0.24225532710731171</v>
      </c>
      <c r="BD28">
        <v>1.1719627563388486</v>
      </c>
      <c r="BE28">
        <v>0.39832348188813554</v>
      </c>
      <c r="BF28">
        <v>49.388646481288305</v>
      </c>
      <c r="BG28">
        <v>0.70017204728119709</v>
      </c>
      <c r="BH28">
        <v>0.46291884535435412</v>
      </c>
      <c r="BI28">
        <v>0</v>
      </c>
      <c r="BJ28">
        <v>0</v>
      </c>
      <c r="BK28" s="187">
        <v>18.618821186565441</v>
      </c>
      <c r="BL28" s="106">
        <v>19.760000000000002</v>
      </c>
      <c r="BM28" s="106">
        <v>27.1278929550969</v>
      </c>
      <c r="BN28" s="106">
        <v>27.546939390624996</v>
      </c>
      <c r="BO28" s="106">
        <v>34.427</v>
      </c>
      <c r="BP28" s="106">
        <v>45.945484603174599</v>
      </c>
      <c r="BQ28" s="106">
        <v>15.005142866731308</v>
      </c>
      <c r="BR28" s="106">
        <v>12.333404238583146</v>
      </c>
      <c r="BS28" s="106">
        <v>17</v>
      </c>
      <c r="BT28" s="106">
        <v>17</v>
      </c>
      <c r="BU28" s="166">
        <v>42.3</v>
      </c>
      <c r="BV28" s="102">
        <v>18.272250010938407</v>
      </c>
      <c r="BW28">
        <v>0.40413665665431464</v>
      </c>
      <c r="BX28">
        <v>1.8435216858194152</v>
      </c>
      <c r="BY28">
        <v>0.62358243478380015</v>
      </c>
      <c r="BZ28">
        <v>61.625182834511044</v>
      </c>
      <c r="CA28">
        <v>1.1131404787040808</v>
      </c>
      <c r="CB28">
        <v>0.68729893270453812</v>
      </c>
      <c r="CC28">
        <v>0</v>
      </c>
      <c r="CD28">
        <v>0</v>
      </c>
      <c r="CE28" s="187">
        <v>18.555051753541601</v>
      </c>
      <c r="CF28" s="106">
        <v>19.760000000000002</v>
      </c>
      <c r="CG28" s="106">
        <v>27.051979603965048</v>
      </c>
      <c r="CH28" s="106">
        <v>27.852039904256042</v>
      </c>
      <c r="CI28" s="106">
        <v>34.524799999999999</v>
      </c>
      <c r="CJ28" s="106">
        <v>45.945484603174599</v>
      </c>
      <c r="CK28" s="106">
        <v>15.005142866731308</v>
      </c>
      <c r="CL28" s="106">
        <v>12.333404238583146</v>
      </c>
      <c r="CM28" s="106">
        <v>17</v>
      </c>
      <c r="CN28" s="106">
        <v>17</v>
      </c>
      <c r="CO28" s="166">
        <v>42.3</v>
      </c>
      <c r="CP28" s="102">
        <v>17.627090680984345</v>
      </c>
      <c r="CQ28">
        <v>0.39352215684198449</v>
      </c>
      <c r="CR28">
        <v>1.7838204066189178</v>
      </c>
      <c r="CS28">
        <v>0.6005375440908256</v>
      </c>
      <c r="CT28">
        <v>59.788286993208231</v>
      </c>
      <c r="CU28">
        <v>1.1393492261270897</v>
      </c>
      <c r="CV28">
        <v>0.83748869891369893</v>
      </c>
      <c r="CW28">
        <v>0</v>
      </c>
      <c r="CX28">
        <v>0</v>
      </c>
      <c r="CY28" s="187">
        <v>18.542580514638523</v>
      </c>
      <c r="CZ28" s="106">
        <v>19.760000000000002</v>
      </c>
      <c r="DA28" s="106">
        <v>27.042916996100413</v>
      </c>
      <c r="DB28" s="106">
        <v>28.063870647566528</v>
      </c>
      <c r="DC28" s="106">
        <v>34.565378000000003</v>
      </c>
      <c r="DD28" s="106">
        <v>45.945484603174599</v>
      </c>
      <c r="DE28" s="106">
        <v>15.005142866731308</v>
      </c>
      <c r="DF28" s="106">
        <v>12.333404238583146</v>
      </c>
      <c r="DG28" s="106">
        <v>17</v>
      </c>
      <c r="DH28" s="106">
        <v>17</v>
      </c>
      <c r="DI28" s="166">
        <v>42.3</v>
      </c>
      <c r="DJ28" s="102">
        <v>18.589354784968705</v>
      </c>
      <c r="DK28">
        <v>0.41550336978094393</v>
      </c>
      <c r="DL28">
        <v>1.8815928471533683</v>
      </c>
      <c r="DM28">
        <v>0.62942168775121465</v>
      </c>
      <c r="DN28">
        <v>59.504231058106797</v>
      </c>
      <c r="DO28">
        <v>1.2021478755285908</v>
      </c>
      <c r="DP28">
        <v>0.8822768621038678</v>
      </c>
      <c r="DQ28">
        <v>0</v>
      </c>
      <c r="DR28">
        <v>0</v>
      </c>
      <c r="DS28" s="187">
        <v>18.319727103167875</v>
      </c>
      <c r="DT28" s="106">
        <v>19.760000000000002</v>
      </c>
      <c r="DU28" s="106">
        <v>27.059600132281332</v>
      </c>
      <c r="DV28" s="106">
        <v>27.592725605263162</v>
      </c>
      <c r="DW28" s="106">
        <v>34.532572999999999</v>
      </c>
      <c r="DX28" s="106">
        <v>45.945484603174599</v>
      </c>
      <c r="DY28" s="106">
        <v>15.005142866731308</v>
      </c>
      <c r="DZ28" s="106">
        <v>12.333404238583146</v>
      </c>
      <c r="EA28" s="106">
        <v>17</v>
      </c>
      <c r="EB28" s="106">
        <v>17</v>
      </c>
      <c r="EC28" s="166">
        <v>42.3</v>
      </c>
      <c r="ED28" s="102">
        <v>19.639204067404489</v>
      </c>
      <c r="EE28">
        <v>0.43419839392673598</v>
      </c>
      <c r="EF28">
        <v>1.9634490639069326</v>
      </c>
      <c r="EG28">
        <v>0.66914411980929245</v>
      </c>
      <c r="EH28">
        <v>61.904133368627377</v>
      </c>
      <c r="EI28">
        <v>1.0100615603119996</v>
      </c>
      <c r="EJ28">
        <v>1.3097743152494552</v>
      </c>
      <c r="EK28">
        <v>0</v>
      </c>
      <c r="EL28">
        <v>0</v>
      </c>
    </row>
    <row r="29" spans="2:142">
      <c r="B29" t="s">
        <v>232</v>
      </c>
      <c r="C29" s="106">
        <v>18.177177101070814</v>
      </c>
      <c r="D29" s="106">
        <v>24.411399044996692</v>
      </c>
      <c r="E29" s="106">
        <v>27.304896388888888</v>
      </c>
      <c r="F29" s="106">
        <v>27.803423307123573</v>
      </c>
      <c r="G29" s="106">
        <v>33.980400000000003</v>
      </c>
      <c r="H29" s="106">
        <v>45.945484603174599</v>
      </c>
      <c r="I29" s="106">
        <v>15.005142866731308</v>
      </c>
      <c r="J29" s="106">
        <v>12.333404238583146</v>
      </c>
      <c r="K29" s="106">
        <v>17</v>
      </c>
      <c r="L29" s="106">
        <v>17</v>
      </c>
      <c r="M29" s="166">
        <v>42.3</v>
      </c>
      <c r="N29">
        <v>35.561423785003022</v>
      </c>
      <c r="O29">
        <v>2.4275443297687271E-2</v>
      </c>
      <c r="P29">
        <v>0.52146282902529539</v>
      </c>
      <c r="Q29">
        <v>0.1658014955302306</v>
      </c>
      <c r="R29">
        <v>67.673732636873581</v>
      </c>
      <c r="S29">
        <v>0.16591400058712297</v>
      </c>
      <c r="T29">
        <v>0</v>
      </c>
      <c r="U29">
        <v>0</v>
      </c>
      <c r="V29" s="140">
        <v>0</v>
      </c>
      <c r="W29" s="106">
        <v>17.782608755952683</v>
      </c>
      <c r="X29" s="106">
        <v>23.955265186390594</v>
      </c>
      <c r="Y29" s="106">
        <v>29.551900109999998</v>
      </c>
      <c r="Z29" s="106">
        <v>27.425618302736073</v>
      </c>
      <c r="AA29" s="106">
        <v>33.975000000000001</v>
      </c>
      <c r="AB29" s="106">
        <v>45.945484603174599</v>
      </c>
      <c r="AC29" s="106">
        <v>15.005142866731308</v>
      </c>
      <c r="AD29" s="106">
        <v>12.333404238583146</v>
      </c>
      <c r="AE29" s="106">
        <v>17</v>
      </c>
      <c r="AF29" s="106">
        <v>17</v>
      </c>
      <c r="AG29" s="166">
        <v>42.3</v>
      </c>
      <c r="AH29" s="102">
        <v>29.308065363149336</v>
      </c>
      <c r="AI29">
        <v>0.12270699457334883</v>
      </c>
      <c r="AJ29">
        <v>1.0113776267753594</v>
      </c>
      <c r="AK29">
        <v>0.29775835129772643</v>
      </c>
      <c r="AL29">
        <v>95.109758568554625</v>
      </c>
      <c r="AM29">
        <v>0.47230523168774857</v>
      </c>
      <c r="AN29">
        <v>9.5954253435593967E-2</v>
      </c>
      <c r="AO29">
        <v>0</v>
      </c>
      <c r="AP29">
        <v>0</v>
      </c>
      <c r="AQ29" s="187">
        <v>17.610611646729751</v>
      </c>
      <c r="AR29" s="106">
        <v>21.023996887467522</v>
      </c>
      <c r="AS29" s="106">
        <v>27.450416749999995</v>
      </c>
      <c r="AT29" s="106">
        <v>27.501905665315316</v>
      </c>
      <c r="AU29" s="106">
        <v>34.335000000000001</v>
      </c>
      <c r="AV29" s="106">
        <v>45.945484603174599</v>
      </c>
      <c r="AW29" s="106">
        <v>15.005142866731308</v>
      </c>
      <c r="AX29" s="106">
        <v>12.333404238583146</v>
      </c>
      <c r="AY29" s="106">
        <v>17</v>
      </c>
      <c r="AZ29" s="106">
        <v>17</v>
      </c>
      <c r="BA29" s="166">
        <v>42.3</v>
      </c>
      <c r="BB29" s="102">
        <v>25.949488470611406</v>
      </c>
      <c r="BC29">
        <v>0.50403666522906365</v>
      </c>
      <c r="BD29">
        <v>2.4383868314938124</v>
      </c>
      <c r="BE29">
        <v>0.82875221730166682</v>
      </c>
      <c r="BF29">
        <v>108.9419319295644</v>
      </c>
      <c r="BG29">
        <v>1.5444459597164935</v>
      </c>
      <c r="BH29">
        <v>1.0211106586736147</v>
      </c>
      <c r="BI29">
        <v>0</v>
      </c>
      <c r="BJ29">
        <v>0</v>
      </c>
      <c r="BK29" s="187">
        <v>18.618821186565441</v>
      </c>
      <c r="BL29" s="106">
        <v>19.760000000000002</v>
      </c>
      <c r="BM29" s="106">
        <v>27.1278929550969</v>
      </c>
      <c r="BN29" s="106">
        <v>27.546939390624996</v>
      </c>
      <c r="BO29" s="106">
        <v>34.427</v>
      </c>
      <c r="BP29" s="106">
        <v>45.945484603174599</v>
      </c>
      <c r="BQ29" s="106">
        <v>15.005142866731308</v>
      </c>
      <c r="BR29" s="106">
        <v>12.333404238583146</v>
      </c>
      <c r="BS29" s="106">
        <v>17</v>
      </c>
      <c r="BT29" s="106">
        <v>17</v>
      </c>
      <c r="BU29" s="166">
        <v>42.3</v>
      </c>
      <c r="BV29" s="102">
        <v>29.612234420107107</v>
      </c>
      <c r="BW29">
        <v>0.65494886548957054</v>
      </c>
      <c r="BX29">
        <v>2.9876340508889498</v>
      </c>
      <c r="BY29">
        <v>1.0105854083665038</v>
      </c>
      <c r="BZ29">
        <v>125.3993240997099</v>
      </c>
      <c r="CA29">
        <v>2.2650977609651544</v>
      </c>
      <c r="CB29">
        <v>1.398564964051273</v>
      </c>
      <c r="CC29">
        <v>0</v>
      </c>
      <c r="CD29">
        <v>0</v>
      </c>
      <c r="CE29" s="187">
        <v>18.555051753541601</v>
      </c>
      <c r="CF29" s="106">
        <v>19.760000000000002</v>
      </c>
      <c r="CG29" s="106">
        <v>27.051979603965048</v>
      </c>
      <c r="CH29" s="106">
        <v>27.852039904256042</v>
      </c>
      <c r="CI29" s="106">
        <v>34.524799999999999</v>
      </c>
      <c r="CJ29" s="106">
        <v>45.945484603174599</v>
      </c>
      <c r="CK29" s="106">
        <v>15.005142866731308</v>
      </c>
      <c r="CL29" s="106">
        <v>12.333404238583146</v>
      </c>
      <c r="CM29" s="106">
        <v>17</v>
      </c>
      <c r="CN29" s="106">
        <v>17</v>
      </c>
      <c r="CO29" s="166">
        <v>42.3</v>
      </c>
      <c r="CP29" s="102">
        <v>28.008611373723515</v>
      </c>
      <c r="CQ29">
        <v>0.62528804993480158</v>
      </c>
      <c r="CR29">
        <v>2.8344060533712918</v>
      </c>
      <c r="CS29">
        <v>0.95422568546240616</v>
      </c>
      <c r="CT29">
        <v>119.14074588627912</v>
      </c>
      <c r="CU29">
        <v>2.2703931397324753</v>
      </c>
      <c r="CV29">
        <v>1.6688725045967971</v>
      </c>
      <c r="CW29">
        <v>0</v>
      </c>
      <c r="CX29">
        <v>0</v>
      </c>
      <c r="CY29" s="187">
        <v>18.542580514638523</v>
      </c>
      <c r="CZ29" s="106">
        <v>19.760000000000002</v>
      </c>
      <c r="DA29" s="106">
        <v>27.042916996100413</v>
      </c>
      <c r="DB29" s="106">
        <v>28.063870647566528</v>
      </c>
      <c r="DC29" s="106">
        <v>34.565378000000003</v>
      </c>
      <c r="DD29" s="106">
        <v>45.945484603174599</v>
      </c>
      <c r="DE29" s="106">
        <v>15.005142866731308</v>
      </c>
      <c r="DF29" s="106">
        <v>12.333404238583146</v>
      </c>
      <c r="DG29" s="106">
        <v>17</v>
      </c>
      <c r="DH29" s="106">
        <v>17</v>
      </c>
      <c r="DI29" s="166">
        <v>42.3</v>
      </c>
      <c r="DJ29" s="102">
        <v>30.042983331298643</v>
      </c>
      <c r="DK29">
        <v>0.67151124699179976</v>
      </c>
      <c r="DL29">
        <v>3.040915792786326</v>
      </c>
      <c r="DM29">
        <v>1.0172330073961433</v>
      </c>
      <c r="DN29">
        <v>121.12826456457184</v>
      </c>
      <c r="DO29">
        <v>2.4471215462068692</v>
      </c>
      <c r="DP29">
        <v>1.7959843068597705</v>
      </c>
      <c r="DQ29">
        <v>0</v>
      </c>
      <c r="DR29">
        <v>0</v>
      </c>
      <c r="DS29" s="187">
        <v>18.319727103167875</v>
      </c>
      <c r="DT29" s="106">
        <v>19.760000000000002</v>
      </c>
      <c r="DU29" s="106">
        <v>27.059600132281332</v>
      </c>
      <c r="DV29" s="106">
        <v>27.592725605263162</v>
      </c>
      <c r="DW29" s="106">
        <v>34.532572999999999</v>
      </c>
      <c r="DX29" s="106">
        <v>45.945484603174599</v>
      </c>
      <c r="DY29" s="106">
        <v>15.005142866731308</v>
      </c>
      <c r="DZ29" s="106">
        <v>12.333404238583146</v>
      </c>
      <c r="EA29" s="106">
        <v>17</v>
      </c>
      <c r="EB29" s="106">
        <v>17</v>
      </c>
      <c r="EC29" s="166">
        <v>42.3</v>
      </c>
      <c r="ED29" s="102">
        <v>31.089624234558702</v>
      </c>
      <c r="EE29">
        <v>0.68735295300667176</v>
      </c>
      <c r="EF29">
        <v>3.1082162694096387</v>
      </c>
      <c r="EG29">
        <v>1.0592811792288082</v>
      </c>
      <c r="EH29">
        <v>121.67914226275455</v>
      </c>
      <c r="EI29">
        <v>1.9853831659265313</v>
      </c>
      <c r="EJ29">
        <v>2.5745003857546811</v>
      </c>
      <c r="EK29">
        <v>0</v>
      </c>
      <c r="EL29">
        <v>0</v>
      </c>
    </row>
    <row r="30" spans="2:142">
      <c r="B30" t="s">
        <v>233</v>
      </c>
      <c r="C30" s="106">
        <v>18.177177101070814</v>
      </c>
      <c r="D30" s="106">
        <v>24.411399044996692</v>
      </c>
      <c r="E30" s="106">
        <v>27.304896388888888</v>
      </c>
      <c r="F30" s="106">
        <v>27.803423307123573</v>
      </c>
      <c r="G30" s="106">
        <v>33.980400000000003</v>
      </c>
      <c r="H30" s="106">
        <v>45.945484603174599</v>
      </c>
      <c r="I30" s="106">
        <v>15.005142866731308</v>
      </c>
      <c r="J30" s="106">
        <v>12.333404238583146</v>
      </c>
      <c r="K30" s="106">
        <v>17</v>
      </c>
      <c r="L30" s="106">
        <v>17</v>
      </c>
      <c r="M30" s="166">
        <v>42.3</v>
      </c>
      <c r="N30">
        <v>55.598056550178761</v>
      </c>
      <c r="O30">
        <v>3.7953133637316776E-2</v>
      </c>
      <c r="P30">
        <v>0.81527443986062276</v>
      </c>
      <c r="Q30">
        <v>0.25922024327050402</v>
      </c>
      <c r="R30">
        <v>99.216700854334135</v>
      </c>
      <c r="S30">
        <v>0.24324710818195672</v>
      </c>
      <c r="T30">
        <v>0</v>
      </c>
      <c r="U30">
        <v>0</v>
      </c>
      <c r="V30" s="140">
        <v>0</v>
      </c>
      <c r="W30" s="106">
        <v>17.782608755952683</v>
      </c>
      <c r="X30" s="106">
        <v>23.955265186390594</v>
      </c>
      <c r="Y30" s="106">
        <v>29.551900109999998</v>
      </c>
      <c r="Z30" s="106">
        <v>27.425618302736073</v>
      </c>
      <c r="AA30" s="106">
        <v>33.975000000000001</v>
      </c>
      <c r="AB30" s="106">
        <v>45.945484603174599</v>
      </c>
      <c r="AC30" s="106">
        <v>15.005142866731308</v>
      </c>
      <c r="AD30" s="106">
        <v>12.333404238583146</v>
      </c>
      <c r="AE30" s="106">
        <v>17</v>
      </c>
      <c r="AF30" s="106">
        <v>17</v>
      </c>
      <c r="AG30" s="166">
        <v>42.3</v>
      </c>
      <c r="AH30" s="102">
        <v>57.514099128340916</v>
      </c>
      <c r="AI30">
        <v>0.24080000375957997</v>
      </c>
      <c r="AJ30">
        <v>1.9847257866321899</v>
      </c>
      <c r="AK30">
        <v>0.58432049746829728</v>
      </c>
      <c r="AL30">
        <v>123.58885573901054</v>
      </c>
      <c r="AM30">
        <v>0.6137294849903665</v>
      </c>
      <c r="AN30">
        <v>0.12468622109736789</v>
      </c>
      <c r="AO30">
        <v>0</v>
      </c>
      <c r="AP30">
        <v>0</v>
      </c>
      <c r="AQ30" s="187">
        <v>17.610611646729751</v>
      </c>
      <c r="AR30" s="106">
        <v>21.023996887467522</v>
      </c>
      <c r="AS30" s="106">
        <v>27.450416749999995</v>
      </c>
      <c r="AT30" s="106">
        <v>27.501905665315316</v>
      </c>
      <c r="AU30" s="106">
        <v>34.335000000000001</v>
      </c>
      <c r="AV30" s="106">
        <v>45.945484603174599</v>
      </c>
      <c r="AW30" s="106">
        <v>15.005142866731308</v>
      </c>
      <c r="AX30" s="106">
        <v>12.333404238583146</v>
      </c>
      <c r="AY30" s="106">
        <v>17</v>
      </c>
      <c r="AZ30" s="106">
        <v>17</v>
      </c>
      <c r="BA30" s="166">
        <v>42.3</v>
      </c>
      <c r="BB30" s="102">
        <v>50.201724062732296</v>
      </c>
      <c r="BC30">
        <v>0.97510629598676801</v>
      </c>
      <c r="BD30">
        <v>4.7172884741634498</v>
      </c>
      <c r="BE30">
        <v>1.6032990467798447</v>
      </c>
      <c r="BF30">
        <v>132.57491786200575</v>
      </c>
      <c r="BG30">
        <v>1.8794856362938694</v>
      </c>
      <c r="BH30">
        <v>1.2426221869206238</v>
      </c>
      <c r="BI30">
        <v>0</v>
      </c>
      <c r="BJ30">
        <v>0</v>
      </c>
      <c r="BK30" s="187">
        <v>18.618821186565441</v>
      </c>
      <c r="BL30" s="106">
        <v>19.760000000000002</v>
      </c>
      <c r="BM30" s="106">
        <v>27.1278929550969</v>
      </c>
      <c r="BN30" s="106">
        <v>27.546939390624996</v>
      </c>
      <c r="BO30" s="106">
        <v>34.427</v>
      </c>
      <c r="BP30" s="106">
        <v>45.945484603174599</v>
      </c>
      <c r="BQ30" s="106">
        <v>15.005142866731308</v>
      </c>
      <c r="BR30" s="106">
        <v>12.333404238583146</v>
      </c>
      <c r="BS30" s="106">
        <v>17</v>
      </c>
      <c r="BT30" s="106">
        <v>17</v>
      </c>
      <c r="BU30" s="166">
        <v>42.3</v>
      </c>
      <c r="BV30" s="102">
        <v>41.837073900006317</v>
      </c>
      <c r="BW30">
        <v>0.92533186444068949</v>
      </c>
      <c r="BX30">
        <v>4.2210211090434866</v>
      </c>
      <c r="BY30">
        <v>1.427786090447428</v>
      </c>
      <c r="BZ30">
        <v>119.31668793117753</v>
      </c>
      <c r="CA30">
        <v>2.1552266299600693</v>
      </c>
      <c r="CB30">
        <v>1.3307259872828159</v>
      </c>
      <c r="CC30">
        <v>0</v>
      </c>
      <c r="CD30">
        <v>0</v>
      </c>
      <c r="CE30" s="187">
        <v>18.555051753541601</v>
      </c>
      <c r="CF30" s="106">
        <v>19.760000000000002</v>
      </c>
      <c r="CG30" s="106">
        <v>27.051979603965048</v>
      </c>
      <c r="CH30" s="106">
        <v>27.852039904256042</v>
      </c>
      <c r="CI30" s="106">
        <v>34.524799999999999</v>
      </c>
      <c r="CJ30" s="106">
        <v>45.945484603174599</v>
      </c>
      <c r="CK30" s="106">
        <v>15.005142866731308</v>
      </c>
      <c r="CL30" s="106">
        <v>12.333404238583146</v>
      </c>
      <c r="CM30" s="106">
        <v>17</v>
      </c>
      <c r="CN30" s="106">
        <v>17</v>
      </c>
      <c r="CO30" s="166">
        <v>42.3</v>
      </c>
      <c r="CP30" s="102">
        <v>38.956077832823794</v>
      </c>
      <c r="CQ30">
        <v>0.86968859741640392</v>
      </c>
      <c r="CR30">
        <v>3.9422640898415917</v>
      </c>
      <c r="CS30">
        <v>1.3271950393023466</v>
      </c>
      <c r="CT30">
        <v>111.11826149682034</v>
      </c>
      <c r="CU30">
        <v>2.1175135066065951</v>
      </c>
      <c r="CV30">
        <v>1.5564969817097385</v>
      </c>
      <c r="CW30">
        <v>0</v>
      </c>
      <c r="CX30">
        <v>0</v>
      </c>
      <c r="CY30" s="187">
        <v>18.542580514638523</v>
      </c>
      <c r="CZ30" s="106">
        <v>19.760000000000002</v>
      </c>
      <c r="DA30" s="106">
        <v>27.042916996100413</v>
      </c>
      <c r="DB30" s="106">
        <v>28.063870647566528</v>
      </c>
      <c r="DC30" s="106">
        <v>34.565378000000003</v>
      </c>
      <c r="DD30" s="106">
        <v>45.945484603174599</v>
      </c>
      <c r="DE30" s="106">
        <v>15.005142866731308</v>
      </c>
      <c r="DF30" s="106">
        <v>12.333404238583146</v>
      </c>
      <c r="DG30" s="106">
        <v>17</v>
      </c>
      <c r="DH30" s="106">
        <v>17</v>
      </c>
      <c r="DI30" s="166">
        <v>42.3</v>
      </c>
      <c r="DJ30" s="102">
        <v>41.064477722013983</v>
      </c>
      <c r="DK30">
        <v>0.91786019843937439</v>
      </c>
      <c r="DL30">
        <v>4.1564986223356133</v>
      </c>
      <c r="DM30">
        <v>1.3904125868484631</v>
      </c>
      <c r="DN30">
        <v>110.54130215619091</v>
      </c>
      <c r="DO30">
        <v>2.2332360099815878</v>
      </c>
      <c r="DP30">
        <v>1.6390100580243108</v>
      </c>
      <c r="DQ30">
        <v>0</v>
      </c>
      <c r="DR30">
        <v>0</v>
      </c>
      <c r="DS30" s="187">
        <v>18.319727103167875</v>
      </c>
      <c r="DT30" s="106">
        <v>19.760000000000002</v>
      </c>
      <c r="DU30" s="106">
        <v>27.059600132281332</v>
      </c>
      <c r="DV30" s="106">
        <v>27.592725605263162</v>
      </c>
      <c r="DW30" s="106">
        <v>34.532572999999999</v>
      </c>
      <c r="DX30" s="106">
        <v>45.945484603174599</v>
      </c>
      <c r="DY30" s="106">
        <v>15.005142866731308</v>
      </c>
      <c r="DZ30" s="106">
        <v>12.333404238583146</v>
      </c>
      <c r="EA30" s="106">
        <v>17</v>
      </c>
      <c r="EB30" s="106">
        <v>17</v>
      </c>
      <c r="EC30" s="166">
        <v>42.3</v>
      </c>
      <c r="ED30" s="102">
        <v>42.137449269282392</v>
      </c>
      <c r="EE30">
        <v>0.93160663406201494</v>
      </c>
      <c r="EF30">
        <v>4.212733623992154</v>
      </c>
      <c r="EG30">
        <v>1.4357010755390074</v>
      </c>
      <c r="EH30">
        <v>109.89223650629501</v>
      </c>
      <c r="EI30">
        <v>1.7930615910694043</v>
      </c>
      <c r="EJ30">
        <v>2.3251117653834825</v>
      </c>
      <c r="EK30">
        <v>0</v>
      </c>
      <c r="EL30">
        <v>0</v>
      </c>
    </row>
    <row r="31" spans="2:142">
      <c r="B31" t="s">
        <v>234</v>
      </c>
      <c r="C31" s="106">
        <v>18.177177101070814</v>
      </c>
      <c r="D31" s="106">
        <v>24.411399044996692</v>
      </c>
      <c r="E31" s="106">
        <v>27.304896388888888</v>
      </c>
      <c r="F31" s="106">
        <v>27.803423307123573</v>
      </c>
      <c r="G31" s="106">
        <v>33.980400000000003</v>
      </c>
      <c r="H31" s="106">
        <v>45.945484603174599</v>
      </c>
      <c r="I31" s="106">
        <v>15.005142866731308</v>
      </c>
      <c r="J31" s="106">
        <v>12.333404238583146</v>
      </c>
      <c r="K31" s="106">
        <v>17</v>
      </c>
      <c r="L31" s="106">
        <v>17</v>
      </c>
      <c r="M31" s="166">
        <v>42.3</v>
      </c>
      <c r="N31">
        <v>338.27723282957658</v>
      </c>
      <c r="O31">
        <v>0.23091960080394863</v>
      </c>
      <c r="P31">
        <v>4.9604032699205547</v>
      </c>
      <c r="Q31">
        <v>1.5771829453753425</v>
      </c>
      <c r="R31">
        <v>312.35800832387764</v>
      </c>
      <c r="S31">
        <v>0.76580032986391844</v>
      </c>
      <c r="T31">
        <v>0</v>
      </c>
      <c r="U31">
        <v>0</v>
      </c>
      <c r="V31" s="140">
        <v>0</v>
      </c>
      <c r="W31" s="106">
        <v>17.782608755952683</v>
      </c>
      <c r="X31" s="106">
        <v>23.955265186390594</v>
      </c>
      <c r="Y31" s="106">
        <v>29.551900109999998</v>
      </c>
      <c r="Z31" s="106">
        <v>27.425618302736073</v>
      </c>
      <c r="AA31" s="106">
        <v>33.975000000000001</v>
      </c>
      <c r="AB31" s="106">
        <v>45.945484603174599</v>
      </c>
      <c r="AC31" s="106">
        <v>15.005142866731308</v>
      </c>
      <c r="AD31" s="106">
        <v>12.333404238583146</v>
      </c>
      <c r="AE31" s="106">
        <v>17</v>
      </c>
      <c r="AF31" s="106">
        <v>17</v>
      </c>
      <c r="AG31" s="166">
        <v>42.3</v>
      </c>
      <c r="AH31" s="102">
        <v>328.21104456120202</v>
      </c>
      <c r="AI31">
        <v>1.374153850309173</v>
      </c>
      <c r="AJ31">
        <v>11.326073666641388</v>
      </c>
      <c r="AK31">
        <v>3.3344943890130145</v>
      </c>
      <c r="AL31">
        <v>416.96349410524067</v>
      </c>
      <c r="AM31">
        <v>2.0705976195571969</v>
      </c>
      <c r="AN31">
        <v>0.42066578013576261</v>
      </c>
      <c r="AO31">
        <v>0</v>
      </c>
      <c r="AP31">
        <v>0</v>
      </c>
      <c r="AQ31" s="187">
        <v>17.610611646729751</v>
      </c>
      <c r="AR31" s="106">
        <v>21.023996887467522</v>
      </c>
      <c r="AS31" s="106">
        <v>27.450416749999995</v>
      </c>
      <c r="AT31" s="106">
        <v>27.501905665315316</v>
      </c>
      <c r="AU31" s="106">
        <v>34.335000000000001</v>
      </c>
      <c r="AV31" s="106">
        <v>45.945484603174599</v>
      </c>
      <c r="AW31" s="106">
        <v>15.005142866731308</v>
      </c>
      <c r="AX31" s="106">
        <v>12.333404238583146</v>
      </c>
      <c r="AY31" s="106">
        <v>17</v>
      </c>
      <c r="AZ31" s="106">
        <v>17</v>
      </c>
      <c r="BA31" s="166">
        <v>42.3</v>
      </c>
      <c r="BB31" s="102">
        <v>312.85340013023955</v>
      </c>
      <c r="BC31">
        <v>6.076789709585535</v>
      </c>
      <c r="BD31">
        <v>29.397789938310364</v>
      </c>
      <c r="BE31">
        <v>9.9916400796085778</v>
      </c>
      <c r="BF31">
        <v>491.7613877887004</v>
      </c>
      <c r="BG31">
        <v>6.9715937202755169</v>
      </c>
      <c r="BH31">
        <v>4.6092701469607444</v>
      </c>
      <c r="BI31">
        <v>0</v>
      </c>
      <c r="BJ31">
        <v>0</v>
      </c>
      <c r="BK31" s="187">
        <v>18.618821186565441</v>
      </c>
      <c r="BL31" s="106">
        <v>19.760000000000002</v>
      </c>
      <c r="BM31" s="106">
        <v>27.1278929550969</v>
      </c>
      <c r="BN31" s="106">
        <v>27.546939390624996</v>
      </c>
      <c r="BO31" s="106">
        <v>34.427</v>
      </c>
      <c r="BP31" s="106">
        <v>45.945484603174599</v>
      </c>
      <c r="BQ31" s="106">
        <v>15.005142866731308</v>
      </c>
      <c r="BR31" s="106">
        <v>12.333404238583146</v>
      </c>
      <c r="BS31" s="106">
        <v>17</v>
      </c>
      <c r="BT31" s="106">
        <v>17</v>
      </c>
      <c r="BU31" s="166">
        <v>42.3</v>
      </c>
      <c r="BV31" s="102">
        <v>253.83520343700272</v>
      </c>
      <c r="BW31">
        <v>5.6142024324747997</v>
      </c>
      <c r="BX31">
        <v>25.609911307056642</v>
      </c>
      <c r="BY31">
        <v>8.6627084293576964</v>
      </c>
      <c r="BZ31">
        <v>462.72358522092998</v>
      </c>
      <c r="CA31">
        <v>8.3582121702370635</v>
      </c>
      <c r="CB31">
        <v>5.160705601695371</v>
      </c>
      <c r="CC31">
        <v>0</v>
      </c>
      <c r="CD31">
        <v>0.93742449490817747</v>
      </c>
      <c r="CE31" s="187">
        <v>18.555051753541601</v>
      </c>
      <c r="CF31" s="106">
        <v>19.760000000000002</v>
      </c>
      <c r="CG31" s="106">
        <v>27.051979603965048</v>
      </c>
      <c r="CH31" s="106">
        <v>27.852039904256042</v>
      </c>
      <c r="CI31" s="106">
        <v>34.524799999999999</v>
      </c>
      <c r="CJ31" s="106">
        <v>45.945484603174599</v>
      </c>
      <c r="CK31" s="106">
        <v>15.005142866731308</v>
      </c>
      <c r="CL31" s="106">
        <v>12.333404238583146</v>
      </c>
      <c r="CM31" s="106">
        <v>17</v>
      </c>
      <c r="CN31" s="106">
        <v>17</v>
      </c>
      <c r="CO31" s="166">
        <v>42.3</v>
      </c>
      <c r="CP31" s="102">
        <v>232.36783963239299</v>
      </c>
      <c r="CQ31">
        <v>5.1875771837661686</v>
      </c>
      <c r="CR31">
        <v>23.51508264635919</v>
      </c>
      <c r="CS31">
        <v>7.916542455248516</v>
      </c>
      <c r="CT31">
        <v>438.83379503845435</v>
      </c>
      <c r="CU31">
        <v>8.3625902316330567</v>
      </c>
      <c r="CV31">
        <v>6.1469957165333238</v>
      </c>
      <c r="CW31">
        <v>0</v>
      </c>
      <c r="CX31">
        <v>0.8799767247811916</v>
      </c>
      <c r="CY31" s="187">
        <v>18.542580514638523</v>
      </c>
      <c r="CZ31" s="106">
        <v>19.760000000000002</v>
      </c>
      <c r="DA31" s="106">
        <v>27.042916996100413</v>
      </c>
      <c r="DB31" s="106">
        <v>28.063870647566528</v>
      </c>
      <c r="DC31" s="106">
        <v>34.565378000000003</v>
      </c>
      <c r="DD31" s="106">
        <v>45.945484603174599</v>
      </c>
      <c r="DE31" s="106">
        <v>15.005142866731308</v>
      </c>
      <c r="DF31" s="106">
        <v>12.333404238583146</v>
      </c>
      <c r="DG31" s="106">
        <v>17</v>
      </c>
      <c r="DH31" s="106">
        <v>17</v>
      </c>
      <c r="DI31" s="166">
        <v>42.3</v>
      </c>
      <c r="DJ31" s="102">
        <v>245.433737211177</v>
      </c>
      <c r="DK31">
        <v>5.4858571504393598</v>
      </c>
      <c r="DL31">
        <v>24.842517114154241</v>
      </c>
      <c r="DM31">
        <v>8.3102032799686096</v>
      </c>
      <c r="DN31">
        <v>438.1615871916224</v>
      </c>
      <c r="DO31">
        <v>8.8520599596737828</v>
      </c>
      <c r="DP31">
        <v>6.4966780238597446</v>
      </c>
      <c r="DQ31">
        <v>0</v>
      </c>
      <c r="DR31">
        <v>0.92992016021906487</v>
      </c>
      <c r="DS31" s="187">
        <v>18.319727103167875</v>
      </c>
      <c r="DT31" s="106">
        <v>19.760000000000002</v>
      </c>
      <c r="DU31" s="106">
        <v>27.059600132281332</v>
      </c>
      <c r="DV31" s="106">
        <v>27.592725605263162</v>
      </c>
      <c r="DW31" s="106">
        <v>34.532572999999999</v>
      </c>
      <c r="DX31" s="106">
        <v>45.945484603174599</v>
      </c>
      <c r="DY31" s="106">
        <v>15.005142866731308</v>
      </c>
      <c r="DZ31" s="106">
        <v>12.333404238583146</v>
      </c>
      <c r="EA31" s="106">
        <v>17</v>
      </c>
      <c r="EB31" s="106">
        <v>17</v>
      </c>
      <c r="EC31" s="166">
        <v>42.3</v>
      </c>
      <c r="ED31" s="102">
        <v>252.41206978861206</v>
      </c>
      <c r="EE31">
        <v>5.5805171601550985</v>
      </c>
      <c r="EF31">
        <v>25.235149064305215</v>
      </c>
      <c r="EG31">
        <v>8.6001475257476798</v>
      </c>
      <c r="EH31">
        <v>436.90549357980001</v>
      </c>
      <c r="EI31">
        <v>7.1287880233494381</v>
      </c>
      <c r="EJ31">
        <v>9.2440934480833761</v>
      </c>
      <c r="EK31">
        <v>0</v>
      </c>
      <c r="EL31">
        <v>0.94494364405667475</v>
      </c>
    </row>
    <row r="32" spans="2:142">
      <c r="B32" t="s">
        <v>235</v>
      </c>
      <c r="C32" s="106">
        <v>18.177177101070814</v>
      </c>
      <c r="D32" s="106">
        <v>24.411399044996692</v>
      </c>
      <c r="E32" s="106">
        <v>27.304896388888888</v>
      </c>
      <c r="F32" s="106">
        <v>27.803423307123573</v>
      </c>
      <c r="G32" s="106">
        <v>33.980400000000003</v>
      </c>
      <c r="H32" s="106">
        <v>45.945484603174599</v>
      </c>
      <c r="I32" s="106">
        <v>15.005142866731308</v>
      </c>
      <c r="J32" s="106">
        <v>12.333404238583146</v>
      </c>
      <c r="K32" s="106">
        <v>17</v>
      </c>
      <c r="L32" s="106">
        <v>17</v>
      </c>
      <c r="M32" s="166">
        <v>42.3</v>
      </c>
      <c r="N32">
        <v>132.19222917247529</v>
      </c>
      <c r="O32">
        <v>9.0238933712902022E-2</v>
      </c>
      <c r="P32">
        <v>1.9384300869446554</v>
      </c>
      <c r="Q32">
        <v>0.61633272691164043</v>
      </c>
      <c r="R32">
        <v>267.93806098624952</v>
      </c>
      <c r="S32">
        <v>0.65689705408037535</v>
      </c>
      <c r="T32">
        <v>0</v>
      </c>
      <c r="U32">
        <v>0</v>
      </c>
      <c r="V32" s="140">
        <v>0</v>
      </c>
      <c r="W32" s="106">
        <v>17.782608755952683</v>
      </c>
      <c r="X32" s="106">
        <v>23.955265186390594</v>
      </c>
      <c r="Y32" s="106">
        <v>29.551900109999998</v>
      </c>
      <c r="Z32" s="106">
        <v>27.425618302736073</v>
      </c>
      <c r="AA32" s="106">
        <v>33.975000000000001</v>
      </c>
      <c r="AB32" s="106">
        <v>45.945484603174599</v>
      </c>
      <c r="AC32" s="106">
        <v>15.005142866731308</v>
      </c>
      <c r="AD32" s="106">
        <v>12.333404238583146</v>
      </c>
      <c r="AE32" s="106">
        <v>17</v>
      </c>
      <c r="AF32" s="106">
        <v>17</v>
      </c>
      <c r="AG32" s="166">
        <v>42.3</v>
      </c>
      <c r="AH32" s="102">
        <v>122.30183518404355</v>
      </c>
      <c r="AI32">
        <v>0.51205326725893485</v>
      </c>
      <c r="AJ32">
        <v>4.2204539360088802</v>
      </c>
      <c r="AK32">
        <v>1.242538269034825</v>
      </c>
      <c r="AL32">
        <v>366.97094742600257</v>
      </c>
      <c r="AM32">
        <v>1.8223397993569816</v>
      </c>
      <c r="AN32">
        <v>0.37022934158153448</v>
      </c>
      <c r="AO32">
        <v>0</v>
      </c>
      <c r="AP32">
        <v>0</v>
      </c>
      <c r="AQ32" s="187">
        <v>17.610611646729751</v>
      </c>
      <c r="AR32" s="106">
        <v>21.023996887467522</v>
      </c>
      <c r="AS32" s="106">
        <v>27.450416749999995</v>
      </c>
      <c r="AT32" s="106">
        <v>27.501905665315316</v>
      </c>
      <c r="AU32" s="106">
        <v>34.335000000000001</v>
      </c>
      <c r="AV32" s="106">
        <v>45.945484603174599</v>
      </c>
      <c r="AW32" s="106">
        <v>15.005142866731308</v>
      </c>
      <c r="AX32" s="106">
        <v>12.333404238583146</v>
      </c>
      <c r="AY32" s="106">
        <v>17</v>
      </c>
      <c r="AZ32" s="106">
        <v>17</v>
      </c>
      <c r="BA32" s="166">
        <v>42.3</v>
      </c>
      <c r="BB32" s="102">
        <v>108.66677155037901</v>
      </c>
      <c r="BC32">
        <v>2.1107174122330981</v>
      </c>
      <c r="BD32">
        <v>10.211053873739328</v>
      </c>
      <c r="BE32">
        <v>3.4705049377517998</v>
      </c>
      <c r="BF32">
        <v>442.15052977672423</v>
      </c>
      <c r="BG32">
        <v>6.2682714286880667</v>
      </c>
      <c r="BH32">
        <v>4.1442685171500582</v>
      </c>
      <c r="BI32">
        <v>0</v>
      </c>
      <c r="BJ32">
        <v>0</v>
      </c>
      <c r="BK32" s="187">
        <v>18.618821186565441</v>
      </c>
      <c r="BL32" s="106">
        <v>19.760000000000002</v>
      </c>
      <c r="BM32" s="106">
        <v>27.1278929550969</v>
      </c>
      <c r="BN32" s="106">
        <v>27.546939390624996</v>
      </c>
      <c r="BO32" s="106">
        <v>34.427</v>
      </c>
      <c r="BP32" s="106">
        <v>45.945484603174599</v>
      </c>
      <c r="BQ32" s="106">
        <v>15.005142866731308</v>
      </c>
      <c r="BR32" s="106">
        <v>12.333404238583146</v>
      </c>
      <c r="BS32" s="106">
        <v>17</v>
      </c>
      <c r="BT32" s="106">
        <v>17</v>
      </c>
      <c r="BU32" s="166">
        <v>42.3</v>
      </c>
      <c r="BV32" s="102">
        <v>95.656562315067873</v>
      </c>
      <c r="BW32">
        <v>2.1156848914564113</v>
      </c>
      <c r="BX32">
        <v>9.650970565376328</v>
      </c>
      <c r="BY32">
        <v>3.2644995551051408</v>
      </c>
      <c r="BZ32">
        <v>420.59441554759422</v>
      </c>
      <c r="CA32">
        <v>7.597229696180694</v>
      </c>
      <c r="CB32">
        <v>4.6908435741867622</v>
      </c>
      <c r="CC32">
        <v>0</v>
      </c>
      <c r="CD32">
        <v>0</v>
      </c>
      <c r="CE32" s="187">
        <v>18.555051753541601</v>
      </c>
      <c r="CF32" s="106">
        <v>19.760000000000002</v>
      </c>
      <c r="CG32" s="106">
        <v>27.051979603965048</v>
      </c>
      <c r="CH32" s="106">
        <v>27.852039904256042</v>
      </c>
      <c r="CI32" s="106">
        <v>34.524799999999999</v>
      </c>
      <c r="CJ32" s="106">
        <v>45.945484603174599</v>
      </c>
      <c r="CK32" s="106">
        <v>15.005142866731308</v>
      </c>
      <c r="CL32" s="106">
        <v>12.333404238583146</v>
      </c>
      <c r="CM32" s="106">
        <v>17</v>
      </c>
      <c r="CN32" s="106">
        <v>17</v>
      </c>
      <c r="CO32" s="166">
        <v>42.3</v>
      </c>
      <c r="CP32" s="102">
        <v>91.976359475405076</v>
      </c>
      <c r="CQ32">
        <v>2.0533584364140736</v>
      </c>
      <c r="CR32">
        <v>9.307792756506247</v>
      </c>
      <c r="CS32">
        <v>3.1335435911361751</v>
      </c>
      <c r="CT32">
        <v>407.42741934159415</v>
      </c>
      <c r="CU32">
        <v>7.7640979241056787</v>
      </c>
      <c r="CV32">
        <v>5.7070686665586994</v>
      </c>
      <c r="CW32">
        <v>0</v>
      </c>
      <c r="CX32">
        <v>0</v>
      </c>
      <c r="CY32" s="187">
        <v>18.542580514638523</v>
      </c>
      <c r="CZ32" s="106">
        <v>19.760000000000002</v>
      </c>
      <c r="DA32" s="106">
        <v>27.042916996100413</v>
      </c>
      <c r="DB32" s="106">
        <v>28.063870647566528</v>
      </c>
      <c r="DC32" s="106">
        <v>34.565378000000003</v>
      </c>
      <c r="DD32" s="106">
        <v>45.945484603174599</v>
      </c>
      <c r="DE32" s="106">
        <v>15.005142866731308</v>
      </c>
      <c r="DF32" s="106">
        <v>12.333404238583146</v>
      </c>
      <c r="DG32" s="106">
        <v>17</v>
      </c>
      <c r="DH32" s="106">
        <v>17</v>
      </c>
      <c r="DI32" s="166">
        <v>42.3</v>
      </c>
      <c r="DJ32" s="102">
        <v>99.666932728259425</v>
      </c>
      <c r="DK32">
        <v>2.22772370979804</v>
      </c>
      <c r="DL32">
        <v>10.088170885352465</v>
      </c>
      <c r="DM32">
        <v>3.374648003465571</v>
      </c>
      <c r="DN32">
        <v>426.90857144394636</v>
      </c>
      <c r="DO32">
        <v>8.6247183280989042</v>
      </c>
      <c r="DP32">
        <v>6.3298281167771719</v>
      </c>
      <c r="DQ32">
        <v>0</v>
      </c>
      <c r="DR32">
        <v>0</v>
      </c>
      <c r="DS32" s="187">
        <v>18.319727103167875</v>
      </c>
      <c r="DT32" s="106">
        <v>19.760000000000002</v>
      </c>
      <c r="DU32" s="106">
        <v>27.059600132281332</v>
      </c>
      <c r="DV32" s="106">
        <v>27.592725605263162</v>
      </c>
      <c r="DW32" s="106">
        <v>34.532572999999999</v>
      </c>
      <c r="DX32" s="106">
        <v>45.945484603174599</v>
      </c>
      <c r="DY32" s="106">
        <v>15.005142866731308</v>
      </c>
      <c r="DZ32" s="106">
        <v>12.333404238583146</v>
      </c>
      <c r="EA32" s="106">
        <v>17</v>
      </c>
      <c r="EB32" s="106">
        <v>17</v>
      </c>
      <c r="EC32" s="166">
        <v>42.3</v>
      </c>
      <c r="ED32" s="102">
        <v>104.10270663151492</v>
      </c>
      <c r="EE32">
        <v>2.3015814626546485</v>
      </c>
      <c r="EF32">
        <v>10.407772187930602</v>
      </c>
      <c r="EG32">
        <v>3.5469723599606269</v>
      </c>
      <c r="EH32">
        <v>433.30545371903276</v>
      </c>
      <c r="EI32">
        <v>7.0700478119761732</v>
      </c>
      <c r="EJ32">
        <v>9.1679234173129149</v>
      </c>
      <c r="EK32">
        <v>0</v>
      </c>
      <c r="EL32">
        <v>0</v>
      </c>
    </row>
    <row r="33" spans="2:142">
      <c r="B33" t="s">
        <v>236</v>
      </c>
      <c r="C33" s="106">
        <v>18.177177101070814</v>
      </c>
      <c r="D33" s="106">
        <v>24.411399044996692</v>
      </c>
      <c r="E33" s="106">
        <v>27.304896388888888</v>
      </c>
      <c r="F33" s="106">
        <v>27.803423307123573</v>
      </c>
      <c r="G33" s="106">
        <v>33.980400000000003</v>
      </c>
      <c r="H33" s="106">
        <v>45.945484603174599</v>
      </c>
      <c r="I33" s="106">
        <v>15.005142866731308</v>
      </c>
      <c r="J33" s="106">
        <v>12.333404238583146</v>
      </c>
      <c r="K33" s="106">
        <v>17</v>
      </c>
      <c r="L33" s="106">
        <v>17</v>
      </c>
      <c r="M33" s="166">
        <v>42.3</v>
      </c>
      <c r="N33">
        <v>127.87064852155817</v>
      </c>
      <c r="O33">
        <v>8.7288875057152618E-2</v>
      </c>
      <c r="P33">
        <v>1.8750596300778921</v>
      </c>
      <c r="Q33">
        <v>0.59618379982400405</v>
      </c>
      <c r="R33">
        <v>113.35203616135189</v>
      </c>
      <c r="S33">
        <v>0.2779023568145681</v>
      </c>
      <c r="T33">
        <v>0</v>
      </c>
      <c r="U33">
        <v>0</v>
      </c>
      <c r="V33" s="140">
        <v>0</v>
      </c>
      <c r="W33" s="106">
        <v>17.782608755952683</v>
      </c>
      <c r="X33" s="106">
        <v>23.955265186390594</v>
      </c>
      <c r="Y33" s="106">
        <v>29.551900109999998</v>
      </c>
      <c r="Z33" s="106">
        <v>27.425618302736073</v>
      </c>
      <c r="AA33" s="106">
        <v>33.975000000000001</v>
      </c>
      <c r="AB33" s="106">
        <v>45.945484603174599</v>
      </c>
      <c r="AC33" s="106">
        <v>15.005142866731308</v>
      </c>
      <c r="AD33" s="106">
        <v>12.333404238583146</v>
      </c>
      <c r="AE33" s="106">
        <v>17</v>
      </c>
      <c r="AF33" s="106">
        <v>17</v>
      </c>
      <c r="AG33" s="166">
        <v>42.3</v>
      </c>
      <c r="AH33" s="102">
        <v>144.06536956388351</v>
      </c>
      <c r="AI33">
        <v>0.60317282298374653</v>
      </c>
      <c r="AJ33">
        <v>4.9714810501698281</v>
      </c>
      <c r="AK33">
        <v>1.4636471697779132</v>
      </c>
      <c r="AL33">
        <v>136.74733858498962</v>
      </c>
      <c r="AM33">
        <v>0.67907315090609699</v>
      </c>
      <c r="AN33">
        <v>0.13796154023216423</v>
      </c>
      <c r="AO33">
        <v>0</v>
      </c>
      <c r="AP33">
        <v>0</v>
      </c>
      <c r="AQ33" s="187">
        <v>17.610611646729751</v>
      </c>
      <c r="AR33" s="106">
        <v>21.023996887467522</v>
      </c>
      <c r="AS33" s="106">
        <v>27.450416749999995</v>
      </c>
      <c r="AT33" s="106">
        <v>27.501905665315316</v>
      </c>
      <c r="AU33" s="106">
        <v>34.335000000000001</v>
      </c>
      <c r="AV33" s="106">
        <v>45.945484603174599</v>
      </c>
      <c r="AW33" s="106">
        <v>15.005142866731308</v>
      </c>
      <c r="AX33" s="106">
        <v>12.333404238583146</v>
      </c>
      <c r="AY33" s="106">
        <v>17</v>
      </c>
      <c r="AZ33" s="106">
        <v>17</v>
      </c>
      <c r="BA33" s="166">
        <v>42.3</v>
      </c>
      <c r="BB33" s="102">
        <v>134.08491533896498</v>
      </c>
      <c r="BC33">
        <v>2.6044333652863281</v>
      </c>
      <c r="BD33">
        <v>12.599512018696512</v>
      </c>
      <c r="BE33">
        <v>4.2822875302426064</v>
      </c>
      <c r="BF33">
        <v>148.77212883908277</v>
      </c>
      <c r="BG33">
        <v>2.10910995641696</v>
      </c>
      <c r="BH33">
        <v>1.3944383377501492</v>
      </c>
      <c r="BI33">
        <v>0</v>
      </c>
      <c r="BJ33">
        <v>0</v>
      </c>
      <c r="BK33" s="187">
        <v>18.618821186565441</v>
      </c>
      <c r="BL33" s="106">
        <v>19.760000000000002</v>
      </c>
      <c r="BM33" s="106">
        <v>27.1278929550969</v>
      </c>
      <c r="BN33" s="106">
        <v>27.546939390624996</v>
      </c>
      <c r="BO33" s="106">
        <v>34.427</v>
      </c>
      <c r="BP33" s="106">
        <v>45.945484603174599</v>
      </c>
      <c r="BQ33" s="106">
        <v>15.005142866731308</v>
      </c>
      <c r="BR33" s="106">
        <v>12.333404238583146</v>
      </c>
      <c r="BS33" s="106">
        <v>17</v>
      </c>
      <c r="BT33" s="106">
        <v>17</v>
      </c>
      <c r="BU33" s="166">
        <v>42.3</v>
      </c>
      <c r="BV33" s="102">
        <v>128.06458814332618</v>
      </c>
      <c r="BW33">
        <v>2.8324696989737403</v>
      </c>
      <c r="BX33">
        <v>12.92067727217076</v>
      </c>
      <c r="BY33">
        <v>4.3704977567729015</v>
      </c>
      <c r="BZ33">
        <v>150.85791298295641</v>
      </c>
      <c r="CA33">
        <v>2.724958235419717</v>
      </c>
      <c r="CB33">
        <v>1.6825018249707346</v>
      </c>
      <c r="CC33">
        <v>0</v>
      </c>
      <c r="CD33">
        <v>0</v>
      </c>
      <c r="CE33" s="187">
        <v>18.555051753541601</v>
      </c>
      <c r="CF33" s="106">
        <v>19.760000000000002</v>
      </c>
      <c r="CG33" s="106">
        <v>27.051979603965048</v>
      </c>
      <c r="CH33" s="106">
        <v>27.852039904256042</v>
      </c>
      <c r="CI33" s="106">
        <v>34.524799999999999</v>
      </c>
      <c r="CJ33" s="106">
        <v>45.945484603174599</v>
      </c>
      <c r="CK33" s="106">
        <v>15.005142866731308</v>
      </c>
      <c r="CL33" s="106">
        <v>12.333404238583146</v>
      </c>
      <c r="CM33" s="106">
        <v>17</v>
      </c>
      <c r="CN33" s="106">
        <v>17</v>
      </c>
      <c r="CO33" s="166">
        <v>42.3</v>
      </c>
      <c r="CP33" s="102">
        <v>119.62416844462535</v>
      </c>
      <c r="CQ33">
        <v>2.6705916267589678</v>
      </c>
      <c r="CR33">
        <v>12.105686449241398</v>
      </c>
      <c r="CS33">
        <v>4.0754770955561259</v>
      </c>
      <c r="CT33">
        <v>141.55571400330169</v>
      </c>
      <c r="CU33">
        <v>2.6975416308858371</v>
      </c>
      <c r="CV33">
        <v>1.9828517709144582</v>
      </c>
      <c r="CW33">
        <v>0</v>
      </c>
      <c r="CX33">
        <v>0</v>
      </c>
      <c r="CY33" s="187">
        <v>18.542580514638523</v>
      </c>
      <c r="CZ33" s="106">
        <v>19.760000000000002</v>
      </c>
      <c r="DA33" s="106">
        <v>27.042916996100413</v>
      </c>
      <c r="DB33" s="106">
        <v>28.063870647566528</v>
      </c>
      <c r="DC33" s="106">
        <v>34.565378000000003</v>
      </c>
      <c r="DD33" s="106">
        <v>45.945484603174599</v>
      </c>
      <c r="DE33" s="106">
        <v>15.005142866731308</v>
      </c>
      <c r="DF33" s="106">
        <v>12.333404238583146</v>
      </c>
      <c r="DG33" s="106">
        <v>17</v>
      </c>
      <c r="DH33" s="106">
        <v>17</v>
      </c>
      <c r="DI33" s="166">
        <v>42.3</v>
      </c>
      <c r="DJ33" s="102">
        <v>126.57202446927899</v>
      </c>
      <c r="DK33">
        <v>2.8290977979239238</v>
      </c>
      <c r="DL33">
        <v>12.811472944918425</v>
      </c>
      <c r="DM33">
        <v>4.2856343420784162</v>
      </c>
      <c r="DN33">
        <v>143.34402347212963</v>
      </c>
      <c r="DO33">
        <v>2.8959405108263185</v>
      </c>
      <c r="DP33">
        <v>2.1253802121538996</v>
      </c>
      <c r="DQ33">
        <v>0</v>
      </c>
      <c r="DR33">
        <v>0</v>
      </c>
      <c r="DS33" s="187">
        <v>18.319727103167875</v>
      </c>
      <c r="DT33" s="106">
        <v>19.760000000000002</v>
      </c>
      <c r="DU33" s="106">
        <v>27.059600132281332</v>
      </c>
      <c r="DV33" s="106">
        <v>27.592725605263162</v>
      </c>
      <c r="DW33" s="106">
        <v>34.532572999999999</v>
      </c>
      <c r="DX33" s="106">
        <v>45.945484603174599</v>
      </c>
      <c r="DY33" s="106">
        <v>15.005142866731308</v>
      </c>
      <c r="DZ33" s="106">
        <v>12.333404238583146</v>
      </c>
      <c r="EA33" s="106">
        <v>17</v>
      </c>
      <c r="EB33" s="106">
        <v>17</v>
      </c>
      <c r="EC33" s="166">
        <v>42.3</v>
      </c>
      <c r="ED33" s="102">
        <v>129.85163793688102</v>
      </c>
      <c r="EE33">
        <v>2.8708583325190276</v>
      </c>
      <c r="EF33">
        <v>12.982047341577726</v>
      </c>
      <c r="EG33">
        <v>4.4242862223363231</v>
      </c>
      <c r="EH33">
        <v>142.47208923604973</v>
      </c>
      <c r="EI33">
        <v>2.324652215026489</v>
      </c>
      <c r="EJ33">
        <v>3.014439795321926</v>
      </c>
      <c r="EK33">
        <v>0</v>
      </c>
      <c r="EL33">
        <v>0</v>
      </c>
    </row>
    <row r="34" spans="2:142">
      <c r="B34" t="s">
        <v>237</v>
      </c>
      <c r="C34" s="106">
        <v>18.177177101070814</v>
      </c>
      <c r="D34" s="106">
        <v>24.411399044996692</v>
      </c>
      <c r="E34" s="106">
        <v>27.304896388888888</v>
      </c>
      <c r="F34" s="106">
        <v>27.803423307123573</v>
      </c>
      <c r="G34" s="106">
        <v>33.980400000000003</v>
      </c>
      <c r="H34" s="106">
        <v>45.945484603174599</v>
      </c>
      <c r="I34" s="106">
        <v>15.005142866731308</v>
      </c>
      <c r="J34" s="106">
        <v>12.333404238583146</v>
      </c>
      <c r="K34" s="106">
        <v>17</v>
      </c>
      <c r="L34" s="106">
        <v>17</v>
      </c>
      <c r="M34" s="166">
        <v>42.3</v>
      </c>
      <c r="N34">
        <v>57.149419107524096</v>
      </c>
      <c r="O34">
        <v>3.9012146741591695E-2</v>
      </c>
      <c r="P34">
        <v>0.8380231889795593</v>
      </c>
      <c r="Q34">
        <v>0.26645331227450536</v>
      </c>
      <c r="R34">
        <v>173.89407105708744</v>
      </c>
      <c r="S34">
        <v>0.42633175211828689</v>
      </c>
      <c r="T34">
        <v>0</v>
      </c>
      <c r="U34">
        <v>0</v>
      </c>
      <c r="V34" s="140">
        <v>0</v>
      </c>
      <c r="W34" s="106">
        <v>17.782608755952683</v>
      </c>
      <c r="X34" s="106">
        <v>23.955265186390594</v>
      </c>
      <c r="Y34" s="106">
        <v>29.551900109999998</v>
      </c>
      <c r="Z34" s="106">
        <v>27.425618302736073</v>
      </c>
      <c r="AA34" s="106">
        <v>33.975000000000001</v>
      </c>
      <c r="AB34" s="106">
        <v>45.945484603174599</v>
      </c>
      <c r="AC34" s="106">
        <v>15.005142866731308</v>
      </c>
      <c r="AD34" s="106">
        <v>12.333404238583146</v>
      </c>
      <c r="AE34" s="106">
        <v>17</v>
      </c>
      <c r="AF34" s="106">
        <v>17</v>
      </c>
      <c r="AG34" s="166">
        <v>42.3</v>
      </c>
      <c r="AH34" s="102">
        <v>58.60705083720979</v>
      </c>
      <c r="AI34">
        <v>0.24537597347123935</v>
      </c>
      <c r="AJ34">
        <v>2.0224419201196544</v>
      </c>
      <c r="AK34">
        <v>0.59542445451385573</v>
      </c>
      <c r="AL34">
        <v>210.27274770318638</v>
      </c>
      <c r="AM34">
        <v>1.0441927339137207</v>
      </c>
      <c r="AN34">
        <v>0.21213979330172616</v>
      </c>
      <c r="AO34">
        <v>0</v>
      </c>
      <c r="AP34">
        <v>0</v>
      </c>
      <c r="AQ34" s="187">
        <v>17.610611646729751</v>
      </c>
      <c r="AR34" s="106">
        <v>21.023996887467522</v>
      </c>
      <c r="AS34" s="106">
        <v>27.450416749999995</v>
      </c>
      <c r="AT34" s="106">
        <v>27.501905665315316</v>
      </c>
      <c r="AU34" s="106">
        <v>34.335000000000001</v>
      </c>
      <c r="AV34" s="106">
        <v>45.945484603174599</v>
      </c>
      <c r="AW34" s="106">
        <v>15.005142866731308</v>
      </c>
      <c r="AX34" s="106">
        <v>12.333404238583146</v>
      </c>
      <c r="AY34" s="106">
        <v>17</v>
      </c>
      <c r="AZ34" s="106">
        <v>17</v>
      </c>
      <c r="BA34" s="166">
        <v>42.3</v>
      </c>
      <c r="BB34" s="102">
        <v>56.266832966137294</v>
      </c>
      <c r="BC34">
        <v>1.0929135224908877</v>
      </c>
      <c r="BD34">
        <v>5.2872065169945328</v>
      </c>
      <c r="BE34">
        <v>1.7970012254399597</v>
      </c>
      <c r="BF34">
        <v>228.80725583951002</v>
      </c>
      <c r="BG34">
        <v>3.2437504602325649</v>
      </c>
      <c r="BH34">
        <v>2.1446060628945052</v>
      </c>
      <c r="BI34">
        <v>0</v>
      </c>
      <c r="BJ34">
        <v>0</v>
      </c>
      <c r="BK34" s="187">
        <v>18.618821186565441</v>
      </c>
      <c r="BL34" s="106">
        <v>19.760000000000002</v>
      </c>
      <c r="BM34" s="106">
        <v>27.1278929550969</v>
      </c>
      <c r="BN34" s="106">
        <v>27.546939390624996</v>
      </c>
      <c r="BO34" s="106">
        <v>34.427</v>
      </c>
      <c r="BP34" s="106">
        <v>45.945484603174599</v>
      </c>
      <c r="BQ34" s="106">
        <v>15.005142866731308</v>
      </c>
      <c r="BR34" s="106">
        <v>12.333404238583146</v>
      </c>
      <c r="BS34" s="106">
        <v>17</v>
      </c>
      <c r="BT34" s="106">
        <v>17</v>
      </c>
      <c r="BU34" s="166">
        <v>42.3</v>
      </c>
      <c r="BV34" s="102">
        <v>51.247858684461264</v>
      </c>
      <c r="BW34">
        <v>1.1334749829403907</v>
      </c>
      <c r="BX34">
        <v>5.170492893872197</v>
      </c>
      <c r="BY34">
        <v>1.748950702665613</v>
      </c>
      <c r="BZ34">
        <v>207.74170130462659</v>
      </c>
      <c r="CA34">
        <v>3.7524545356404371</v>
      </c>
      <c r="CB34">
        <v>2.3169205025860866</v>
      </c>
      <c r="CC34">
        <v>0</v>
      </c>
      <c r="CD34">
        <v>0</v>
      </c>
      <c r="CE34" s="187">
        <v>18.555051753541601</v>
      </c>
      <c r="CF34" s="106">
        <v>19.760000000000002</v>
      </c>
      <c r="CG34" s="106">
        <v>27.051979603965048</v>
      </c>
      <c r="CH34" s="106">
        <v>27.852039904256042</v>
      </c>
      <c r="CI34" s="106">
        <v>34.524799999999999</v>
      </c>
      <c r="CJ34" s="106">
        <v>45.945484603174599</v>
      </c>
      <c r="CK34" s="106">
        <v>15.005142866731308</v>
      </c>
      <c r="CL34" s="106">
        <v>12.333404238583146</v>
      </c>
      <c r="CM34" s="106">
        <v>17</v>
      </c>
      <c r="CN34" s="106">
        <v>17</v>
      </c>
      <c r="CO34" s="166">
        <v>42.3</v>
      </c>
      <c r="CP34" s="102">
        <v>49.105486720092742</v>
      </c>
      <c r="CQ34">
        <v>1.0962726292497413</v>
      </c>
      <c r="CR34">
        <v>4.969360564006819</v>
      </c>
      <c r="CS34">
        <v>1.6729753610493343</v>
      </c>
      <c r="CT34">
        <v>200.83821623691648</v>
      </c>
      <c r="CU34">
        <v>3.8272524227407567</v>
      </c>
      <c r="CV34">
        <v>2.8132556536953519</v>
      </c>
      <c r="CW34">
        <v>0</v>
      </c>
      <c r="CX34">
        <v>0</v>
      </c>
      <c r="CY34" s="187">
        <v>18.542580514638523</v>
      </c>
      <c r="CZ34" s="106">
        <v>19.760000000000002</v>
      </c>
      <c r="DA34" s="106">
        <v>27.042916996100413</v>
      </c>
      <c r="DB34" s="106">
        <v>28.063870647566528</v>
      </c>
      <c r="DC34" s="106">
        <v>34.565378000000003</v>
      </c>
      <c r="DD34" s="106">
        <v>45.945484603174599</v>
      </c>
      <c r="DE34" s="106">
        <v>15.005142866731308</v>
      </c>
      <c r="DF34" s="106">
        <v>12.333404238583146</v>
      </c>
      <c r="DG34" s="106">
        <v>17</v>
      </c>
      <c r="DH34" s="106">
        <v>17</v>
      </c>
      <c r="DI34" s="166">
        <v>42.3</v>
      </c>
      <c r="DJ34" s="102">
        <v>52.190447998748866</v>
      </c>
      <c r="DK34">
        <v>1.1665443617974276</v>
      </c>
      <c r="DL34">
        <v>5.2826563794231767</v>
      </c>
      <c r="DM34">
        <v>1.7671296418758311</v>
      </c>
      <c r="DN34">
        <v>202.00800833311874</v>
      </c>
      <c r="DO34">
        <v>4.0811131198431942</v>
      </c>
      <c r="DP34">
        <v>2.9951986361768892</v>
      </c>
      <c r="DQ34">
        <v>0</v>
      </c>
      <c r="DR34">
        <v>0</v>
      </c>
      <c r="DS34" s="187">
        <v>18.319727103167875</v>
      </c>
      <c r="DT34" s="106">
        <v>19.760000000000002</v>
      </c>
      <c r="DU34" s="106">
        <v>27.059600132281332</v>
      </c>
      <c r="DV34" s="106">
        <v>27.592725605263162</v>
      </c>
      <c r="DW34" s="106">
        <v>34.532572999999999</v>
      </c>
      <c r="DX34" s="106">
        <v>45.945484603174599</v>
      </c>
      <c r="DY34" s="106">
        <v>15.005142866731308</v>
      </c>
      <c r="DZ34" s="106">
        <v>12.333404238583146</v>
      </c>
      <c r="EA34" s="106">
        <v>17</v>
      </c>
      <c r="EB34" s="106">
        <v>17</v>
      </c>
      <c r="EC34" s="166">
        <v>42.3</v>
      </c>
      <c r="ED34" s="102">
        <v>53.688339449050176</v>
      </c>
      <c r="EE34">
        <v>1.1869824602546548</v>
      </c>
      <c r="EF34">
        <v>5.3675454194660093</v>
      </c>
      <c r="EG34">
        <v>1.8292613346934408</v>
      </c>
      <c r="EH34">
        <v>201.30762010235134</v>
      </c>
      <c r="EI34">
        <v>3.2846447853888243</v>
      </c>
      <c r="EJ34">
        <v>4.2592882886182153</v>
      </c>
      <c r="EK34">
        <v>0</v>
      </c>
      <c r="EL34">
        <v>0</v>
      </c>
    </row>
    <row r="35" spans="2:142">
      <c r="B35" t="s">
        <v>238</v>
      </c>
      <c r="C35" s="106">
        <v>18.177177101070814</v>
      </c>
      <c r="D35" s="106">
        <v>24.411399044996692</v>
      </c>
      <c r="E35" s="106">
        <v>27.304896388888888</v>
      </c>
      <c r="F35" s="106">
        <v>27.803423307123573</v>
      </c>
      <c r="G35" s="106">
        <v>33.980400000000003</v>
      </c>
      <c r="H35" s="106">
        <v>45.945484603174599</v>
      </c>
      <c r="I35" s="106">
        <v>15.005142866731308</v>
      </c>
      <c r="J35" s="106">
        <v>12.333404238583146</v>
      </c>
      <c r="K35" s="106">
        <v>17</v>
      </c>
      <c r="L35" s="106">
        <v>17</v>
      </c>
      <c r="M35" s="166">
        <v>42.3</v>
      </c>
      <c r="N35">
        <v>406.10874994561698</v>
      </c>
      <c r="O35">
        <v>0.27722371274001129</v>
      </c>
      <c r="P35">
        <v>5.9550657734878332</v>
      </c>
      <c r="Q35">
        <v>1.8934404453539242</v>
      </c>
      <c r="R35">
        <v>647.58633588436817</v>
      </c>
      <c r="S35">
        <v>1.5876712503602735</v>
      </c>
      <c r="T35">
        <v>0</v>
      </c>
      <c r="U35">
        <v>0</v>
      </c>
      <c r="V35" s="140">
        <v>0.69503304693283952</v>
      </c>
      <c r="W35" s="106">
        <v>17.782608755952683</v>
      </c>
      <c r="X35" s="106">
        <v>23.955265186390594</v>
      </c>
      <c r="Y35" s="106">
        <v>29.551900109999998</v>
      </c>
      <c r="Z35" s="106">
        <v>27.425618302736073</v>
      </c>
      <c r="AA35" s="106">
        <v>33.975000000000001</v>
      </c>
      <c r="AB35" s="106">
        <v>45.945484603174599</v>
      </c>
      <c r="AC35" s="106">
        <v>15.005142866731308</v>
      </c>
      <c r="AD35" s="106">
        <v>12.333404238583146</v>
      </c>
      <c r="AE35" s="106">
        <v>17</v>
      </c>
      <c r="AF35" s="106">
        <v>17</v>
      </c>
      <c r="AG35" s="166">
        <v>42.3</v>
      </c>
      <c r="AH35" s="102">
        <v>373.14748925695147</v>
      </c>
      <c r="AI35">
        <v>1.562293736279265</v>
      </c>
      <c r="AJ35">
        <v>12.876763356628681</v>
      </c>
      <c r="AK35">
        <v>3.7910308925316505</v>
      </c>
      <c r="AL35">
        <v>954.26978418781891</v>
      </c>
      <c r="AM35">
        <v>4.7388051268007239</v>
      </c>
      <c r="AN35">
        <v>0.96274289931970614</v>
      </c>
      <c r="AO35">
        <v>0</v>
      </c>
      <c r="AP35">
        <v>0.80730436075003886</v>
      </c>
      <c r="AQ35" s="187">
        <v>17.610611646729751</v>
      </c>
      <c r="AR35" s="106">
        <v>21.023996887467522</v>
      </c>
      <c r="AS35" s="106">
        <v>27.450416749999995</v>
      </c>
      <c r="AT35" s="106">
        <v>27.501905665315316</v>
      </c>
      <c r="AU35" s="106">
        <v>34.335000000000001</v>
      </c>
      <c r="AV35" s="106">
        <v>45.945484603174599</v>
      </c>
      <c r="AW35" s="106">
        <v>15.005142866731308</v>
      </c>
      <c r="AX35" s="106">
        <v>12.333404238583146</v>
      </c>
      <c r="AY35" s="106">
        <v>17</v>
      </c>
      <c r="AZ35" s="106">
        <v>17</v>
      </c>
      <c r="BA35" s="166">
        <v>42.3</v>
      </c>
      <c r="BB35" s="102">
        <v>320.836256860981</v>
      </c>
      <c r="BC35">
        <v>6.2318468117754762</v>
      </c>
      <c r="BD35">
        <v>30.147912344460558</v>
      </c>
      <c r="BE35">
        <v>10.246589622197678</v>
      </c>
      <c r="BF35">
        <v>1171.4292097451323</v>
      </c>
      <c r="BG35">
        <v>16.607095890813515</v>
      </c>
      <c r="BH35">
        <v>10.979783732178824</v>
      </c>
      <c r="BI35">
        <v>0</v>
      </c>
      <c r="BJ35">
        <v>0.87239047248999047</v>
      </c>
      <c r="BK35" s="187">
        <v>18.618821186565441</v>
      </c>
      <c r="BL35" s="106">
        <v>19.760000000000002</v>
      </c>
      <c r="BM35" s="106">
        <v>27.1278929550969</v>
      </c>
      <c r="BN35" s="106">
        <v>27.546939390624996</v>
      </c>
      <c r="BO35" s="106">
        <v>34.427</v>
      </c>
      <c r="BP35" s="106">
        <v>45.945484603174599</v>
      </c>
      <c r="BQ35" s="106">
        <v>15.005142866731308</v>
      </c>
      <c r="BR35" s="106">
        <v>12.333404238583146</v>
      </c>
      <c r="BS35" s="106">
        <v>17</v>
      </c>
      <c r="BT35" s="106">
        <v>17</v>
      </c>
      <c r="BU35" s="166">
        <v>42.3</v>
      </c>
      <c r="BV35" s="102">
        <v>260.22292362635511</v>
      </c>
      <c r="BW35">
        <v>5.7554828921567083</v>
      </c>
      <c r="BX35">
        <v>26.254380416496819</v>
      </c>
      <c r="BY35">
        <v>8.8807040295716515</v>
      </c>
      <c r="BZ35">
        <v>1062.4062376934648</v>
      </c>
      <c r="CA35">
        <v>19.190326642601484</v>
      </c>
      <c r="CB35">
        <v>11.848900720119962</v>
      </c>
      <c r="CC35">
        <v>0</v>
      </c>
      <c r="CD35">
        <v>3.8273656774935687</v>
      </c>
      <c r="CE35" s="187">
        <v>18.555051753541601</v>
      </c>
      <c r="CF35" s="106">
        <v>19.760000000000002</v>
      </c>
      <c r="CG35" s="106">
        <v>27.051979603965048</v>
      </c>
      <c r="CH35" s="106">
        <v>27.852039904256042</v>
      </c>
      <c r="CI35" s="106">
        <v>34.524799999999999</v>
      </c>
      <c r="CJ35" s="106">
        <v>45.945484603174599</v>
      </c>
      <c r="CK35" s="106">
        <v>15.005142866731308</v>
      </c>
      <c r="CL35" s="106">
        <v>12.333404238583146</v>
      </c>
      <c r="CM35" s="106">
        <v>17</v>
      </c>
      <c r="CN35" s="106">
        <v>17</v>
      </c>
      <c r="CO35" s="166">
        <v>42.3</v>
      </c>
      <c r="CP35" s="102">
        <v>249.70499371972423</v>
      </c>
      <c r="CQ35">
        <v>5.5746265496214438</v>
      </c>
      <c r="CR35">
        <v>25.269562146883949</v>
      </c>
      <c r="CS35">
        <v>8.5072021463773488</v>
      </c>
      <c r="CT35">
        <v>1031.0238138434459</v>
      </c>
      <c r="CU35">
        <v>19.647597271930078</v>
      </c>
      <c r="CV35">
        <v>14.442139687040621</v>
      </c>
      <c r="CW35">
        <v>0</v>
      </c>
      <c r="CX35">
        <v>3.5764132803398279</v>
      </c>
      <c r="CY35" s="187">
        <v>18.542580514638523</v>
      </c>
      <c r="CZ35" s="106">
        <v>19.760000000000002</v>
      </c>
      <c r="DA35" s="106">
        <v>27.042916996100413</v>
      </c>
      <c r="DB35" s="106">
        <v>28.063870647566528</v>
      </c>
      <c r="DC35" s="106">
        <v>34.565378000000003</v>
      </c>
      <c r="DD35" s="106">
        <v>45.945484603174599</v>
      </c>
      <c r="DE35" s="106">
        <v>15.005142866731308</v>
      </c>
      <c r="DF35" s="106">
        <v>12.333404238583146</v>
      </c>
      <c r="DG35" s="106">
        <v>17</v>
      </c>
      <c r="DH35" s="106">
        <v>17</v>
      </c>
      <c r="DI35" s="166">
        <v>42.3</v>
      </c>
      <c r="DJ35" s="102">
        <v>264.93194690298225</v>
      </c>
      <c r="DK35">
        <v>5.9216749572086096</v>
      </c>
      <c r="DL35">
        <v>26.816103196768722</v>
      </c>
      <c r="DM35">
        <v>8.9703981169764386</v>
      </c>
      <c r="DN35">
        <v>1055.8464144430575</v>
      </c>
      <c r="DO35">
        <v>21.330979351161204</v>
      </c>
      <c r="DP35">
        <v>15.655170142250366</v>
      </c>
      <c r="DQ35">
        <v>0</v>
      </c>
      <c r="DR35">
        <v>3.7753409264066473</v>
      </c>
      <c r="DS35" s="187">
        <v>18.319727103167875</v>
      </c>
      <c r="DT35" s="106">
        <v>19.760000000000002</v>
      </c>
      <c r="DU35" s="106">
        <v>27.059600132281332</v>
      </c>
      <c r="DV35" s="106">
        <v>27.592725605263162</v>
      </c>
      <c r="DW35" s="106">
        <v>34.532572999999999</v>
      </c>
      <c r="DX35" s="106">
        <v>45.945484603174599</v>
      </c>
      <c r="DY35" s="106">
        <v>15.005142866731308</v>
      </c>
      <c r="DZ35" s="106">
        <v>12.333404238583146</v>
      </c>
      <c r="EA35" s="106">
        <v>17</v>
      </c>
      <c r="EB35" s="106">
        <v>17</v>
      </c>
      <c r="EC35" s="166">
        <v>42.3</v>
      </c>
      <c r="ED35" s="102">
        <v>274.25462604578809</v>
      </c>
      <c r="EE35">
        <v>6.0634289326266186</v>
      </c>
      <c r="EF35">
        <v>27.41888046651956</v>
      </c>
      <c r="EG35">
        <v>9.3443639426110856</v>
      </c>
      <c r="EH35">
        <v>1061.3556265016523</v>
      </c>
      <c r="EI35">
        <v>17.317656541065137</v>
      </c>
      <c r="EJ35">
        <v>22.456276556839263</v>
      </c>
      <c r="EK35">
        <v>0</v>
      </c>
      <c r="EL35">
        <v>3.8330236840247647</v>
      </c>
    </row>
    <row r="36" spans="2:142">
      <c r="B36" t="s">
        <v>239</v>
      </c>
      <c r="C36" s="106">
        <v>18.177177101070814</v>
      </c>
      <c r="D36" s="106">
        <v>24.411399044996692</v>
      </c>
      <c r="E36" s="106">
        <v>27.304896388888888</v>
      </c>
      <c r="F36" s="106">
        <v>27.803423307123573</v>
      </c>
      <c r="G36" s="106">
        <v>33.980400000000003</v>
      </c>
      <c r="H36" s="106">
        <v>45.945484603174599</v>
      </c>
      <c r="I36" s="106">
        <v>15.005142866731308</v>
      </c>
      <c r="J36" s="106">
        <v>12.333404238583146</v>
      </c>
      <c r="K36" s="106">
        <v>17</v>
      </c>
      <c r="L36" s="106">
        <v>17</v>
      </c>
      <c r="M36" s="166">
        <v>42.3</v>
      </c>
      <c r="N36">
        <v>67.844402797093977</v>
      </c>
      <c r="O36">
        <v>4.6312908142358028E-2</v>
      </c>
      <c r="P36">
        <v>0.99485145561084243</v>
      </c>
      <c r="Q36">
        <v>0.31631757814650135</v>
      </c>
      <c r="R36">
        <v>186.95164216260898</v>
      </c>
      <c r="S36">
        <v>0.45834467316835881</v>
      </c>
      <c r="T36">
        <v>0</v>
      </c>
      <c r="U36">
        <v>0</v>
      </c>
      <c r="V36" s="140">
        <v>0</v>
      </c>
      <c r="W36" s="106">
        <v>17.782608755952683</v>
      </c>
      <c r="X36" s="106">
        <v>23.955265186390594</v>
      </c>
      <c r="Y36" s="106">
        <v>29.551900109999998</v>
      </c>
      <c r="Z36" s="106">
        <v>27.425618302736073</v>
      </c>
      <c r="AA36" s="106">
        <v>33.975000000000001</v>
      </c>
      <c r="AB36" s="106">
        <v>45.945484603174599</v>
      </c>
      <c r="AC36" s="106">
        <v>15.005142866731308</v>
      </c>
      <c r="AD36" s="106">
        <v>12.333404238583146</v>
      </c>
      <c r="AE36" s="106">
        <v>17</v>
      </c>
      <c r="AF36" s="106">
        <v>17</v>
      </c>
      <c r="AG36" s="166">
        <v>42.3</v>
      </c>
      <c r="AH36" s="102">
        <v>74.956787192911278</v>
      </c>
      <c r="AI36">
        <v>0.31382904212029761</v>
      </c>
      <c r="AJ36">
        <v>2.5866469383950514</v>
      </c>
      <c r="AK36">
        <v>0.76153130875703368</v>
      </c>
      <c r="AL36">
        <v>228.10643953056331</v>
      </c>
      <c r="AM36">
        <v>1.1327530044595231</v>
      </c>
      <c r="AN36">
        <v>0.23013183335156992</v>
      </c>
      <c r="AO36">
        <v>0</v>
      </c>
      <c r="AP36">
        <v>0</v>
      </c>
      <c r="AQ36" s="187">
        <v>17.610611646729751</v>
      </c>
      <c r="AR36" s="106">
        <v>21.023996887467522</v>
      </c>
      <c r="AS36" s="106">
        <v>27.450416749999995</v>
      </c>
      <c r="AT36" s="106">
        <v>27.501905665315316</v>
      </c>
      <c r="AU36" s="106">
        <v>34.335000000000001</v>
      </c>
      <c r="AV36" s="106">
        <v>45.945484603174599</v>
      </c>
      <c r="AW36" s="106">
        <v>15.005142866731308</v>
      </c>
      <c r="AX36" s="106">
        <v>12.333404238583146</v>
      </c>
      <c r="AY36" s="106">
        <v>17</v>
      </c>
      <c r="AZ36" s="106">
        <v>17</v>
      </c>
      <c r="BA36" s="166">
        <v>42.3</v>
      </c>
      <c r="BB36" s="102">
        <v>71.977613615297571</v>
      </c>
      <c r="BC36">
        <v>1.3980759728226677</v>
      </c>
      <c r="BD36">
        <v>6.7634961436970524</v>
      </c>
      <c r="BE36">
        <v>2.2987584879493017</v>
      </c>
      <c r="BF36">
        <v>242.66449499819055</v>
      </c>
      <c r="BG36">
        <v>3.4402015112868689</v>
      </c>
      <c r="BH36">
        <v>2.2744897023168953</v>
      </c>
      <c r="BI36">
        <v>0</v>
      </c>
      <c r="BJ36">
        <v>0</v>
      </c>
      <c r="BK36" s="187">
        <v>18.618821186565441</v>
      </c>
      <c r="BL36" s="106">
        <v>19.760000000000002</v>
      </c>
      <c r="BM36" s="106">
        <v>27.1278929550969</v>
      </c>
      <c r="BN36" s="106">
        <v>27.546939390624996</v>
      </c>
      <c r="BO36" s="106">
        <v>34.427</v>
      </c>
      <c r="BP36" s="106">
        <v>45.945484603174599</v>
      </c>
      <c r="BQ36" s="106">
        <v>15.005142866731308</v>
      </c>
      <c r="BR36" s="106">
        <v>12.333404238583146</v>
      </c>
      <c r="BS36" s="106">
        <v>17</v>
      </c>
      <c r="BT36" s="106">
        <v>17</v>
      </c>
      <c r="BU36" s="166">
        <v>42.3</v>
      </c>
      <c r="BV36" s="102">
        <v>60.799012987841067</v>
      </c>
      <c r="BW36">
        <v>1.3447227255581127</v>
      </c>
      <c r="BX36">
        <v>6.1341268235933573</v>
      </c>
      <c r="BY36">
        <v>2.0749057466219902</v>
      </c>
      <c r="BZ36">
        <v>223.44175708796826</v>
      </c>
      <c r="CA36">
        <v>4.0360458664326062</v>
      </c>
      <c r="CB36">
        <v>2.4920215097874721</v>
      </c>
      <c r="CC36">
        <v>0</v>
      </c>
      <c r="CD36">
        <v>0</v>
      </c>
      <c r="CE36" s="187">
        <v>18.555051753541601</v>
      </c>
      <c r="CF36" s="106">
        <v>19.760000000000002</v>
      </c>
      <c r="CG36" s="106">
        <v>27.051979603965048</v>
      </c>
      <c r="CH36" s="106">
        <v>27.852039904256042</v>
      </c>
      <c r="CI36" s="106">
        <v>34.524799999999999</v>
      </c>
      <c r="CJ36" s="106">
        <v>45.945484603174599</v>
      </c>
      <c r="CK36" s="106">
        <v>15.005142866731308</v>
      </c>
      <c r="CL36" s="106">
        <v>12.333404238583146</v>
      </c>
      <c r="CM36" s="106">
        <v>17</v>
      </c>
      <c r="CN36" s="106">
        <v>17</v>
      </c>
      <c r="CO36" s="166">
        <v>42.3</v>
      </c>
      <c r="CP36" s="102">
        <v>57.642837338525744</v>
      </c>
      <c r="CQ36">
        <v>1.2868677019072103</v>
      </c>
      <c r="CR36">
        <v>5.8333205065315479</v>
      </c>
      <c r="CS36">
        <v>1.9638344521055187</v>
      </c>
      <c r="CT36">
        <v>213.51237381974235</v>
      </c>
      <c r="CU36">
        <v>4.0687761786470897</v>
      </c>
      <c r="CV36">
        <v>2.990789820965837</v>
      </c>
      <c r="CW36">
        <v>0</v>
      </c>
      <c r="CX36">
        <v>0</v>
      </c>
      <c r="CY36" s="187">
        <v>18.542580514638523</v>
      </c>
      <c r="CZ36" s="106">
        <v>19.760000000000002</v>
      </c>
      <c r="DA36" s="106">
        <v>27.042916996100413</v>
      </c>
      <c r="DB36" s="106">
        <v>28.063870647566528</v>
      </c>
      <c r="DC36" s="106">
        <v>34.565378000000003</v>
      </c>
      <c r="DD36" s="106">
        <v>45.945484603174599</v>
      </c>
      <c r="DE36" s="106">
        <v>15.005142866731308</v>
      </c>
      <c r="DF36" s="106">
        <v>12.333404238583146</v>
      </c>
      <c r="DG36" s="106">
        <v>17</v>
      </c>
      <c r="DH36" s="106">
        <v>17</v>
      </c>
      <c r="DI36" s="166">
        <v>42.3</v>
      </c>
      <c r="DJ36" s="102">
        <v>61.072412832616095</v>
      </c>
      <c r="DK36">
        <v>1.3650712263087117</v>
      </c>
      <c r="DL36">
        <v>6.1816785183510854</v>
      </c>
      <c r="DM36">
        <v>2.0678663463471505</v>
      </c>
      <c r="DN36">
        <v>213.22530919478845</v>
      </c>
      <c r="DO36">
        <v>4.3077332132421517</v>
      </c>
      <c r="DP36">
        <v>3.1615189940661397</v>
      </c>
      <c r="DQ36">
        <v>0</v>
      </c>
      <c r="DR36">
        <v>0</v>
      </c>
      <c r="DS36" s="187">
        <v>18.319727103167875</v>
      </c>
      <c r="DT36" s="106">
        <v>19.760000000000002</v>
      </c>
      <c r="DU36" s="106">
        <v>27.059600132281332</v>
      </c>
      <c r="DV36" s="106">
        <v>27.592725605263162</v>
      </c>
      <c r="DW36" s="106">
        <v>34.532572999999999</v>
      </c>
      <c r="DX36" s="106">
        <v>45.945484603174599</v>
      </c>
      <c r="DY36" s="106">
        <v>15.005142866731308</v>
      </c>
      <c r="DZ36" s="106">
        <v>12.333404238583146</v>
      </c>
      <c r="EA36" s="106">
        <v>17</v>
      </c>
      <c r="EB36" s="106">
        <v>17</v>
      </c>
      <c r="EC36" s="166">
        <v>42.3</v>
      </c>
      <c r="ED36" s="102">
        <v>62.617629904241632</v>
      </c>
      <c r="EE36">
        <v>1.3843979747145472</v>
      </c>
      <c r="EF36">
        <v>6.2602601611340427</v>
      </c>
      <c r="EG36">
        <v>2.1334988272951589</v>
      </c>
      <c r="EH36">
        <v>211.80236095699573</v>
      </c>
      <c r="EI36">
        <v>3.4558826938430016</v>
      </c>
      <c r="EJ36">
        <v>4.481337144948359</v>
      </c>
      <c r="EK36">
        <v>0</v>
      </c>
      <c r="EL36">
        <v>0</v>
      </c>
    </row>
    <row r="37" spans="2:142">
      <c r="B37" t="s">
        <v>240</v>
      </c>
      <c r="C37" s="106">
        <v>18.177177101070814</v>
      </c>
      <c r="D37" s="106">
        <v>24.411399044996692</v>
      </c>
      <c r="E37" s="106">
        <v>27.304896388888888</v>
      </c>
      <c r="F37" s="106">
        <v>27.803423307123573</v>
      </c>
      <c r="G37" s="106">
        <v>33.980400000000003</v>
      </c>
      <c r="H37" s="106">
        <v>45.945484603174599</v>
      </c>
      <c r="I37" s="106">
        <v>15.005142866731308</v>
      </c>
      <c r="J37" s="106">
        <v>12.333404238583146</v>
      </c>
      <c r="K37" s="106">
        <v>17</v>
      </c>
      <c r="L37" s="106">
        <v>17</v>
      </c>
      <c r="M37" s="166">
        <v>42.3</v>
      </c>
      <c r="N37">
        <v>71.184566121001978</v>
      </c>
      <c r="O37">
        <v>4.8593017787707429E-2</v>
      </c>
      <c r="P37">
        <v>1.0438306817189416</v>
      </c>
      <c r="Q37">
        <v>0.33189074748210934</v>
      </c>
      <c r="R37">
        <v>95.52418156029492</v>
      </c>
      <c r="S37">
        <v>0.23419425082581652</v>
      </c>
      <c r="T37">
        <v>0</v>
      </c>
      <c r="U37">
        <v>0</v>
      </c>
      <c r="V37" s="140">
        <v>0</v>
      </c>
      <c r="W37" s="106">
        <v>17.782608755952683</v>
      </c>
      <c r="X37" s="106">
        <v>23.955265186390594</v>
      </c>
      <c r="Y37" s="106">
        <v>29.551900109999998</v>
      </c>
      <c r="Z37" s="106">
        <v>27.425618302736073</v>
      </c>
      <c r="AA37" s="106">
        <v>33.975000000000001</v>
      </c>
      <c r="AB37" s="106">
        <v>45.945484603174599</v>
      </c>
      <c r="AC37" s="106">
        <v>15.005142866731308</v>
      </c>
      <c r="AD37" s="106">
        <v>12.333404238583146</v>
      </c>
      <c r="AE37" s="106">
        <v>17</v>
      </c>
      <c r="AF37" s="106">
        <v>17</v>
      </c>
      <c r="AG37" s="166">
        <v>42.3</v>
      </c>
      <c r="AH37" s="102">
        <v>75.777947846037378</v>
      </c>
      <c r="AI37">
        <v>0.31726707716486552</v>
      </c>
      <c r="AJ37">
        <v>2.6149839678874258</v>
      </c>
      <c r="AK37">
        <v>0.76987397618307363</v>
      </c>
      <c r="AL37">
        <v>121.51586159295434</v>
      </c>
      <c r="AM37">
        <v>0.60343521029998648</v>
      </c>
      <c r="AN37">
        <v>0.12259482050236158</v>
      </c>
      <c r="AO37">
        <v>0</v>
      </c>
      <c r="AP37">
        <v>0</v>
      </c>
      <c r="AQ37" s="187">
        <v>17.610611646729751</v>
      </c>
      <c r="AR37" s="106">
        <v>21.023996887467522</v>
      </c>
      <c r="AS37" s="106">
        <v>27.450416749999995</v>
      </c>
      <c r="AT37" s="106">
        <v>27.501905665315316</v>
      </c>
      <c r="AU37" s="106">
        <v>34.335000000000001</v>
      </c>
      <c r="AV37" s="106">
        <v>45.945484603174599</v>
      </c>
      <c r="AW37" s="106">
        <v>15.005142866731308</v>
      </c>
      <c r="AX37" s="106">
        <v>12.333404238583146</v>
      </c>
      <c r="AY37" s="106">
        <v>17</v>
      </c>
      <c r="AZ37" s="106">
        <v>17</v>
      </c>
      <c r="BA37" s="166">
        <v>42.3</v>
      </c>
      <c r="BB37" s="102">
        <v>73.549635933584796</v>
      </c>
      <c r="BC37">
        <v>1.428610558807764</v>
      </c>
      <c r="BD37">
        <v>6.9112138347053804</v>
      </c>
      <c r="BE37">
        <v>2.3489643709440169</v>
      </c>
      <c r="BF37">
        <v>139.52985388865562</v>
      </c>
      <c r="BG37">
        <v>1.978084244343072</v>
      </c>
      <c r="BH37">
        <v>1.3078106701925825</v>
      </c>
      <c r="BI37">
        <v>0</v>
      </c>
      <c r="BJ37">
        <v>0</v>
      </c>
      <c r="BK37" s="187">
        <v>18.618821186565441</v>
      </c>
      <c r="BL37" s="106">
        <v>19.760000000000002</v>
      </c>
      <c r="BM37" s="106">
        <v>27.1278929550969</v>
      </c>
      <c r="BN37" s="106">
        <v>27.546939390624996</v>
      </c>
      <c r="BO37" s="106">
        <v>34.427</v>
      </c>
      <c r="BP37" s="106">
        <v>45.945484603174599</v>
      </c>
      <c r="BQ37" s="106">
        <v>15.005142866731308</v>
      </c>
      <c r="BR37" s="106">
        <v>12.333404238583146</v>
      </c>
      <c r="BS37" s="106">
        <v>17</v>
      </c>
      <c r="BT37" s="106">
        <v>17</v>
      </c>
      <c r="BU37" s="166">
        <v>42.3</v>
      </c>
      <c r="BV37" s="102">
        <v>85.625858301758385</v>
      </c>
      <c r="BW37">
        <v>1.8938307037454742</v>
      </c>
      <c r="BX37">
        <v>8.6389539630694401</v>
      </c>
      <c r="BY37">
        <v>2.922178777561558</v>
      </c>
      <c r="BZ37">
        <v>176.4881790264798</v>
      </c>
      <c r="CA37">
        <v>3.1879197277955784</v>
      </c>
      <c r="CB37">
        <v>1.9683533825061055</v>
      </c>
      <c r="CC37">
        <v>0</v>
      </c>
      <c r="CD37">
        <v>0.98384519490523403</v>
      </c>
      <c r="CE37" s="187">
        <v>18.555051753541601</v>
      </c>
      <c r="CF37" s="106">
        <v>19.760000000000002</v>
      </c>
      <c r="CG37" s="106">
        <v>27.051979603965048</v>
      </c>
      <c r="CH37" s="106">
        <v>27.852039904256042</v>
      </c>
      <c r="CI37" s="106">
        <v>34.524799999999999</v>
      </c>
      <c r="CJ37" s="106">
        <v>45.945484603174599</v>
      </c>
      <c r="CK37" s="106">
        <v>15.005142866731308</v>
      </c>
      <c r="CL37" s="106">
        <v>12.333404238583146</v>
      </c>
      <c r="CM37" s="106">
        <v>17</v>
      </c>
      <c r="CN37" s="106">
        <v>17</v>
      </c>
      <c r="CO37" s="166">
        <v>42.3</v>
      </c>
      <c r="CP37" s="102">
        <v>79.919593083313103</v>
      </c>
      <c r="CQ37">
        <v>1.7841929342320064</v>
      </c>
      <c r="CR37">
        <v>8.0876761577272926</v>
      </c>
      <c r="CS37">
        <v>2.7227814858163999</v>
      </c>
      <c r="CT37">
        <v>165.45249272115672</v>
      </c>
      <c r="CU37">
        <v>3.1529280904813657</v>
      </c>
      <c r="CV37">
        <v>2.3175876050238795</v>
      </c>
      <c r="CW37">
        <v>0</v>
      </c>
      <c r="CX37">
        <v>0.9242501279999088</v>
      </c>
      <c r="CY37" s="187">
        <v>18.542580514638523</v>
      </c>
      <c r="CZ37" s="106">
        <v>19.760000000000002</v>
      </c>
      <c r="DA37" s="106">
        <v>27.042916996100413</v>
      </c>
      <c r="DB37" s="106">
        <v>28.063870647566528</v>
      </c>
      <c r="DC37" s="106">
        <v>34.565378000000003</v>
      </c>
      <c r="DD37" s="106">
        <v>45.945484603174599</v>
      </c>
      <c r="DE37" s="106">
        <v>15.005142866731308</v>
      </c>
      <c r="DF37" s="106">
        <v>12.333404238583146</v>
      </c>
      <c r="DG37" s="106">
        <v>17</v>
      </c>
      <c r="DH37" s="106">
        <v>17</v>
      </c>
      <c r="DI37" s="166">
        <v>42.3</v>
      </c>
      <c r="DJ37" s="102">
        <v>84.27115162538901</v>
      </c>
      <c r="DK37">
        <v>1.8836020873614707</v>
      </c>
      <c r="DL37">
        <v>8.5298278479209664</v>
      </c>
      <c r="DM37">
        <v>2.8533583385949752</v>
      </c>
      <c r="DN37">
        <v>164.6444285156953</v>
      </c>
      <c r="DO37">
        <v>3.3262668290677233</v>
      </c>
      <c r="DP37">
        <v>2.4412040483618997</v>
      </c>
      <c r="DQ37">
        <v>0</v>
      </c>
      <c r="DR37">
        <v>0.9759612682485993</v>
      </c>
      <c r="DS37" s="187">
        <v>18.319727103167875</v>
      </c>
      <c r="DT37" s="106">
        <v>19.760000000000002</v>
      </c>
      <c r="DU37" s="106">
        <v>27.059600132281332</v>
      </c>
      <c r="DV37" s="106">
        <v>27.592725605263162</v>
      </c>
      <c r="DW37" s="106">
        <v>34.532572999999999</v>
      </c>
      <c r="DX37" s="106">
        <v>45.945484603174599</v>
      </c>
      <c r="DY37" s="106">
        <v>15.005142866731308</v>
      </c>
      <c r="DZ37" s="106">
        <v>12.333404238583146</v>
      </c>
      <c r="EA37" s="106">
        <v>17</v>
      </c>
      <c r="EB37" s="106">
        <v>17</v>
      </c>
      <c r="EC37" s="166">
        <v>42.3</v>
      </c>
      <c r="ED37" s="102">
        <v>87.455918496610309</v>
      </c>
      <c r="EE37">
        <v>1.9335416659599001</v>
      </c>
      <c r="EF37">
        <v>8.7434928989963066</v>
      </c>
      <c r="EG37">
        <v>2.9797854028949753</v>
      </c>
      <c r="EH37">
        <v>168.4241308267849</v>
      </c>
      <c r="EI37">
        <v>2.7480998621541124</v>
      </c>
      <c r="EJ37">
        <v>3.5635358839694913</v>
      </c>
      <c r="EK37">
        <v>0</v>
      </c>
      <c r="EL37">
        <v>0.99112005621594923</v>
      </c>
    </row>
    <row r="38" spans="2:142">
      <c r="B38" t="s">
        <v>241</v>
      </c>
      <c r="C38" s="106">
        <v>18.177177101070814</v>
      </c>
      <c r="D38" s="106">
        <v>24.411399044996692</v>
      </c>
      <c r="E38" s="106">
        <v>27.304896388888888</v>
      </c>
      <c r="F38" s="106">
        <v>27.803423307123573</v>
      </c>
      <c r="G38" s="106">
        <v>33.980400000000003</v>
      </c>
      <c r="H38" s="106">
        <v>45.945484603174599</v>
      </c>
      <c r="I38" s="106">
        <v>15.005142866731308</v>
      </c>
      <c r="J38" s="106">
        <v>12.333404238583146</v>
      </c>
      <c r="K38" s="106">
        <v>17</v>
      </c>
      <c r="L38" s="106">
        <v>17</v>
      </c>
      <c r="M38" s="166">
        <v>42.3</v>
      </c>
      <c r="N38">
        <v>197.82064987946183</v>
      </c>
      <c r="O38">
        <v>0.1350391367424861</v>
      </c>
      <c r="P38">
        <v>2.900786997433709</v>
      </c>
      <c r="Q38">
        <v>0.92231851556542288</v>
      </c>
      <c r="R38">
        <v>178.81050012599607</v>
      </c>
      <c r="S38">
        <v>0.43838523851015476</v>
      </c>
      <c r="T38">
        <v>0</v>
      </c>
      <c r="U38">
        <v>0</v>
      </c>
      <c r="V38" s="140">
        <v>0</v>
      </c>
      <c r="W38" s="106">
        <v>17.782608755952683</v>
      </c>
      <c r="X38" s="106">
        <v>23.955265186390594</v>
      </c>
      <c r="Y38" s="106">
        <v>29.551900109999998</v>
      </c>
      <c r="Z38" s="106">
        <v>27.425618302736073</v>
      </c>
      <c r="AA38" s="106">
        <v>33.975000000000001</v>
      </c>
      <c r="AB38" s="106">
        <v>45.945484603174599</v>
      </c>
      <c r="AC38" s="106">
        <v>15.005142866731308</v>
      </c>
      <c r="AD38" s="106">
        <v>12.333404238583146</v>
      </c>
      <c r="AE38" s="106">
        <v>17</v>
      </c>
      <c r="AF38" s="106">
        <v>17</v>
      </c>
      <c r="AG38" s="166">
        <v>42.3</v>
      </c>
      <c r="AH38" s="102">
        <v>151.85535835987486</v>
      </c>
      <c r="AI38">
        <v>0.63578794448944809</v>
      </c>
      <c r="AJ38">
        <v>5.240301945833675</v>
      </c>
      <c r="AK38">
        <v>1.5427903746186744</v>
      </c>
      <c r="AL38">
        <v>201.03716829475499</v>
      </c>
      <c r="AM38">
        <v>0.99832980104626245</v>
      </c>
      <c r="AN38">
        <v>0.20282220969601852</v>
      </c>
      <c r="AO38">
        <v>0</v>
      </c>
      <c r="AP38">
        <v>0</v>
      </c>
      <c r="AQ38" s="187">
        <v>17.610611646729751</v>
      </c>
      <c r="AR38" s="106">
        <v>21.023996887467522</v>
      </c>
      <c r="AS38" s="106">
        <v>27.450416749999995</v>
      </c>
      <c r="AT38" s="106">
        <v>27.501905665315316</v>
      </c>
      <c r="AU38" s="106">
        <v>34.335000000000001</v>
      </c>
      <c r="AV38" s="106">
        <v>45.945484603174599</v>
      </c>
      <c r="AW38" s="106">
        <v>15.005142866731308</v>
      </c>
      <c r="AX38" s="106">
        <v>12.333404238583146</v>
      </c>
      <c r="AY38" s="106">
        <v>17</v>
      </c>
      <c r="AZ38" s="106">
        <v>17</v>
      </c>
      <c r="BA38" s="166">
        <v>42.3</v>
      </c>
      <c r="BB38" s="102">
        <v>135.0914698576133</v>
      </c>
      <c r="BC38">
        <v>2.6239844398104109</v>
      </c>
      <c r="BD38">
        <v>12.694094587683654</v>
      </c>
      <c r="BE38">
        <v>4.3144339939430196</v>
      </c>
      <c r="BF38">
        <v>221.1951896111097</v>
      </c>
      <c r="BG38">
        <v>3.1358358609288892</v>
      </c>
      <c r="BH38">
        <v>2.073258310723427</v>
      </c>
      <c r="BI38">
        <v>0</v>
      </c>
      <c r="BJ38">
        <v>0</v>
      </c>
      <c r="BK38" s="187">
        <v>18.618821186565441</v>
      </c>
      <c r="BL38" s="106">
        <v>19.760000000000002</v>
      </c>
      <c r="BM38" s="106">
        <v>27.1278929550969</v>
      </c>
      <c r="BN38" s="106">
        <v>27.546939390624996</v>
      </c>
      <c r="BO38" s="106">
        <v>34.427</v>
      </c>
      <c r="BP38" s="106">
        <v>45.945484603174599</v>
      </c>
      <c r="BQ38" s="106">
        <v>15.005142866731308</v>
      </c>
      <c r="BR38" s="106">
        <v>12.333404238583146</v>
      </c>
      <c r="BS38" s="106">
        <v>17</v>
      </c>
      <c r="BT38" s="106">
        <v>17</v>
      </c>
      <c r="BU38" s="166">
        <v>42.3</v>
      </c>
      <c r="BV38" s="102">
        <v>112.9123063941239</v>
      </c>
      <c r="BW38">
        <v>2.49733896886984</v>
      </c>
      <c r="BX38">
        <v>11.391935055006583</v>
      </c>
      <c r="BY38">
        <v>3.8533913938432471</v>
      </c>
      <c r="BZ38">
        <v>219.64836870203084</v>
      </c>
      <c r="CA38">
        <v>3.967525596477834</v>
      </c>
      <c r="CB38">
        <v>2.4497142634789304</v>
      </c>
      <c r="CC38">
        <v>0</v>
      </c>
      <c r="CD38">
        <v>0</v>
      </c>
      <c r="CE38" s="187">
        <v>18.555051753541601</v>
      </c>
      <c r="CF38" s="106">
        <v>19.760000000000002</v>
      </c>
      <c r="CG38" s="106">
        <v>27.051979603965048</v>
      </c>
      <c r="CH38" s="106">
        <v>27.852039904256042</v>
      </c>
      <c r="CI38" s="106">
        <v>34.524799999999999</v>
      </c>
      <c r="CJ38" s="106">
        <v>45.945484603174599</v>
      </c>
      <c r="CK38" s="106">
        <v>15.005142866731308</v>
      </c>
      <c r="CL38" s="106">
        <v>12.333404238583146</v>
      </c>
      <c r="CM38" s="106">
        <v>17</v>
      </c>
      <c r="CN38" s="106">
        <v>17</v>
      </c>
      <c r="CO38" s="166">
        <v>42.3</v>
      </c>
      <c r="CP38" s="102">
        <v>106.73168730321666</v>
      </c>
      <c r="CQ38">
        <v>2.3827689180867484</v>
      </c>
      <c r="CR38">
        <v>10.800997469748946</v>
      </c>
      <c r="CS38">
        <v>3.6362430153541565</v>
      </c>
      <c r="CT38">
        <v>212.64627336808641</v>
      </c>
      <c r="CU38">
        <v>4.0522714261450723</v>
      </c>
      <c r="CV38">
        <v>2.9786578570500906</v>
      </c>
      <c r="CW38">
        <v>0</v>
      </c>
      <c r="CX38">
        <v>0</v>
      </c>
      <c r="CY38" s="187">
        <v>18.542580514638523</v>
      </c>
      <c r="CZ38" s="106">
        <v>19.760000000000002</v>
      </c>
      <c r="DA38" s="106">
        <v>27.042916996100413</v>
      </c>
      <c r="DB38" s="106">
        <v>28.063870647566528</v>
      </c>
      <c r="DC38" s="106">
        <v>34.565378000000003</v>
      </c>
      <c r="DD38" s="106">
        <v>45.945484603174599</v>
      </c>
      <c r="DE38" s="106">
        <v>15.005142866731308</v>
      </c>
      <c r="DF38" s="106">
        <v>12.333404238583146</v>
      </c>
      <c r="DG38" s="106">
        <v>17</v>
      </c>
      <c r="DH38" s="106">
        <v>17</v>
      </c>
      <c r="DI38" s="166">
        <v>42.3</v>
      </c>
      <c r="DJ38" s="102">
        <v>112.83299686484104</v>
      </c>
      <c r="DK38">
        <v>2.5220074048903069</v>
      </c>
      <c r="DL38">
        <v>11.420824567587093</v>
      </c>
      <c r="DM38">
        <v>3.8204411149397139</v>
      </c>
      <c r="DN38">
        <v>212.88898801312661</v>
      </c>
      <c r="DO38">
        <v>4.3009386074327729</v>
      </c>
      <c r="DP38">
        <v>3.1565323167906048</v>
      </c>
      <c r="DQ38">
        <v>0</v>
      </c>
      <c r="DR38">
        <v>0</v>
      </c>
      <c r="DS38" s="187">
        <v>18.319727103167875</v>
      </c>
      <c r="DT38" s="106">
        <v>19.760000000000002</v>
      </c>
      <c r="DU38" s="106">
        <v>27.059600132281332</v>
      </c>
      <c r="DV38" s="106">
        <v>27.592725605263162</v>
      </c>
      <c r="DW38" s="106">
        <v>34.532572999999999</v>
      </c>
      <c r="DX38" s="106">
        <v>45.945484603174599</v>
      </c>
      <c r="DY38" s="106">
        <v>15.005142866731308</v>
      </c>
      <c r="DZ38" s="106">
        <v>12.333404238583146</v>
      </c>
      <c r="EA38" s="106">
        <v>17</v>
      </c>
      <c r="EB38" s="106">
        <v>17</v>
      </c>
      <c r="EC38" s="166">
        <v>42.3</v>
      </c>
      <c r="ED38" s="102">
        <v>115.85594973816964</v>
      </c>
      <c r="EE38">
        <v>2.5614310605724113</v>
      </c>
      <c r="EF38">
        <v>11.582814419602958</v>
      </c>
      <c r="EG38">
        <v>3.9474271587658452</v>
      </c>
      <c r="EH38">
        <v>211.77559614173606</v>
      </c>
      <c r="EI38">
        <v>3.4554459845379597</v>
      </c>
      <c r="EJ38">
        <v>4.4807708521069625</v>
      </c>
      <c r="EK38">
        <v>0</v>
      </c>
      <c r="EL38">
        <v>0</v>
      </c>
    </row>
    <row r="39" spans="2:142">
      <c r="B39" t="s">
        <v>242</v>
      </c>
      <c r="C39" s="106">
        <v>18.177177101070814</v>
      </c>
      <c r="D39" s="106">
        <v>24.411399044996692</v>
      </c>
      <c r="E39" s="106">
        <v>27.304896388888888</v>
      </c>
      <c r="F39" s="106">
        <v>27.803423307123573</v>
      </c>
      <c r="G39" s="106">
        <v>33.980400000000003</v>
      </c>
      <c r="H39" s="106">
        <v>45.945484603174599</v>
      </c>
      <c r="I39" s="106">
        <v>15.005142866731308</v>
      </c>
      <c r="J39" s="106">
        <v>12.333404238583146</v>
      </c>
      <c r="K39" s="106">
        <v>17</v>
      </c>
      <c r="L39" s="106">
        <v>17</v>
      </c>
      <c r="M39" s="166">
        <v>42.3</v>
      </c>
      <c r="N39">
        <v>132.09774975004251</v>
      </c>
      <c r="O39">
        <v>9.017443883002188E-2</v>
      </c>
      <c r="P39">
        <v>1.9370446669681007</v>
      </c>
      <c r="Q39">
        <v>0.61589222628290041</v>
      </c>
      <c r="R39">
        <v>366.90556825142295</v>
      </c>
      <c r="S39">
        <v>0.89953322056180307</v>
      </c>
      <c r="T39">
        <v>0</v>
      </c>
      <c r="U39">
        <v>0</v>
      </c>
      <c r="V39" s="140">
        <v>0</v>
      </c>
      <c r="W39" s="106">
        <v>17.782608755952683</v>
      </c>
      <c r="X39" s="106">
        <v>23.955265186390594</v>
      </c>
      <c r="Y39" s="106">
        <v>29.551900109999998</v>
      </c>
      <c r="Z39" s="106">
        <v>27.425618302736073</v>
      </c>
      <c r="AA39" s="106">
        <v>33.975000000000001</v>
      </c>
      <c r="AB39" s="106">
        <v>45.945484603174599</v>
      </c>
      <c r="AC39" s="106">
        <v>15.005142866731308</v>
      </c>
      <c r="AD39" s="106">
        <v>12.333404238583146</v>
      </c>
      <c r="AE39" s="106">
        <v>17</v>
      </c>
      <c r="AF39" s="106">
        <v>17</v>
      </c>
      <c r="AG39" s="166">
        <v>42.3</v>
      </c>
      <c r="AH39" s="102">
        <v>137.02893869326357</v>
      </c>
      <c r="AI39">
        <v>0.57371269745316389</v>
      </c>
      <c r="AJ39">
        <v>4.7286643146836163</v>
      </c>
      <c r="AK39">
        <v>1.3921598153894328</v>
      </c>
      <c r="AL39">
        <v>455.02979694364802</v>
      </c>
      <c r="AM39">
        <v>2.2596309453923258</v>
      </c>
      <c r="AN39">
        <v>0.45907007980896403</v>
      </c>
      <c r="AO39">
        <v>0</v>
      </c>
      <c r="AP39">
        <v>0</v>
      </c>
      <c r="AQ39" s="187">
        <v>17.610611646729751</v>
      </c>
      <c r="AR39" s="106">
        <v>21.023996887467522</v>
      </c>
      <c r="AS39" s="106">
        <v>27.450416749999995</v>
      </c>
      <c r="AT39" s="106">
        <v>27.501905665315316</v>
      </c>
      <c r="AU39" s="106">
        <v>34.335000000000001</v>
      </c>
      <c r="AV39" s="106">
        <v>45.945484603174599</v>
      </c>
      <c r="AW39" s="106">
        <v>15.005142866731308</v>
      </c>
      <c r="AX39" s="106">
        <v>12.333404238583146</v>
      </c>
      <c r="AY39" s="106">
        <v>17</v>
      </c>
      <c r="AZ39" s="106">
        <v>17</v>
      </c>
      <c r="BA39" s="166">
        <v>42.3</v>
      </c>
      <c r="BB39" s="102">
        <v>123.24821435384391</v>
      </c>
      <c r="BC39">
        <v>2.3939438740267631</v>
      </c>
      <c r="BD39">
        <v>11.581223391971506</v>
      </c>
      <c r="BE39">
        <v>3.93619438933829</v>
      </c>
      <c r="BF39">
        <v>505.66223165605635</v>
      </c>
      <c r="BG39">
        <v>7.1686629457549076</v>
      </c>
      <c r="BH39">
        <v>4.7395624924892967</v>
      </c>
      <c r="BI39">
        <v>0</v>
      </c>
      <c r="BJ39">
        <v>0</v>
      </c>
      <c r="BK39" s="187">
        <v>18.618821186565441</v>
      </c>
      <c r="BL39" s="106">
        <v>19.760000000000002</v>
      </c>
      <c r="BM39" s="106">
        <v>27.1278929550969</v>
      </c>
      <c r="BN39" s="106">
        <v>27.546939390624996</v>
      </c>
      <c r="BO39" s="106">
        <v>34.427</v>
      </c>
      <c r="BP39" s="106">
        <v>45.945484603174599</v>
      </c>
      <c r="BQ39" s="106">
        <v>15.005142866731308</v>
      </c>
      <c r="BR39" s="106">
        <v>12.333404238583146</v>
      </c>
      <c r="BS39" s="106">
        <v>17</v>
      </c>
      <c r="BT39" s="106">
        <v>17</v>
      </c>
      <c r="BU39" s="166">
        <v>42.3</v>
      </c>
      <c r="BV39" s="102">
        <v>101.70774458980097</v>
      </c>
      <c r="BW39">
        <v>2.2495219707352372</v>
      </c>
      <c r="BX39">
        <v>10.261485731359636</v>
      </c>
      <c r="BY39">
        <v>3.4710100272111895</v>
      </c>
      <c r="BZ39">
        <v>450.61800367253363</v>
      </c>
      <c r="CA39">
        <v>8.1395481075930682</v>
      </c>
      <c r="CB39">
        <v>5.025693373004323</v>
      </c>
      <c r="CC39">
        <v>0</v>
      </c>
      <c r="CD39">
        <v>0</v>
      </c>
      <c r="CE39" s="187">
        <v>18.555051753541601</v>
      </c>
      <c r="CF39" s="106">
        <v>19.760000000000002</v>
      </c>
      <c r="CG39" s="106">
        <v>27.051979603965048</v>
      </c>
      <c r="CH39" s="106">
        <v>27.852039904256042</v>
      </c>
      <c r="CI39" s="106">
        <v>34.524799999999999</v>
      </c>
      <c r="CJ39" s="106">
        <v>45.945484603174599</v>
      </c>
      <c r="CK39" s="106">
        <v>15.005142866731308</v>
      </c>
      <c r="CL39" s="106">
        <v>12.333404238583146</v>
      </c>
      <c r="CM39" s="106">
        <v>17</v>
      </c>
      <c r="CN39" s="106">
        <v>17</v>
      </c>
      <c r="CO39" s="166">
        <v>42.3</v>
      </c>
      <c r="CP39" s="102">
        <v>95.115290708087898</v>
      </c>
      <c r="CQ39">
        <v>2.1234346056027054</v>
      </c>
      <c r="CR39">
        <v>9.6254452658833873</v>
      </c>
      <c r="CS39">
        <v>3.2404838734357879</v>
      </c>
      <c r="CT39">
        <v>421.6826330291517</v>
      </c>
      <c r="CU39">
        <v>8.0357509099997202</v>
      </c>
      <c r="CV39">
        <v>5.9067495901028941</v>
      </c>
      <c r="CW39">
        <v>0</v>
      </c>
      <c r="CX39">
        <v>0</v>
      </c>
      <c r="CY39" s="187">
        <v>18.542580514638523</v>
      </c>
      <c r="CZ39" s="106">
        <v>19.760000000000002</v>
      </c>
      <c r="DA39" s="106">
        <v>27.042916996100413</v>
      </c>
      <c r="DB39" s="106">
        <v>28.063870647566528</v>
      </c>
      <c r="DC39" s="106">
        <v>34.565378000000003</v>
      </c>
      <c r="DD39" s="106">
        <v>45.945484603174599</v>
      </c>
      <c r="DE39" s="106">
        <v>15.005142866731308</v>
      </c>
      <c r="DF39" s="106">
        <v>12.333404238583146</v>
      </c>
      <c r="DG39" s="106">
        <v>17</v>
      </c>
      <c r="DH39" s="106">
        <v>17</v>
      </c>
      <c r="DI39" s="166">
        <v>42.3</v>
      </c>
      <c r="DJ39" s="102">
        <v>100.06941897978365</v>
      </c>
      <c r="DK39">
        <v>2.2367199550003773</v>
      </c>
      <c r="DL39">
        <v>10.128910075104114</v>
      </c>
      <c r="DM39">
        <v>3.3882758877392041</v>
      </c>
      <c r="DN39">
        <v>418.68250411136432</v>
      </c>
      <c r="DO39">
        <v>8.4585293161249169</v>
      </c>
      <c r="DP39">
        <v>6.2078591618879244</v>
      </c>
      <c r="DQ39">
        <v>0</v>
      </c>
      <c r="DR39">
        <v>0</v>
      </c>
      <c r="DS39" s="187">
        <v>18.319727103167875</v>
      </c>
      <c r="DT39" s="106">
        <v>19.760000000000002</v>
      </c>
      <c r="DU39" s="106">
        <v>27.059600132281332</v>
      </c>
      <c r="DV39" s="106">
        <v>27.592725605263162</v>
      </c>
      <c r="DW39" s="106">
        <v>34.532572999999999</v>
      </c>
      <c r="DX39" s="106">
        <v>45.945484603174599</v>
      </c>
      <c r="DY39" s="106">
        <v>15.005142866731308</v>
      </c>
      <c r="DZ39" s="106">
        <v>12.333404238583146</v>
      </c>
      <c r="EA39" s="106">
        <v>17</v>
      </c>
      <c r="EB39" s="106">
        <v>17</v>
      </c>
      <c r="EC39" s="166">
        <v>42.3</v>
      </c>
      <c r="ED39" s="102">
        <v>102.75310143696365</v>
      </c>
      <c r="EE39">
        <v>2.2717433691199957</v>
      </c>
      <c r="EF39">
        <v>10.272844059133178</v>
      </c>
      <c r="EG39">
        <v>3.5009888070173116</v>
      </c>
      <c r="EH39">
        <v>420.73606713738388</v>
      </c>
      <c r="EI39">
        <v>6.8649588537441986</v>
      </c>
      <c r="EJ39">
        <v>8.9019789834404541</v>
      </c>
      <c r="EK39">
        <v>0</v>
      </c>
      <c r="EL39">
        <v>0</v>
      </c>
    </row>
    <row r="40" spans="2:142" ht="15.75" thickBot="1">
      <c r="B40" t="s">
        <v>243</v>
      </c>
      <c r="C40" s="182">
        <v>18.177177101070814</v>
      </c>
      <c r="D40" s="182">
        <v>24.411399044996692</v>
      </c>
      <c r="E40" s="182">
        <v>27.304896388888888</v>
      </c>
      <c r="F40" s="182">
        <v>27.803423307123573</v>
      </c>
      <c r="G40" s="182">
        <v>33.980400000000003</v>
      </c>
      <c r="H40" s="182">
        <v>45.945484603174599</v>
      </c>
      <c r="I40" s="182">
        <v>15.005142866731308</v>
      </c>
      <c r="J40" s="182">
        <v>12.333404238583146</v>
      </c>
      <c r="K40" s="182">
        <v>17</v>
      </c>
      <c r="L40" s="182">
        <v>17</v>
      </c>
      <c r="M40" s="183">
        <v>42.3</v>
      </c>
      <c r="N40">
        <v>80.046775876185478</v>
      </c>
      <c r="O40">
        <v>5.4642665060123281E-2</v>
      </c>
      <c r="P40">
        <v>1.1737836610566938</v>
      </c>
      <c r="Q40">
        <v>0.37320989263207627</v>
      </c>
      <c r="R40">
        <v>134.48452293887505</v>
      </c>
      <c r="S40">
        <v>0.32971234699830632</v>
      </c>
      <c r="T40">
        <v>0</v>
      </c>
      <c r="U40">
        <v>0</v>
      </c>
      <c r="V40" s="140">
        <v>0</v>
      </c>
      <c r="W40" s="106">
        <v>17.782608755952683</v>
      </c>
      <c r="X40" s="106">
        <v>23.955265186390594</v>
      </c>
      <c r="Y40" s="106">
        <v>29.551900109999998</v>
      </c>
      <c r="Z40" s="106">
        <v>27.425618302736073</v>
      </c>
      <c r="AA40" s="106">
        <v>33.975000000000001</v>
      </c>
      <c r="AB40" s="106">
        <v>45.945484603174599</v>
      </c>
      <c r="AC40" s="106">
        <v>15.005142866731308</v>
      </c>
      <c r="AD40" s="106">
        <v>12.333404238583146</v>
      </c>
      <c r="AE40" s="106">
        <v>17</v>
      </c>
      <c r="AF40" s="106">
        <v>17</v>
      </c>
      <c r="AG40" s="166">
        <v>42.3</v>
      </c>
      <c r="AH40" s="102">
        <v>67.219187471922154</v>
      </c>
      <c r="AI40">
        <v>0.28143326316970319</v>
      </c>
      <c r="AJ40">
        <v>2.3196339115785056</v>
      </c>
      <c r="AK40">
        <v>0.68292035619582014</v>
      </c>
      <c r="AL40">
        <v>161.45433820958709</v>
      </c>
      <c r="AM40">
        <v>0.80176555763314683</v>
      </c>
      <c r="AN40">
        <v>0.16288791728634347</v>
      </c>
      <c r="AO40">
        <v>0</v>
      </c>
      <c r="AP40">
        <v>0</v>
      </c>
      <c r="AQ40" s="187">
        <v>17.610611646729751</v>
      </c>
      <c r="AR40" s="106">
        <v>21.023996887467522</v>
      </c>
      <c r="AS40" s="106">
        <v>27.450416749999995</v>
      </c>
      <c r="AT40" s="106">
        <v>27.501905665315316</v>
      </c>
      <c r="AU40" s="106">
        <v>34.335000000000001</v>
      </c>
      <c r="AV40" s="106">
        <v>45.945484603174599</v>
      </c>
      <c r="AW40" s="106">
        <v>15.005142866731308</v>
      </c>
      <c r="AX40" s="106">
        <v>12.333404238583146</v>
      </c>
      <c r="AY40" s="106">
        <v>17</v>
      </c>
      <c r="AZ40" s="106">
        <v>17</v>
      </c>
      <c r="BA40" s="166">
        <v>42.3</v>
      </c>
      <c r="BB40" s="102">
        <v>61.932143638382854</v>
      </c>
      <c r="BC40">
        <v>1.2029551636569265</v>
      </c>
      <c r="BD40">
        <v>5.8195568542726637</v>
      </c>
      <c r="BE40">
        <v>1.9779349955465921</v>
      </c>
      <c r="BF40">
        <v>183.31582390616535</v>
      </c>
      <c r="BG40">
        <v>2.5988283718616927</v>
      </c>
      <c r="BH40">
        <v>1.7182157354722183</v>
      </c>
      <c r="BI40">
        <v>0</v>
      </c>
      <c r="BJ40">
        <v>0</v>
      </c>
      <c r="BK40" s="187">
        <v>18.618821186565441</v>
      </c>
      <c r="BL40" s="106">
        <v>19.760000000000002</v>
      </c>
      <c r="BM40" s="106">
        <v>27.1278929550969</v>
      </c>
      <c r="BN40" s="106">
        <v>27.546939390624996</v>
      </c>
      <c r="BO40" s="106">
        <v>34.427</v>
      </c>
      <c r="BP40" s="106">
        <v>45.945484603174599</v>
      </c>
      <c r="BQ40" s="106">
        <v>15.005142866731308</v>
      </c>
      <c r="BR40" s="106">
        <v>12.333404238583146</v>
      </c>
      <c r="BS40" s="106">
        <v>17</v>
      </c>
      <c r="BT40" s="106">
        <v>17</v>
      </c>
      <c r="BU40" s="166">
        <v>42.3</v>
      </c>
      <c r="BV40" s="102">
        <v>56.11934747020122</v>
      </c>
      <c r="BW40">
        <v>1.2412201806921379</v>
      </c>
      <c r="BX40">
        <v>5.6619865639654536</v>
      </c>
      <c r="BY40">
        <v>1.9152014291068105</v>
      </c>
      <c r="BZ40">
        <v>165.93928001680567</v>
      </c>
      <c r="CA40">
        <v>2.9973741431283027</v>
      </c>
      <c r="CB40">
        <v>1.8507026641297091</v>
      </c>
      <c r="CC40">
        <v>0</v>
      </c>
      <c r="CD40">
        <v>0</v>
      </c>
      <c r="CE40" s="187">
        <v>18.555051753541601</v>
      </c>
      <c r="CF40" s="106">
        <v>19.760000000000002</v>
      </c>
      <c r="CG40" s="106">
        <v>27.051979603965048</v>
      </c>
      <c r="CH40" s="106">
        <v>27.852039904256042</v>
      </c>
      <c r="CI40" s="106">
        <v>34.524799999999999</v>
      </c>
      <c r="CJ40" s="106">
        <v>45.945484603174599</v>
      </c>
      <c r="CK40" s="106">
        <v>15.005142866731308</v>
      </c>
      <c r="CL40" s="106">
        <v>12.333404238583146</v>
      </c>
      <c r="CM40" s="106">
        <v>17</v>
      </c>
      <c r="CN40" s="106">
        <v>17</v>
      </c>
      <c r="CO40" s="166">
        <v>42.3</v>
      </c>
      <c r="CP40" s="102">
        <v>43.633780339612123</v>
      </c>
      <c r="CQ40">
        <v>0.97411760461055685</v>
      </c>
      <c r="CR40">
        <v>4.4156366581635433</v>
      </c>
      <c r="CS40">
        <v>1.486559736872354</v>
      </c>
      <c r="CT40">
        <v>154.64680585409147</v>
      </c>
      <c r="CU40">
        <v>2.9470106509808653</v>
      </c>
      <c r="CV40">
        <v>2.1662261747123641</v>
      </c>
      <c r="CW40">
        <v>0</v>
      </c>
      <c r="CX40">
        <v>0</v>
      </c>
      <c r="CY40" s="187">
        <v>18.542580514638523</v>
      </c>
      <c r="CZ40" s="106">
        <v>19.760000000000002</v>
      </c>
      <c r="DA40" s="106">
        <v>27.042916996100413</v>
      </c>
      <c r="DB40" s="106">
        <v>28.063870647566528</v>
      </c>
      <c r="DC40" s="106">
        <v>34.565378000000003</v>
      </c>
      <c r="DD40" s="106">
        <v>45.945484603174599</v>
      </c>
      <c r="DE40" s="106">
        <v>15.005142866731308</v>
      </c>
      <c r="DF40" s="106">
        <v>12.333404238583146</v>
      </c>
      <c r="DG40" s="106">
        <v>17</v>
      </c>
      <c r="DH40" s="106">
        <v>17</v>
      </c>
      <c r="DI40" s="166">
        <v>42.3</v>
      </c>
      <c r="DJ40" s="102">
        <v>45.896877899389544</v>
      </c>
      <c r="DK40">
        <v>1.025872476490743</v>
      </c>
      <c r="DL40">
        <v>4.6456285417712664</v>
      </c>
      <c r="DM40">
        <v>1.5540340525053797</v>
      </c>
      <c r="DN40">
        <v>153.51446970123928</v>
      </c>
      <c r="DO40">
        <v>3.101411283409913</v>
      </c>
      <c r="DP40">
        <v>2.2761787222035892</v>
      </c>
      <c r="DQ40">
        <v>0</v>
      </c>
      <c r="DR40">
        <v>0</v>
      </c>
      <c r="DS40" s="187">
        <v>18.319727103167875</v>
      </c>
      <c r="DT40" s="106">
        <v>19.760000000000002</v>
      </c>
      <c r="DU40" s="106">
        <v>27.059600132281332</v>
      </c>
      <c r="DV40" s="106">
        <v>27.592725605263162</v>
      </c>
      <c r="DW40" s="106">
        <v>34.532572999999999</v>
      </c>
      <c r="DX40" s="106">
        <v>45.945484603174599</v>
      </c>
      <c r="DY40" s="106">
        <v>15.005142866731308</v>
      </c>
      <c r="DZ40" s="106">
        <v>12.333404238583146</v>
      </c>
      <c r="EA40" s="106">
        <v>17</v>
      </c>
      <c r="EB40" s="106">
        <v>17</v>
      </c>
      <c r="EC40" s="166">
        <v>42.3</v>
      </c>
      <c r="ED40" s="102">
        <v>47.014741668399196</v>
      </c>
      <c r="EE40">
        <v>1.0394375074079667</v>
      </c>
      <c r="EF40">
        <v>4.7003458084054852</v>
      </c>
      <c r="EG40">
        <v>1.6018794765708617</v>
      </c>
      <c r="EH40">
        <v>152.34939145062702</v>
      </c>
      <c r="EI40">
        <v>2.4858156582996527</v>
      </c>
      <c r="EJ40">
        <v>3.2234248184636334</v>
      </c>
      <c r="EK40">
        <v>0</v>
      </c>
      <c r="EL40">
        <v>0</v>
      </c>
    </row>
    <row r="43" spans="2:142">
      <c r="C43" t="s">
        <v>529</v>
      </c>
      <c r="D43" t="s">
        <v>582</v>
      </c>
    </row>
    <row r="44" spans="2:142">
      <c r="C44" t="s">
        <v>558</v>
      </c>
      <c r="D44">
        <v>18.229511151666745</v>
      </c>
    </row>
    <row r="45" spans="2:142">
      <c r="C45" t="s">
        <v>559</v>
      </c>
      <c r="D45">
        <v>21.204380159836461</v>
      </c>
    </row>
    <row r="46" spans="2:142">
      <c r="C46" t="s">
        <v>560</v>
      </c>
      <c r="D46">
        <v>27.512800419476051</v>
      </c>
    </row>
    <row r="47" spans="2:142">
      <c r="C47" t="s">
        <v>561</v>
      </c>
      <c r="D47">
        <v>27.683788974698068</v>
      </c>
    </row>
    <row r="48" spans="2:142">
      <c r="C48" t="s">
        <v>562</v>
      </c>
      <c r="D48">
        <v>13.67</v>
      </c>
    </row>
    <row r="49" spans="2:65">
      <c r="C49" t="s">
        <v>563</v>
      </c>
      <c r="D49">
        <v>17</v>
      </c>
    </row>
    <row r="50" spans="2:65">
      <c r="C50" t="s">
        <v>564</v>
      </c>
      <c r="D50">
        <v>17</v>
      </c>
    </row>
    <row r="51" spans="2:65">
      <c r="C51" t="s">
        <v>565</v>
      </c>
      <c r="D51">
        <v>42.3</v>
      </c>
    </row>
    <row r="52" spans="2:65">
      <c r="C52" t="s">
        <v>566</v>
      </c>
      <c r="D52">
        <v>45.945484603174798</v>
      </c>
    </row>
    <row r="53" spans="2:65">
      <c r="C53">
        <v>2</v>
      </c>
      <c r="D53">
        <v>3</v>
      </c>
      <c r="E53">
        <v>4</v>
      </c>
      <c r="F53">
        <v>5</v>
      </c>
      <c r="G53">
        <v>6</v>
      </c>
      <c r="H53">
        <v>7</v>
      </c>
      <c r="I53">
        <v>8</v>
      </c>
      <c r="J53">
        <v>9</v>
      </c>
      <c r="K53">
        <v>10</v>
      </c>
      <c r="L53">
        <v>11</v>
      </c>
      <c r="M53">
        <v>12</v>
      </c>
      <c r="N53">
        <v>13</v>
      </c>
      <c r="O53">
        <v>14</v>
      </c>
      <c r="P53">
        <v>15</v>
      </c>
      <c r="Q53">
        <v>16</v>
      </c>
      <c r="R53">
        <v>17</v>
      </c>
      <c r="S53">
        <v>18</v>
      </c>
      <c r="T53">
        <v>19</v>
      </c>
      <c r="U53">
        <v>20</v>
      </c>
      <c r="V53">
        <v>21</v>
      </c>
      <c r="W53">
        <v>22</v>
      </c>
      <c r="X53">
        <v>23</v>
      </c>
      <c r="Y53">
        <v>24</v>
      </c>
      <c r="Z53">
        <v>25</v>
      </c>
      <c r="AA53">
        <v>26</v>
      </c>
      <c r="AB53">
        <v>27</v>
      </c>
      <c r="AC53">
        <v>28</v>
      </c>
      <c r="AD53">
        <v>29</v>
      </c>
      <c r="AE53">
        <v>30</v>
      </c>
      <c r="AF53">
        <v>31</v>
      </c>
      <c r="AG53">
        <v>32</v>
      </c>
      <c r="AH53">
        <v>33</v>
      </c>
      <c r="AI53">
        <v>34</v>
      </c>
      <c r="AJ53">
        <v>35</v>
      </c>
      <c r="AK53">
        <v>36</v>
      </c>
      <c r="AL53">
        <v>37</v>
      </c>
      <c r="AM53">
        <v>38</v>
      </c>
      <c r="AN53">
        <v>39</v>
      </c>
      <c r="AO53">
        <v>40</v>
      </c>
      <c r="AP53">
        <v>41</v>
      </c>
      <c r="AQ53">
        <v>42</v>
      </c>
      <c r="AR53">
        <v>43</v>
      </c>
      <c r="AS53">
        <v>44</v>
      </c>
      <c r="AT53">
        <v>45</v>
      </c>
      <c r="AU53">
        <v>46</v>
      </c>
      <c r="AV53">
        <v>47</v>
      </c>
      <c r="AW53">
        <v>48</v>
      </c>
      <c r="AX53">
        <v>49</v>
      </c>
      <c r="AY53">
        <v>50</v>
      </c>
      <c r="AZ53">
        <v>51</v>
      </c>
      <c r="BA53">
        <v>52</v>
      </c>
      <c r="BB53">
        <v>53</v>
      </c>
      <c r="BC53">
        <v>54</v>
      </c>
      <c r="BD53">
        <v>55</v>
      </c>
      <c r="BE53">
        <v>56</v>
      </c>
      <c r="BF53">
        <v>57</v>
      </c>
      <c r="BG53">
        <v>58</v>
      </c>
      <c r="BH53">
        <v>59</v>
      </c>
      <c r="BI53">
        <v>60</v>
      </c>
      <c r="BJ53">
        <v>61</v>
      </c>
      <c r="BK53">
        <v>62</v>
      </c>
      <c r="BL53">
        <v>63</v>
      </c>
      <c r="BM53">
        <v>64</v>
      </c>
    </row>
    <row r="54" spans="2:65">
      <c r="C54">
        <f>C1</f>
        <v>2000</v>
      </c>
      <c r="L54">
        <f>W1</f>
        <v>2005</v>
      </c>
      <c r="U54">
        <v>2010</v>
      </c>
      <c r="AD54">
        <f>BK1</f>
        <v>2015</v>
      </c>
      <c r="AM54">
        <f>CE1</f>
        <v>2018</v>
      </c>
      <c r="AV54">
        <f>CY1</f>
        <v>2019</v>
      </c>
      <c r="BE54">
        <f>DS1</f>
        <v>2020</v>
      </c>
    </row>
    <row r="55" spans="2:65">
      <c r="B55" t="s">
        <v>583</v>
      </c>
      <c r="C55" t="str">
        <f t="shared" ref="C55:K55" si="0">N2</f>
        <v>HUTR</v>
      </c>
      <c r="D55" t="str">
        <f t="shared" si="0"/>
        <v>BKB</v>
      </c>
      <c r="E55" t="str">
        <f t="shared" si="0"/>
        <v>CUTR</v>
      </c>
      <c r="F55" t="str">
        <f t="shared" si="0"/>
        <v>KOKS</v>
      </c>
      <c r="G55" t="str">
        <f t="shared" si="0"/>
        <v>WOOD</v>
      </c>
      <c r="H55" t="str">
        <f t="shared" si="0"/>
        <v>BIOB</v>
      </c>
      <c r="I55" t="str">
        <f t="shared" si="0"/>
        <v>PELL</v>
      </c>
      <c r="J55" t="str">
        <f t="shared" si="0"/>
        <v>KAP</v>
      </c>
      <c r="K55" s="140" t="str">
        <f t="shared" si="0"/>
        <v>PB</v>
      </c>
      <c r="L55" t="str">
        <f t="shared" ref="L55:T55" si="1">AH2</f>
        <v>HUTR</v>
      </c>
      <c r="M55" t="str">
        <f t="shared" si="1"/>
        <v>BKB</v>
      </c>
      <c r="N55" t="str">
        <f t="shared" si="1"/>
        <v>CUTR</v>
      </c>
      <c r="O55" t="str">
        <f t="shared" si="1"/>
        <v>KOKS</v>
      </c>
      <c r="P55" t="str">
        <f t="shared" si="1"/>
        <v>WOOD</v>
      </c>
      <c r="Q55" t="str">
        <f t="shared" si="1"/>
        <v>BIOB</v>
      </c>
      <c r="R55" t="str">
        <f t="shared" si="1"/>
        <v>PELL</v>
      </c>
      <c r="S55" t="str">
        <f t="shared" si="1"/>
        <v>KAP</v>
      </c>
      <c r="T55" s="140" t="str">
        <f t="shared" si="1"/>
        <v>PB</v>
      </c>
      <c r="U55" t="str">
        <f t="shared" ref="U55:AC55" si="2">BB2</f>
        <v>HUTR</v>
      </c>
      <c r="V55" t="str">
        <f t="shared" si="2"/>
        <v>BKB</v>
      </c>
      <c r="W55" t="str">
        <f t="shared" si="2"/>
        <v>CUTR</v>
      </c>
      <c r="X55" t="str">
        <f t="shared" si="2"/>
        <v>KOKS</v>
      </c>
      <c r="Y55" t="str">
        <f t="shared" si="2"/>
        <v>WOOD</v>
      </c>
      <c r="Z55" t="str">
        <f t="shared" si="2"/>
        <v>BIOB</v>
      </c>
      <c r="AA55" t="str">
        <f t="shared" si="2"/>
        <v>PELL</v>
      </c>
      <c r="AB55" t="str">
        <f t="shared" si="2"/>
        <v>KAP</v>
      </c>
      <c r="AC55" s="140" t="str">
        <f t="shared" si="2"/>
        <v>PB</v>
      </c>
      <c r="AD55" t="str">
        <f t="shared" ref="AD55:AL55" si="3">BV2</f>
        <v>HUTR</v>
      </c>
      <c r="AE55" t="str">
        <f t="shared" si="3"/>
        <v>BKB</v>
      </c>
      <c r="AF55" t="str">
        <f t="shared" si="3"/>
        <v>CUTR</v>
      </c>
      <c r="AG55" t="str">
        <f t="shared" si="3"/>
        <v>KOKS</v>
      </c>
      <c r="AH55" t="str">
        <f t="shared" si="3"/>
        <v>WOOD</v>
      </c>
      <c r="AI55" t="str">
        <f t="shared" si="3"/>
        <v>BIOB</v>
      </c>
      <c r="AJ55" t="str">
        <f t="shared" si="3"/>
        <v>PELL</v>
      </c>
      <c r="AK55" t="str">
        <f t="shared" si="3"/>
        <v>KAP</v>
      </c>
      <c r="AL55" s="140" t="str">
        <f t="shared" si="3"/>
        <v>PB</v>
      </c>
      <c r="AM55" t="str">
        <f t="shared" ref="AM55:AU55" si="4">CP2</f>
        <v>HUTR</v>
      </c>
      <c r="AN55" t="str">
        <f t="shared" si="4"/>
        <v>BKB</v>
      </c>
      <c r="AO55" t="str">
        <f t="shared" si="4"/>
        <v>CUTR</v>
      </c>
      <c r="AP55" t="str">
        <f t="shared" si="4"/>
        <v>KOKS</v>
      </c>
      <c r="AQ55" t="str">
        <f t="shared" si="4"/>
        <v>WOOD</v>
      </c>
      <c r="AR55" t="str">
        <f t="shared" si="4"/>
        <v>BIOB</v>
      </c>
      <c r="AS55" t="str">
        <f t="shared" si="4"/>
        <v>PELL</v>
      </c>
      <c r="AT55" t="str">
        <f t="shared" si="4"/>
        <v>KAP</v>
      </c>
      <c r="AU55" s="140" t="str">
        <f t="shared" si="4"/>
        <v>PB</v>
      </c>
      <c r="AV55" t="str">
        <f t="shared" ref="AV55:BD55" si="5">DJ2</f>
        <v>HUTR</v>
      </c>
      <c r="AW55" t="str">
        <f t="shared" si="5"/>
        <v>BKB</v>
      </c>
      <c r="AX55" t="str">
        <f t="shared" si="5"/>
        <v>CUTR</v>
      </c>
      <c r="AY55" t="str">
        <f t="shared" si="5"/>
        <v>KOKS</v>
      </c>
      <c r="AZ55" t="str">
        <f t="shared" si="5"/>
        <v>WOOD</v>
      </c>
      <c r="BA55" t="str">
        <f t="shared" si="5"/>
        <v>BIOB</v>
      </c>
      <c r="BB55" t="str">
        <f t="shared" si="5"/>
        <v>PELL</v>
      </c>
      <c r="BC55" t="str">
        <f t="shared" si="5"/>
        <v>KAP</v>
      </c>
      <c r="BD55" s="140" t="str">
        <f t="shared" si="5"/>
        <v>PB</v>
      </c>
      <c r="BE55" t="str">
        <f t="shared" ref="BE55:BM55" si="6">ED2</f>
        <v>HUTR</v>
      </c>
      <c r="BF55" t="str">
        <f t="shared" si="6"/>
        <v>BKB</v>
      </c>
      <c r="BG55" t="str">
        <f t="shared" si="6"/>
        <v>CUTR</v>
      </c>
      <c r="BH55" t="str">
        <f t="shared" si="6"/>
        <v>KOKS</v>
      </c>
      <c r="BI55" t="str">
        <f t="shared" si="6"/>
        <v>WOOD</v>
      </c>
      <c r="BJ55" t="str">
        <f t="shared" si="6"/>
        <v>BIOB</v>
      </c>
      <c r="BK55" t="str">
        <f t="shared" si="6"/>
        <v>PELL</v>
      </c>
      <c r="BL55" t="str">
        <f t="shared" si="6"/>
        <v>KAP</v>
      </c>
      <c r="BM55" t="str">
        <f t="shared" si="6"/>
        <v>PB</v>
      </c>
    </row>
    <row r="56" spans="2:65">
      <c r="B56" t="str">
        <f>B3</f>
        <v>Benátky</v>
      </c>
      <c r="C56" s="106">
        <f>N3*C3/3.6</f>
        <v>280.20001814274104</v>
      </c>
      <c r="D56" s="106">
        <f t="shared" ref="D56:F56" si="7">O3*D3/3.6</f>
        <v>0.25687534307447552</v>
      </c>
      <c r="E56" s="106">
        <f t="shared" si="7"/>
        <v>6.1720078417102675</v>
      </c>
      <c r="F56" s="106">
        <f t="shared" si="7"/>
        <v>1.9982475781923503</v>
      </c>
      <c r="G56" s="106">
        <f>R3*((I3+J3)/2)/3.6</f>
        <v>209.66603364300639</v>
      </c>
      <c r="H56" s="106">
        <f>S3*K3/3.6</f>
        <v>0.63928493491465266</v>
      </c>
      <c r="I56" s="106">
        <f t="shared" ref="I56:J56" si="8">T3*L3/3.6</f>
        <v>0</v>
      </c>
      <c r="J56" s="106">
        <f t="shared" si="8"/>
        <v>0</v>
      </c>
      <c r="K56" s="166">
        <f>V3*H3/3.6</f>
        <v>0</v>
      </c>
      <c r="L56" s="106">
        <f>AH3*W3/3.6</f>
        <v>180.25215574040041</v>
      </c>
      <c r="M56" s="106">
        <f t="shared" ref="M56:O56" si="9">AI3*X3/3.6</f>
        <v>1.0166422272220901</v>
      </c>
      <c r="N56" s="106">
        <f t="shared" si="9"/>
        <v>10.337049471955494</v>
      </c>
      <c r="O56" s="106">
        <f t="shared" si="9"/>
        <v>2.8243480912596346</v>
      </c>
      <c r="P56" s="106">
        <f>AL3*((AC3+AD3)/2)/3.6</f>
        <v>322.14957705908603</v>
      </c>
      <c r="Q56" s="106">
        <f>AM3*AE3/3.6</f>
        <v>1.9895677339584243</v>
      </c>
      <c r="R56" s="106">
        <f t="shared" ref="R56:S56" si="10">AN3*AF3/3.6</f>
        <v>0.40420362461227227</v>
      </c>
      <c r="S56" s="106">
        <f t="shared" si="10"/>
        <v>0</v>
      </c>
      <c r="T56" s="166">
        <f>AP3*AB3/3.6</f>
        <v>0</v>
      </c>
      <c r="U56" s="106">
        <f>BB3*AQ3/3.6</f>
        <v>130.94727861706289</v>
      </c>
      <c r="V56" s="106">
        <f t="shared" ref="V56:X56" si="11">BC3*AR3/3.6</f>
        <v>3.0364815672133685</v>
      </c>
      <c r="W56" s="106">
        <f t="shared" si="11"/>
        <v>19.179831280463116</v>
      </c>
      <c r="X56" s="106">
        <f t="shared" si="11"/>
        <v>6.5310156941782278</v>
      </c>
      <c r="Y56" s="106">
        <f>BF3*((AW3+AX3)/2)/3.6</f>
        <v>378.47607530459567</v>
      </c>
      <c r="Z56" s="106">
        <f>BG3*AY3/3.6</f>
        <v>6.6729759932907715</v>
      </c>
      <c r="AA56" s="106">
        <f t="shared" ref="AA56:AB56" si="12">BH3*AZ3/3.6</f>
        <v>4.4118389956959989</v>
      </c>
      <c r="AB56" s="106">
        <f t="shared" si="12"/>
        <v>0</v>
      </c>
      <c r="AC56" s="166">
        <f>BJ3*AV3/3.6</f>
        <v>0</v>
      </c>
      <c r="AD56" s="106">
        <f>BV3*BK3/3.6</f>
        <v>113.75373889460091</v>
      </c>
      <c r="AE56" s="106">
        <f t="shared" ref="AE56:AG56" si="13">BW3*BL3/3.6</f>
        <v>2.6701561206958631</v>
      </c>
      <c r="AF56" s="106">
        <f t="shared" si="13"/>
        <v>16.721906238547117</v>
      </c>
      <c r="AG56" s="106">
        <f t="shared" si="13"/>
        <v>5.7436596486305298</v>
      </c>
      <c r="AH56" s="106">
        <f>BZ3*((BQ3+BR3)/2)/3.6</f>
        <v>332.43834799567071</v>
      </c>
      <c r="AI56" s="106">
        <f>CA3*BS3/3.6</f>
        <v>7.4680352151727645</v>
      </c>
      <c r="AJ56" s="106">
        <f t="shared" ref="AJ56:AK56" si="14">CB3*BT3/3.6</f>
        <v>4.6110735625783059</v>
      </c>
      <c r="AK56" s="106">
        <f t="shared" si="14"/>
        <v>0</v>
      </c>
      <c r="AL56" s="166">
        <f>CD3*BP3/3.6</f>
        <v>0</v>
      </c>
      <c r="AM56" s="106">
        <f>CP3*CE3/3.6</f>
        <v>94.984126363679039</v>
      </c>
      <c r="AN56" s="106">
        <f t="shared" ref="AN56:AP56" si="15">CQ3*CF3/3.6</f>
        <v>2.2582101440944831</v>
      </c>
      <c r="AO56" s="106">
        <f t="shared" si="15"/>
        <v>14.013880280681546</v>
      </c>
      <c r="AP56" s="106">
        <f t="shared" si="15"/>
        <v>4.857417086418323</v>
      </c>
      <c r="AQ56" s="106">
        <f>CT3*((CK3+CL3)/2)/3.6</f>
        <v>314.24544663597544</v>
      </c>
      <c r="AR56" s="106">
        <f>CU3*CM3/3.6</f>
        <v>7.4475466336466223</v>
      </c>
      <c r="AS56" s="106">
        <f t="shared" ref="AS56:AT56" si="16">CV3*CN3/3.6</f>
        <v>5.474384848194096</v>
      </c>
      <c r="AT56" s="106">
        <f t="shared" si="16"/>
        <v>0</v>
      </c>
      <c r="AU56" s="166">
        <f>CX3*CJ3/3.6</f>
        <v>0</v>
      </c>
      <c r="AV56" s="106">
        <f>DJ3*CY3/3.6</f>
        <v>100.01375035793437</v>
      </c>
      <c r="AW56" s="106">
        <f t="shared" ref="AW56:AY56" si="17">DK3*CZ3/3.6</f>
        <v>2.3822465895117579</v>
      </c>
      <c r="AX56" s="106">
        <f t="shared" si="17"/>
        <v>14.764012761200016</v>
      </c>
      <c r="AY56" s="106">
        <f t="shared" si="17"/>
        <v>5.1252434159690852</v>
      </c>
      <c r="AZ56" s="106">
        <f>DN3*((DE3+DF3)/2)/3.6</f>
        <v>312.47676504815098</v>
      </c>
      <c r="BA56" s="106">
        <f>DO3*DG3/3.6</f>
        <v>7.8511136179308574</v>
      </c>
      <c r="BB56" s="106">
        <f t="shared" ref="BB56:BC56" si="18">DP3*DH3/3.6</f>
        <v>5.7620664045204979</v>
      </c>
      <c r="BC56" s="106">
        <f t="shared" si="18"/>
        <v>0</v>
      </c>
      <c r="BD56" s="166">
        <f>DR3*DD3/3.6</f>
        <v>0</v>
      </c>
      <c r="BE56" s="106">
        <f>ED3*DS3/3.6</f>
        <v>101.35777832766313</v>
      </c>
      <c r="BF56" s="106">
        <f t="shared" ref="BF56:BH56" si="19">EE3*DT3/3.6</f>
        <v>2.4170706940441633</v>
      </c>
      <c r="BG56" s="106">
        <f t="shared" si="19"/>
        <v>14.967704952530688</v>
      </c>
      <c r="BH56" s="106">
        <f t="shared" si="19"/>
        <v>5.2014983834510788</v>
      </c>
      <c r="BI56" s="106">
        <f>EH3*((DY3+DZ3)/2)/3.6</f>
        <v>310.53229285223694</v>
      </c>
      <c r="BJ56" s="106">
        <f>EI3*EA3/3.6</f>
        <v>6.3014203638517223</v>
      </c>
      <c r="BK56" s="106">
        <f t="shared" ref="BK56:BL56" si="20">EJ3*EB3/3.6</f>
        <v>8.1712232862454872</v>
      </c>
      <c r="BL56" s="106">
        <f t="shared" si="20"/>
        <v>0</v>
      </c>
      <c r="BM56" s="106">
        <f>EL3*DX3/3.6</f>
        <v>0</v>
      </c>
    </row>
    <row r="57" spans="2:65">
      <c r="B57" t="str">
        <f t="shared" ref="B57:B93" si="21">B4</f>
        <v>Dohalice</v>
      </c>
      <c r="C57" s="106">
        <f t="shared" ref="C57:C93" si="22">N4*C4/3.6</f>
        <v>947.05555793003236</v>
      </c>
      <c r="D57" s="106">
        <f t="shared" ref="D57:D93" si="23">O4*D4/3.6</f>
        <v>0.86821986296209053</v>
      </c>
      <c r="E57" s="106">
        <f t="shared" ref="E57:E93" si="24">P4*E4/3.6</f>
        <v>20.860934873679202</v>
      </c>
      <c r="F57" s="106">
        <f t="shared" ref="F57:F93" si="25">Q4*F4/3.6</f>
        <v>6.7539305942629495</v>
      </c>
      <c r="G57" s="106">
        <f t="shared" ref="G57:G93" si="26">R4*((I4+J4)/2)/3.6</f>
        <v>725.55597507516529</v>
      </c>
      <c r="H57" s="106">
        <f t="shared" ref="H57:H93" si="27">S4*K4/3.6</f>
        <v>2.2122658412694034</v>
      </c>
      <c r="I57" s="106">
        <f t="shared" ref="I57:I93" si="28">T4*L4/3.6</f>
        <v>0</v>
      </c>
      <c r="J57" s="106">
        <f t="shared" ref="J57:J93" si="29">U4*M4/3.6</f>
        <v>0</v>
      </c>
      <c r="K57" s="166">
        <f t="shared" ref="K57:K93" si="30">V4*H4/3.6</f>
        <v>0</v>
      </c>
      <c r="L57" s="106">
        <f t="shared" ref="L57:L93" si="31">AH4*W4/3.6</f>
        <v>908.24782188533391</v>
      </c>
      <c r="M57" s="106">
        <f t="shared" ref="M57:M93" si="32">AI4*X4/3.6</f>
        <v>5.1226188375852102</v>
      </c>
      <c r="N57" s="106">
        <f t="shared" ref="N57:N93" si="33">AJ4*Y4/3.6</f>
        <v>52.085938329336869</v>
      </c>
      <c r="O57" s="106">
        <f t="shared" ref="O57:O93" si="34">AK4*Z4/3.6</f>
        <v>14.231219546838496</v>
      </c>
      <c r="P57" s="106">
        <f t="shared" ref="P57:P93" si="35">AL4*((AC4+AD4)/2)/3.6</f>
        <v>1019.7078446384852</v>
      </c>
      <c r="Q57" s="106">
        <f t="shared" ref="Q57:Q93" si="36">AM4*AE4/3.6</f>
        <v>6.2976268486142333</v>
      </c>
      <c r="R57" s="106">
        <f t="shared" ref="R57:R93" si="37">AN4*AF4/3.6</f>
        <v>1.2794355051189372</v>
      </c>
      <c r="S57" s="106">
        <f t="shared" ref="S57:S93" si="38">AO4*AG4/3.6</f>
        <v>0</v>
      </c>
      <c r="T57" s="166">
        <f t="shared" ref="T57:T93" si="39">AP4*AB4/3.6</f>
        <v>0</v>
      </c>
      <c r="U57" s="106">
        <f t="shared" ref="U57:U93" si="40">BB4*AQ4/3.6</f>
        <v>797.60348997831647</v>
      </c>
      <c r="V57" s="106">
        <f t="shared" ref="V57:V93" si="41">BC4*AR4/3.6</f>
        <v>18.495293073991586</v>
      </c>
      <c r="W57" s="106">
        <f t="shared" ref="W57:W93" si="42">BD4*AS4/3.6</f>
        <v>116.82488195290593</v>
      </c>
      <c r="X57" s="106">
        <f t="shared" ref="X57:X93" si="43">BE4*AT4/3.6</f>
        <v>39.780596937895716</v>
      </c>
      <c r="Y57" s="106">
        <f t="shared" ref="Y57:Y93" si="44">BF4*((AW4+AX4)/2)/3.6</f>
        <v>1181.8639314394043</v>
      </c>
      <c r="Z57" s="106">
        <f t="shared" ref="Z57:Z93" si="45">BG4*AY4/3.6</f>
        <v>20.837643794219606</v>
      </c>
      <c r="AA57" s="106">
        <f t="shared" ref="AA57:AA93" si="46">BH4*AZ4/3.6</f>
        <v>13.776811060341375</v>
      </c>
      <c r="AB57" s="106">
        <f t="shared" ref="AB57:AB93" si="47">BI4*BA4/3.6</f>
        <v>0</v>
      </c>
      <c r="AC57" s="166">
        <f t="shared" ref="AC57:AC93" si="48">BJ4*AV4/3.6</f>
        <v>0</v>
      </c>
      <c r="AD57" s="106">
        <f t="shared" ref="AD57:AD93" si="49">BV4*BK4/3.6</f>
        <v>653.57188566761636</v>
      </c>
      <c r="AE57" s="106">
        <f t="shared" ref="AE57:AE93" si="50">BW4*BL4/3.6</f>
        <v>15.341376800344904</v>
      </c>
      <c r="AF57" s="106">
        <f t="shared" ref="AF57:AF93" si="51">BX4*BM4/3.6</f>
        <v>96.075679784122116</v>
      </c>
      <c r="AG57" s="106">
        <f t="shared" ref="AG57:AG93" si="52">BY4*BN4/3.6</f>
        <v>33.000185344823194</v>
      </c>
      <c r="AH57" s="106">
        <f t="shared" ref="AH57:AH93" si="53">BZ4*((BQ4+BR4)/2)/3.6</f>
        <v>1079.2438049143814</v>
      </c>
      <c r="AI57" s="106">
        <f t="shared" ref="AI57:AI93" si="54">CA4*BS4/3.6</f>
        <v>24.244587874569177</v>
      </c>
      <c r="AJ57" s="106">
        <f t="shared" ref="AJ57:AJ93" si="55">CB4*BT4/3.6</f>
        <v>14.969610474908063</v>
      </c>
      <c r="AK57" s="106">
        <f t="shared" ref="AK57:AK93" si="56">CC4*BU4/3.6</f>
        <v>0</v>
      </c>
      <c r="AL57" s="166">
        <f t="shared" ref="AL57:AL93" si="57">CD4*BP4/3.6</f>
        <v>0</v>
      </c>
      <c r="AM57" s="106">
        <f t="shared" ref="AM57:AM93" si="58">CP4*CE4/3.6</f>
        <v>610.77302043285317</v>
      </c>
      <c r="AN57" s="106">
        <f t="shared" ref="AN57:AN93" si="59">CQ4*CF4/3.6</f>
        <v>14.520887681798047</v>
      </c>
      <c r="AO57" s="106">
        <f t="shared" ref="AO57:AO93" si="60">CR4*CG4/3.6</f>
        <v>90.112951655143689</v>
      </c>
      <c r="AP57" s="106">
        <f t="shared" ref="AP57:AP93" si="61">CS4*CH4/3.6</f>
        <v>31.234474842823158</v>
      </c>
      <c r="AQ57" s="106">
        <f t="shared" ref="AQ57:AQ93" si="62">CT4*((CK4+CL4)/2)/3.6</f>
        <v>1022.2334718367301</v>
      </c>
      <c r="AR57" s="106">
        <f t="shared" ref="AR57:AR93" si="63">CU4*CM4/3.6</f>
        <v>24.226704104952891</v>
      </c>
      <c r="AS57" s="106">
        <f t="shared" ref="AS57:AS93" si="64">CV4*CN4/3.6</f>
        <v>17.808052557154188</v>
      </c>
      <c r="AT57" s="106">
        <f t="shared" ref="AT57:AT93" si="65">CW4*CO4/3.6</f>
        <v>0</v>
      </c>
      <c r="AU57" s="166">
        <f t="shared" ref="AU57:AU93" si="66">CX4*CJ4/3.6</f>
        <v>0</v>
      </c>
      <c r="AV57" s="106">
        <f t="shared" ref="AV57:AV93" si="67">DJ4*CY4/3.6</f>
        <v>643.39684509469316</v>
      </c>
      <c r="AW57" s="106">
        <f t="shared" ref="AW57:AW93" si="68">DK4*CZ4/3.6</f>
        <v>15.325192130522503</v>
      </c>
      <c r="AX57" s="106">
        <f t="shared" ref="AX57:AX93" si="69">DL4*DA4/3.6</f>
        <v>94.978132481763197</v>
      </c>
      <c r="AY57" s="106">
        <f t="shared" ref="AY57:AY93" si="70">DM4*DB4/3.6</f>
        <v>32.971120794644335</v>
      </c>
      <c r="AZ57" s="106">
        <f t="shared" ref="AZ57:AZ93" si="71">DN4*((DE4+DF4)/2)/3.6</f>
        <v>1016.9257290594803</v>
      </c>
      <c r="BA57" s="106">
        <f t="shared" ref="BA57:BA93" si="72">DO4*DG4/3.6</f>
        <v>25.550697949055063</v>
      </c>
      <c r="BB57" s="106">
        <f t="shared" ref="BB57:BB93" si="73">DP4*DH4/3.6</f>
        <v>18.752093706561556</v>
      </c>
      <c r="BC57" s="106">
        <f t="shared" ref="BC57:BC93" si="74">DQ4*DI4/3.6</f>
        <v>0</v>
      </c>
      <c r="BD57" s="166">
        <f t="shared" ref="BD57:BD93" si="75">DR4*DD4/3.6</f>
        <v>0</v>
      </c>
      <c r="BE57" s="106">
        <f t="shared" ref="BE57:BE93" si="76">ED4*DS4/3.6</f>
        <v>652.27343665009005</v>
      </c>
      <c r="BF57" s="106">
        <f t="shared" ref="BF57:BF93" si="77">EE4*DT4/3.6</f>
        <v>15.554711579546458</v>
      </c>
      <c r="BG57" s="106">
        <f t="shared" ref="BG57:BG93" si="78">EF4*DU4/3.6</f>
        <v>96.322517218071098</v>
      </c>
      <c r="BH57" s="106">
        <f t="shared" ref="BH57:BH93" si="79">EG4*DV4/3.6</f>
        <v>33.473496383627243</v>
      </c>
      <c r="BI57" s="106">
        <f t="shared" ref="BI57:BI93" si="80">EH4*((DY4+DZ4)/2)/3.6</f>
        <v>1010.9546436248688</v>
      </c>
      <c r="BJ57" s="106">
        <f t="shared" ref="BJ57:BJ93" si="81">EI4*EA4/3.6</f>
        <v>20.514614179915615</v>
      </c>
      <c r="BK57" s="106">
        <f t="shared" ref="BK57:BK93" si="82">EJ4*EB4/3.6</f>
        <v>26.601858536034154</v>
      </c>
      <c r="BL57" s="106">
        <f t="shared" ref="BL57:BL93" si="83">EK4*EC4/3.6</f>
        <v>0</v>
      </c>
      <c r="BM57" s="106">
        <f t="shared" ref="BM57:BM93" si="84">EL4*DX4/3.6</f>
        <v>0</v>
      </c>
    </row>
    <row r="58" spans="2:65">
      <c r="B58" t="str">
        <f t="shared" si="21"/>
        <v>Dolní Přím</v>
      </c>
      <c r="C58" s="106">
        <f t="shared" si="22"/>
        <v>667.02474573939162</v>
      </c>
      <c r="D58" s="106">
        <f t="shared" si="23"/>
        <v>0.61149964063772821</v>
      </c>
      <c r="E58" s="106">
        <f t="shared" si="24"/>
        <v>14.692654156864037</v>
      </c>
      <c r="F58" s="106">
        <f t="shared" si="25"/>
        <v>4.7568897090117401</v>
      </c>
      <c r="G58" s="106">
        <f t="shared" si="26"/>
        <v>1087.4529556761836</v>
      </c>
      <c r="H58" s="106">
        <f t="shared" si="27"/>
        <v>3.3157125162957208</v>
      </c>
      <c r="I58" s="106">
        <f t="shared" si="28"/>
        <v>0</v>
      </c>
      <c r="J58" s="106">
        <f t="shared" si="29"/>
        <v>0</v>
      </c>
      <c r="K58" s="166">
        <f t="shared" si="30"/>
        <v>0</v>
      </c>
      <c r="L58" s="106">
        <f t="shared" si="31"/>
        <v>658.10799674064094</v>
      </c>
      <c r="M58" s="106">
        <f t="shared" si="32"/>
        <v>3.7118023737960488</v>
      </c>
      <c r="N58" s="106">
        <f t="shared" si="33"/>
        <v>37.740990626459286</v>
      </c>
      <c r="O58" s="106">
        <f t="shared" si="34"/>
        <v>10.311810456869502</v>
      </c>
      <c r="P58" s="106">
        <f t="shared" si="35"/>
        <v>1415.8538757463718</v>
      </c>
      <c r="Q58" s="106">
        <f t="shared" si="36"/>
        <v>8.7441902388973247</v>
      </c>
      <c r="R58" s="106">
        <f t="shared" si="37"/>
        <v>1.7764830664143694</v>
      </c>
      <c r="S58" s="106">
        <f t="shared" si="38"/>
        <v>0</v>
      </c>
      <c r="T58" s="166">
        <f t="shared" si="39"/>
        <v>0</v>
      </c>
      <c r="U58" s="106">
        <f t="shared" si="40"/>
        <v>606.43199780732766</v>
      </c>
      <c r="V58" s="106">
        <f t="shared" si="41"/>
        <v>14.062297457095719</v>
      </c>
      <c r="W58" s="106">
        <f t="shared" si="42"/>
        <v>88.824017756281393</v>
      </c>
      <c r="X58" s="106">
        <f t="shared" si="43"/>
        <v>30.245889314842398</v>
      </c>
      <c r="Y58" s="106">
        <f t="shared" si="44"/>
        <v>1723.299471980778</v>
      </c>
      <c r="Z58" s="106">
        <f t="shared" si="45"/>
        <v>30.383785808716262</v>
      </c>
      <c r="AA58" s="106">
        <f t="shared" si="46"/>
        <v>20.088244166103056</v>
      </c>
      <c r="AB58" s="106">
        <f t="shared" si="47"/>
        <v>0</v>
      </c>
      <c r="AC58" s="166">
        <f t="shared" si="48"/>
        <v>0</v>
      </c>
      <c r="AD58" s="106">
        <f t="shared" si="49"/>
        <v>614.0770329557065</v>
      </c>
      <c r="AE58" s="106">
        <f t="shared" si="50"/>
        <v>14.414309050928772</v>
      </c>
      <c r="AF58" s="106">
        <f t="shared" si="51"/>
        <v>90.269899417063513</v>
      </c>
      <c r="AG58" s="106">
        <f t="shared" si="52"/>
        <v>31.006009205609107</v>
      </c>
      <c r="AH58" s="106">
        <f t="shared" si="53"/>
        <v>1783.2592759599199</v>
      </c>
      <c r="AI58" s="106">
        <f t="shared" si="54"/>
        <v>40.059888249792415</v>
      </c>
      <c r="AJ58" s="106">
        <f t="shared" si="55"/>
        <v>24.734630502701222</v>
      </c>
      <c r="AK58" s="106">
        <f t="shared" si="56"/>
        <v>0</v>
      </c>
      <c r="AL58" s="166">
        <f t="shared" si="57"/>
        <v>13.887600449992009</v>
      </c>
      <c r="AM58" s="106">
        <f t="shared" si="58"/>
        <v>599.8202854650865</v>
      </c>
      <c r="AN58" s="106">
        <f t="shared" si="59"/>
        <v>14.26049072752078</v>
      </c>
      <c r="AO58" s="106">
        <f t="shared" si="60"/>
        <v>88.496994100334703</v>
      </c>
      <c r="AP58" s="106">
        <f t="shared" si="61"/>
        <v>30.674360179329383</v>
      </c>
      <c r="AQ58" s="106">
        <f t="shared" si="62"/>
        <v>1769.5696589646714</v>
      </c>
      <c r="AR58" s="106">
        <f t="shared" si="63"/>
        <v>41.938404192351435</v>
      </c>
      <c r="AS58" s="106">
        <f t="shared" si="64"/>
        <v>30.827193942071812</v>
      </c>
      <c r="AT58" s="106">
        <f t="shared" si="65"/>
        <v>0</v>
      </c>
      <c r="AU58" s="166">
        <f t="shared" si="66"/>
        <v>13.037987681537345</v>
      </c>
      <c r="AV58" s="106">
        <f t="shared" si="67"/>
        <v>644.38076010104078</v>
      </c>
      <c r="AW58" s="106">
        <f t="shared" si="68"/>
        <v>15.348628189662893</v>
      </c>
      <c r="AX58" s="106">
        <f t="shared" si="69"/>
        <v>95.123377847102091</v>
      </c>
      <c r="AY58" s="106">
        <f t="shared" si="70"/>
        <v>33.021541900643342</v>
      </c>
      <c r="AZ58" s="106">
        <f t="shared" si="71"/>
        <v>1823.4911285380656</v>
      </c>
      <c r="BA58" s="106">
        <f t="shared" si="72"/>
        <v>45.816001804918947</v>
      </c>
      <c r="BB58" s="106">
        <f t="shared" si="73"/>
        <v>33.625146397913056</v>
      </c>
      <c r="BC58" s="106">
        <f t="shared" si="74"/>
        <v>0</v>
      </c>
      <c r="BD58" s="166">
        <f t="shared" si="75"/>
        <v>13.751193691794015</v>
      </c>
      <c r="BE58" s="106">
        <f t="shared" si="76"/>
        <v>652.81204496270732</v>
      </c>
      <c r="BF58" s="106">
        <f t="shared" si="77"/>
        <v>15.567555728160169</v>
      </c>
      <c r="BG58" s="106">
        <f t="shared" si="78"/>
        <v>96.402054580089583</v>
      </c>
      <c r="BH58" s="106">
        <f t="shared" si="79"/>
        <v>33.501136790842324</v>
      </c>
      <c r="BI58" s="106">
        <f t="shared" si="80"/>
        <v>1811.5107655429279</v>
      </c>
      <c r="BJ58" s="106">
        <f t="shared" si="81"/>
        <v>36.759754428376183</v>
      </c>
      <c r="BK58" s="106">
        <f t="shared" si="82"/>
        <v>47.667374026482456</v>
      </c>
      <c r="BL58" s="106">
        <f t="shared" si="83"/>
        <v>0</v>
      </c>
      <c r="BM58" s="106">
        <f t="shared" si="84"/>
        <v>13.951488795311247</v>
      </c>
    </row>
    <row r="59" spans="2:65">
      <c r="B59" t="str">
        <f t="shared" si="21"/>
        <v>Dubenec</v>
      </c>
      <c r="C59" s="106">
        <f t="shared" si="22"/>
        <v>1590.10575144421</v>
      </c>
      <c r="D59" s="106">
        <f t="shared" si="23"/>
        <v>1.4577406637384609</v>
      </c>
      <c r="E59" s="106">
        <f t="shared" si="24"/>
        <v>35.025497971462244</v>
      </c>
      <c r="F59" s="106">
        <f t="shared" si="25"/>
        <v>11.339845685785994</v>
      </c>
      <c r="G59" s="106">
        <f t="shared" si="26"/>
        <v>1275.209124538479</v>
      </c>
      <c r="H59" s="106">
        <f t="shared" si="27"/>
        <v>3.8881928942825961</v>
      </c>
      <c r="I59" s="106">
        <f t="shared" si="28"/>
        <v>0</v>
      </c>
      <c r="J59" s="106">
        <f t="shared" si="29"/>
        <v>0</v>
      </c>
      <c r="K59" s="166">
        <f t="shared" si="30"/>
        <v>0</v>
      </c>
      <c r="L59" s="106">
        <f t="shared" si="31"/>
        <v>1467.6099283229325</v>
      </c>
      <c r="M59" s="106">
        <f t="shared" si="32"/>
        <v>8.2774833959395746</v>
      </c>
      <c r="N59" s="106">
        <f t="shared" si="33"/>
        <v>84.164077662716991</v>
      </c>
      <c r="O59" s="106">
        <f t="shared" si="34"/>
        <v>22.995793213936725</v>
      </c>
      <c r="P59" s="106">
        <f t="shared" si="35"/>
        <v>1800.6254930707107</v>
      </c>
      <c r="Q59" s="106">
        <f t="shared" si="36"/>
        <v>11.120506240178601</v>
      </c>
      <c r="R59" s="106">
        <f t="shared" si="37"/>
        <v>2.2592590606907748</v>
      </c>
      <c r="S59" s="106">
        <f t="shared" si="38"/>
        <v>0</v>
      </c>
      <c r="T59" s="166">
        <f t="shared" si="39"/>
        <v>0</v>
      </c>
      <c r="U59" s="106">
        <f t="shared" si="40"/>
        <v>1204.8438484343087</v>
      </c>
      <c r="V59" s="106">
        <f t="shared" si="41"/>
        <v>27.938619082263859</v>
      </c>
      <c r="W59" s="106">
        <f t="shared" si="42"/>
        <v>176.47332557289792</v>
      </c>
      <c r="X59" s="106">
        <f t="shared" si="43"/>
        <v>60.091772553517004</v>
      </c>
      <c r="Y59" s="106">
        <f t="shared" si="44"/>
        <v>2010.2194953395037</v>
      </c>
      <c r="Z59" s="106">
        <f t="shared" si="45"/>
        <v>35.442521493201291</v>
      </c>
      <c r="AA59" s="106">
        <f t="shared" si="46"/>
        <v>23.432827959626295</v>
      </c>
      <c r="AB59" s="106">
        <f t="shared" si="47"/>
        <v>0</v>
      </c>
      <c r="AC59" s="166">
        <f t="shared" si="48"/>
        <v>0</v>
      </c>
      <c r="AD59" s="106">
        <f t="shared" si="49"/>
        <v>949.40742335624418</v>
      </c>
      <c r="AE59" s="106">
        <f t="shared" si="50"/>
        <v>22.285562366065534</v>
      </c>
      <c r="AF59" s="106">
        <f t="shared" si="51"/>
        <v>139.56378111011901</v>
      </c>
      <c r="AG59" s="106">
        <f t="shared" si="52"/>
        <v>47.937528565053256</v>
      </c>
      <c r="AH59" s="106">
        <f t="shared" si="53"/>
        <v>1808.3836354951909</v>
      </c>
      <c r="AI59" s="106">
        <f t="shared" si="54"/>
        <v>40.624292455562653</v>
      </c>
      <c r="AJ59" s="106">
        <f t="shared" si="55"/>
        <v>25.083116983663118</v>
      </c>
      <c r="AK59" s="106">
        <f t="shared" si="56"/>
        <v>0</v>
      </c>
      <c r="AL59" s="166">
        <f t="shared" si="57"/>
        <v>0</v>
      </c>
      <c r="AM59" s="106">
        <f t="shared" si="58"/>
        <v>883.54423651071738</v>
      </c>
      <c r="AN59" s="106">
        <f t="shared" si="59"/>
        <v>21.005915767496838</v>
      </c>
      <c r="AO59" s="106">
        <f t="shared" si="60"/>
        <v>130.35739367375052</v>
      </c>
      <c r="AP59" s="106">
        <f t="shared" si="61"/>
        <v>45.183790548340603</v>
      </c>
      <c r="AQ59" s="106">
        <f t="shared" si="62"/>
        <v>1705.8621608705662</v>
      </c>
      <c r="AR59" s="106">
        <f t="shared" si="63"/>
        <v>40.428550770295573</v>
      </c>
      <c r="AS59" s="106">
        <f t="shared" si="64"/>
        <v>29.71736286570707</v>
      </c>
      <c r="AT59" s="106">
        <f t="shared" si="65"/>
        <v>0</v>
      </c>
      <c r="AU59" s="166">
        <f t="shared" si="66"/>
        <v>0</v>
      </c>
      <c r="AV59" s="106">
        <f t="shared" si="67"/>
        <v>931.49920111653557</v>
      </c>
      <c r="AW59" s="106">
        <f t="shared" si="68"/>
        <v>22.187557081412358</v>
      </c>
      <c r="AX59" s="106">
        <f t="shared" si="69"/>
        <v>137.5077531150807</v>
      </c>
      <c r="AY59" s="106">
        <f t="shared" si="70"/>
        <v>47.735037736480983</v>
      </c>
      <c r="AZ59" s="106">
        <f t="shared" si="71"/>
        <v>1702.8332900301373</v>
      </c>
      <c r="BA59" s="106">
        <f t="shared" si="72"/>
        <v>42.784421524466005</v>
      </c>
      <c r="BB59" s="106">
        <f t="shared" si="73"/>
        <v>31.400217841700375</v>
      </c>
      <c r="BC59" s="106">
        <f t="shared" si="74"/>
        <v>0</v>
      </c>
      <c r="BD59" s="166">
        <f t="shared" si="75"/>
        <v>0</v>
      </c>
      <c r="BE59" s="106">
        <f t="shared" si="76"/>
        <v>950.97960197655038</v>
      </c>
      <c r="BF59" s="106">
        <f t="shared" si="77"/>
        <v>22.677933203513803</v>
      </c>
      <c r="BG59" s="106">
        <f t="shared" si="78"/>
        <v>140.43305144520184</v>
      </c>
      <c r="BH59" s="106">
        <f t="shared" si="79"/>
        <v>48.802558066981106</v>
      </c>
      <c r="BI59" s="106">
        <f t="shared" si="80"/>
        <v>1716.534051112018</v>
      </c>
      <c r="BJ59" s="106">
        <f t="shared" si="81"/>
        <v>34.832456636222091</v>
      </c>
      <c r="BK59" s="106">
        <f t="shared" si="82"/>
        <v>45.168194525759084</v>
      </c>
      <c r="BL59" s="106">
        <f t="shared" si="83"/>
        <v>0</v>
      </c>
      <c r="BM59" s="106">
        <f t="shared" si="84"/>
        <v>0</v>
      </c>
    </row>
    <row r="60" spans="2:65">
      <c r="B60" t="str">
        <f t="shared" si="21"/>
        <v>Habřina</v>
      </c>
      <c r="C60" s="106">
        <f t="shared" si="22"/>
        <v>696.26869687741703</v>
      </c>
      <c r="D60" s="106">
        <f t="shared" si="23"/>
        <v>0.63830923912107518</v>
      </c>
      <c r="E60" s="106">
        <f t="shared" si="24"/>
        <v>15.336815056434485</v>
      </c>
      <c r="F60" s="106">
        <f t="shared" si="25"/>
        <v>4.9654430664514422</v>
      </c>
      <c r="G60" s="106">
        <f t="shared" si="26"/>
        <v>534.61351595878466</v>
      </c>
      <c r="H60" s="106">
        <f t="shared" si="27"/>
        <v>1.630070263722974</v>
      </c>
      <c r="I60" s="106">
        <f t="shared" si="28"/>
        <v>0</v>
      </c>
      <c r="J60" s="106">
        <f t="shared" si="29"/>
        <v>0</v>
      </c>
      <c r="K60" s="166">
        <f t="shared" si="30"/>
        <v>0</v>
      </c>
      <c r="L60" s="106">
        <f t="shared" si="31"/>
        <v>451.69099110896855</v>
      </c>
      <c r="M60" s="106">
        <f t="shared" si="32"/>
        <v>2.5475874800550402</v>
      </c>
      <c r="N60" s="106">
        <f t="shared" si="33"/>
        <v>25.903446768506573</v>
      </c>
      <c r="O60" s="106">
        <f t="shared" si="34"/>
        <v>7.0774886621334021</v>
      </c>
      <c r="P60" s="106">
        <f t="shared" si="35"/>
        <v>722.45935888937436</v>
      </c>
      <c r="Q60" s="106">
        <f t="shared" si="36"/>
        <v>4.4618460861084923</v>
      </c>
      <c r="R60" s="106">
        <f t="shared" si="37"/>
        <v>0.90647547690116503</v>
      </c>
      <c r="S60" s="106">
        <f t="shared" si="38"/>
        <v>0</v>
      </c>
      <c r="T60" s="166">
        <f t="shared" si="39"/>
        <v>0</v>
      </c>
      <c r="U60" s="106">
        <f t="shared" si="40"/>
        <v>407.7255085466013</v>
      </c>
      <c r="V60" s="106">
        <f t="shared" si="41"/>
        <v>9.4545759504094722</v>
      </c>
      <c r="W60" s="106">
        <f t="shared" si="42"/>
        <v>59.719503492192814</v>
      </c>
      <c r="X60" s="106">
        <f t="shared" si="43"/>
        <v>20.335372551130451</v>
      </c>
      <c r="Y60" s="106">
        <f t="shared" si="44"/>
        <v>882.74246628378773</v>
      </c>
      <c r="Z60" s="106">
        <f t="shared" si="45"/>
        <v>15.563782416178743</v>
      </c>
      <c r="AA60" s="106">
        <f t="shared" si="46"/>
        <v>10.289996884937548</v>
      </c>
      <c r="AB60" s="106">
        <f t="shared" si="47"/>
        <v>0</v>
      </c>
      <c r="AC60" s="166">
        <f t="shared" si="48"/>
        <v>0</v>
      </c>
      <c r="AD60" s="106">
        <f t="shared" si="49"/>
        <v>472.18270404683358</v>
      </c>
      <c r="AE60" s="106">
        <f t="shared" si="50"/>
        <v>11.083605247169745</v>
      </c>
      <c r="AF60" s="106">
        <f t="shared" si="51"/>
        <v>69.411300070327172</v>
      </c>
      <c r="AG60" s="106">
        <f t="shared" si="52"/>
        <v>23.84147343524171</v>
      </c>
      <c r="AH60" s="106">
        <f t="shared" si="53"/>
        <v>971.9028410199935</v>
      </c>
      <c r="AI60" s="106">
        <f t="shared" si="54"/>
        <v>21.833235203534016</v>
      </c>
      <c r="AJ60" s="106">
        <f t="shared" si="55"/>
        <v>13.480741685313637</v>
      </c>
      <c r="AK60" s="106">
        <f t="shared" si="56"/>
        <v>0</v>
      </c>
      <c r="AL60" s="166">
        <f t="shared" si="57"/>
        <v>0</v>
      </c>
      <c r="AM60" s="106">
        <f t="shared" si="58"/>
        <v>430.32289811546224</v>
      </c>
      <c r="AN60" s="106">
        <f t="shared" si="59"/>
        <v>10.230757190309481</v>
      </c>
      <c r="AO60" s="106">
        <f t="shared" si="60"/>
        <v>63.489488266031024</v>
      </c>
      <c r="AP60" s="106">
        <f t="shared" si="61"/>
        <v>22.006390730803101</v>
      </c>
      <c r="AQ60" s="106">
        <f t="shared" si="62"/>
        <v>919.2669282751217</v>
      </c>
      <c r="AR60" s="106">
        <f t="shared" si="63"/>
        <v>21.786420106919945</v>
      </c>
      <c r="AS60" s="106">
        <f t="shared" si="64"/>
        <v>16.014300278548994</v>
      </c>
      <c r="AT60" s="106">
        <f t="shared" si="65"/>
        <v>0</v>
      </c>
      <c r="AU60" s="166">
        <f t="shared" si="66"/>
        <v>0</v>
      </c>
      <c r="AV60" s="106">
        <f t="shared" si="67"/>
        <v>457.27732675907907</v>
      </c>
      <c r="AW60" s="106">
        <f t="shared" si="68"/>
        <v>10.891975835665171</v>
      </c>
      <c r="AX60" s="106">
        <f t="shared" si="69"/>
        <v>67.503200945037634</v>
      </c>
      <c r="AY60" s="106">
        <f t="shared" si="70"/>
        <v>23.433353912400154</v>
      </c>
      <c r="AZ60" s="106">
        <f t="shared" si="71"/>
        <v>945.71666695237343</v>
      </c>
      <c r="BA60" s="106">
        <f t="shared" si="72"/>
        <v>23.761539522690018</v>
      </c>
      <c r="BB60" s="106">
        <f t="shared" si="73"/>
        <v>17.438999773316482</v>
      </c>
      <c r="BC60" s="106">
        <f t="shared" si="74"/>
        <v>0</v>
      </c>
      <c r="BD60" s="166">
        <f t="shared" si="75"/>
        <v>0</v>
      </c>
      <c r="BE60" s="106">
        <f t="shared" si="76"/>
        <v>468.37723380030269</v>
      </c>
      <c r="BF60" s="106">
        <f t="shared" si="77"/>
        <v>11.169353790652336</v>
      </c>
      <c r="BG60" s="106">
        <f t="shared" si="78"/>
        <v>69.166198763179324</v>
      </c>
      <c r="BH60" s="106">
        <f t="shared" si="79"/>
        <v>24.036274913029004</v>
      </c>
      <c r="BI60" s="106">
        <f t="shared" si="80"/>
        <v>954.37732627991204</v>
      </c>
      <c r="BJ60" s="106">
        <f t="shared" si="81"/>
        <v>19.366529205000443</v>
      </c>
      <c r="BK60" s="106">
        <f t="shared" si="82"/>
        <v>25.113105502601993</v>
      </c>
      <c r="BL60" s="106">
        <f t="shared" si="83"/>
        <v>0</v>
      </c>
      <c r="BM60" s="106">
        <f t="shared" si="84"/>
        <v>0</v>
      </c>
    </row>
    <row r="61" spans="2:65">
      <c r="B61" t="str">
        <f t="shared" si="21"/>
        <v>Heřmanice</v>
      </c>
      <c r="C61" s="106">
        <f t="shared" si="22"/>
        <v>1416.2068363761587</v>
      </c>
      <c r="D61" s="106">
        <f t="shared" si="23"/>
        <v>1.2983176067219957</v>
      </c>
      <c r="E61" s="106">
        <f t="shared" si="24"/>
        <v>31.195000476925493</v>
      </c>
      <c r="F61" s="106">
        <f t="shared" si="25"/>
        <v>10.099684860000504</v>
      </c>
      <c r="G61" s="106">
        <f t="shared" si="26"/>
        <v>656.31310089295357</v>
      </c>
      <c r="H61" s="106">
        <f t="shared" si="27"/>
        <v>2.0011399590950436</v>
      </c>
      <c r="I61" s="106">
        <f t="shared" si="28"/>
        <v>0</v>
      </c>
      <c r="J61" s="106">
        <f t="shared" si="29"/>
        <v>0</v>
      </c>
      <c r="K61" s="166">
        <f t="shared" si="30"/>
        <v>0</v>
      </c>
      <c r="L61" s="106">
        <f t="shared" si="31"/>
        <v>964.87226169535518</v>
      </c>
      <c r="M61" s="106">
        <f t="shared" si="32"/>
        <v>5.4419869825441598</v>
      </c>
      <c r="N61" s="106">
        <f t="shared" si="33"/>
        <v>55.333220633582656</v>
      </c>
      <c r="O61" s="106">
        <f t="shared" si="34"/>
        <v>15.118460688777501</v>
      </c>
      <c r="P61" s="106">
        <f t="shared" si="35"/>
        <v>964.64035571219938</v>
      </c>
      <c r="Q61" s="106">
        <f t="shared" si="36"/>
        <v>5.9575348324829935</v>
      </c>
      <c r="R61" s="106">
        <f t="shared" si="37"/>
        <v>1.2103418908249206</v>
      </c>
      <c r="S61" s="106">
        <f t="shared" si="38"/>
        <v>0</v>
      </c>
      <c r="T61" s="166">
        <f t="shared" si="39"/>
        <v>0</v>
      </c>
      <c r="U61" s="106">
        <f t="shared" si="40"/>
        <v>732.09782958260109</v>
      </c>
      <c r="V61" s="106">
        <f t="shared" si="41"/>
        <v>16.976309766813408</v>
      </c>
      <c r="W61" s="106">
        <f t="shared" si="42"/>
        <v>107.23027618809839</v>
      </c>
      <c r="X61" s="106">
        <f t="shared" si="43"/>
        <v>36.513492034150289</v>
      </c>
      <c r="Y61" s="106">
        <f t="shared" si="44"/>
        <v>1146.8067774227329</v>
      </c>
      <c r="Z61" s="106">
        <f t="shared" si="45"/>
        <v>20.219545154938174</v>
      </c>
      <c r="AA61" s="106">
        <f t="shared" si="46"/>
        <v>13.368155059973594</v>
      </c>
      <c r="AB61" s="106">
        <f t="shared" si="47"/>
        <v>0</v>
      </c>
      <c r="AC61" s="166">
        <f t="shared" si="48"/>
        <v>0</v>
      </c>
      <c r="AD61" s="106">
        <f t="shared" si="49"/>
        <v>802.02521087411219</v>
      </c>
      <c r="AE61" s="106">
        <f t="shared" si="50"/>
        <v>18.826040766467884</v>
      </c>
      <c r="AF61" s="106">
        <f t="shared" si="51"/>
        <v>117.89845773433672</v>
      </c>
      <c r="AG61" s="106">
        <f t="shared" si="52"/>
        <v>40.495898294387125</v>
      </c>
      <c r="AH61" s="106">
        <f t="shared" si="53"/>
        <v>1130.0666765425726</v>
      </c>
      <c r="AI61" s="106">
        <f t="shared" si="54"/>
        <v>25.386294291244301</v>
      </c>
      <c r="AJ61" s="106">
        <f t="shared" si="55"/>
        <v>15.674547198219278</v>
      </c>
      <c r="AK61" s="106">
        <f t="shared" si="56"/>
        <v>14.089757690965007</v>
      </c>
      <c r="AL61" s="166">
        <f t="shared" si="57"/>
        <v>0</v>
      </c>
      <c r="AM61" s="106">
        <f t="shared" si="58"/>
        <v>757.09262913911107</v>
      </c>
      <c r="AN61" s="106">
        <f t="shared" si="59"/>
        <v>17.999578672704043</v>
      </c>
      <c r="AO61" s="106">
        <f t="shared" si="60"/>
        <v>111.70082699417256</v>
      </c>
      <c r="AP61" s="106">
        <f t="shared" si="61"/>
        <v>38.717150049904902</v>
      </c>
      <c r="AQ61" s="106">
        <f t="shared" si="62"/>
        <v>1056.7274679336301</v>
      </c>
      <c r="AR61" s="106">
        <f t="shared" si="63"/>
        <v>25.044204079137327</v>
      </c>
      <c r="AS61" s="106">
        <f t="shared" si="64"/>
        <v>18.40896312438122</v>
      </c>
      <c r="AT61" s="106">
        <f t="shared" si="65"/>
        <v>13.24609231274091</v>
      </c>
      <c r="AU61" s="166">
        <f t="shared" si="66"/>
        <v>0</v>
      </c>
      <c r="AV61" s="106">
        <f t="shared" si="67"/>
        <v>797.18239359946017</v>
      </c>
      <c r="AW61" s="106">
        <f t="shared" si="68"/>
        <v>18.988239432823892</v>
      </c>
      <c r="AX61" s="106">
        <f t="shared" si="69"/>
        <v>117.67992890962208</v>
      </c>
      <c r="AY61" s="106">
        <f t="shared" si="70"/>
        <v>40.851920855880337</v>
      </c>
      <c r="AZ61" s="106">
        <f t="shared" si="71"/>
        <v>1050.7798418474276</v>
      </c>
      <c r="BA61" s="106">
        <f t="shared" si="72"/>
        <v>26.401297147659356</v>
      </c>
      <c r="BB61" s="106">
        <f t="shared" si="73"/>
        <v>19.376362989175959</v>
      </c>
      <c r="BC61" s="106">
        <f t="shared" si="74"/>
        <v>13.976738915919828</v>
      </c>
      <c r="BD61" s="166">
        <f t="shared" si="75"/>
        <v>0</v>
      </c>
      <c r="BE61" s="106">
        <f t="shared" si="76"/>
        <v>809.15794773869482</v>
      </c>
      <c r="BF61" s="106">
        <f t="shared" si="77"/>
        <v>19.2959237524875</v>
      </c>
      <c r="BG61" s="106">
        <f t="shared" si="78"/>
        <v>119.48996536403527</v>
      </c>
      <c r="BH61" s="106">
        <f t="shared" si="79"/>
        <v>41.524526549046463</v>
      </c>
      <c r="BI61" s="106">
        <f t="shared" si="80"/>
        <v>1048.8236210692548</v>
      </c>
      <c r="BJ61" s="106">
        <f t="shared" si="81"/>
        <v>21.283063552554111</v>
      </c>
      <c r="BK61" s="106">
        <f t="shared" si="82"/>
        <v>27.598327751772409</v>
      </c>
      <c r="BL61" s="106">
        <f t="shared" si="83"/>
        <v>14.185275781432379</v>
      </c>
      <c r="BM61" s="106">
        <f t="shared" si="84"/>
        <v>0</v>
      </c>
    </row>
    <row r="62" spans="2:65">
      <c r="B62" t="str">
        <f t="shared" si="21"/>
        <v>Hněvčeves</v>
      </c>
      <c r="C62" s="106">
        <f t="shared" si="22"/>
        <v>160.60645966965487</v>
      </c>
      <c r="D62" s="106">
        <f t="shared" si="23"/>
        <v>0.14723710476921786</v>
      </c>
      <c r="E62" s="106">
        <f t="shared" si="24"/>
        <v>3.5377025850350172</v>
      </c>
      <c r="F62" s="106">
        <f t="shared" si="25"/>
        <v>1.1453656256133593</v>
      </c>
      <c r="G62" s="106">
        <f t="shared" si="26"/>
        <v>305.67928297798642</v>
      </c>
      <c r="H62" s="106">
        <f t="shared" si="27"/>
        <v>0.93203537610708309</v>
      </c>
      <c r="I62" s="106">
        <f t="shared" si="28"/>
        <v>0</v>
      </c>
      <c r="J62" s="106">
        <f t="shared" si="29"/>
        <v>0</v>
      </c>
      <c r="K62" s="166">
        <f t="shared" si="30"/>
        <v>0</v>
      </c>
      <c r="L62" s="106">
        <f t="shared" si="31"/>
        <v>147.10900855082784</v>
      </c>
      <c r="M62" s="106">
        <f t="shared" si="32"/>
        <v>0.8297111869937347</v>
      </c>
      <c r="N62" s="106">
        <f t="shared" si="33"/>
        <v>8.4363656729315828</v>
      </c>
      <c r="O62" s="106">
        <f t="shared" si="34"/>
        <v>2.305032335402486</v>
      </c>
      <c r="P62" s="106">
        <f t="shared" si="35"/>
        <v>392.67640882983432</v>
      </c>
      <c r="Q62" s="106">
        <f t="shared" si="36"/>
        <v>2.4251353052411857</v>
      </c>
      <c r="R62" s="106">
        <f t="shared" si="37"/>
        <v>0.49269419875612069</v>
      </c>
      <c r="S62" s="106">
        <f t="shared" si="38"/>
        <v>0</v>
      </c>
      <c r="T62" s="166">
        <f t="shared" si="39"/>
        <v>0</v>
      </c>
      <c r="U62" s="106">
        <f t="shared" si="40"/>
        <v>139.99219186559043</v>
      </c>
      <c r="V62" s="106">
        <f t="shared" si="41"/>
        <v>3.2462202700428833</v>
      </c>
      <c r="W62" s="106">
        <f t="shared" si="42"/>
        <v>20.504638576080932</v>
      </c>
      <c r="X62" s="106">
        <f t="shared" si="43"/>
        <v>6.9821321358674302</v>
      </c>
      <c r="Y62" s="106">
        <f t="shared" si="44"/>
        <v>419.06426095650846</v>
      </c>
      <c r="Z62" s="106">
        <f t="shared" si="45"/>
        <v>7.3885931911505578</v>
      </c>
      <c r="AA62" s="106">
        <f t="shared" si="46"/>
        <v>4.8849694044795529</v>
      </c>
      <c r="AB62" s="106">
        <f t="shared" si="47"/>
        <v>0</v>
      </c>
      <c r="AC62" s="166">
        <f t="shared" si="48"/>
        <v>0</v>
      </c>
      <c r="AD62" s="106">
        <f t="shared" si="49"/>
        <v>170.58418904544845</v>
      </c>
      <c r="AE62" s="106">
        <f t="shared" si="50"/>
        <v>4.0041445749372464</v>
      </c>
      <c r="AF62" s="106">
        <f t="shared" si="51"/>
        <v>25.076035677733422</v>
      </c>
      <c r="AG62" s="106">
        <f t="shared" si="52"/>
        <v>8.6131456674362283</v>
      </c>
      <c r="AH62" s="106">
        <f t="shared" si="53"/>
        <v>473.20800043752649</v>
      </c>
      <c r="AI62" s="106">
        <f t="shared" si="54"/>
        <v>10.630344040257832</v>
      </c>
      <c r="AJ62" s="106">
        <f t="shared" si="55"/>
        <v>6.5636137153660679</v>
      </c>
      <c r="AK62" s="106">
        <f t="shared" si="56"/>
        <v>0</v>
      </c>
      <c r="AL62" s="166">
        <f t="shared" si="57"/>
        <v>0</v>
      </c>
      <c r="AM62" s="106">
        <f t="shared" si="58"/>
        <v>158.42994393108157</v>
      </c>
      <c r="AN62" s="106">
        <f t="shared" si="59"/>
        <v>3.7666094347559911</v>
      </c>
      <c r="AO62" s="106">
        <f t="shared" si="60"/>
        <v>23.374624288530132</v>
      </c>
      <c r="AP62" s="106">
        <f t="shared" si="61"/>
        <v>8.1019886807676613</v>
      </c>
      <c r="AQ62" s="106">
        <f t="shared" si="62"/>
        <v>441.07344206275229</v>
      </c>
      <c r="AR62" s="106">
        <f t="shared" si="63"/>
        <v>10.453341691313838</v>
      </c>
      <c r="AS62" s="106">
        <f t="shared" si="64"/>
        <v>7.6838210195810657</v>
      </c>
      <c r="AT62" s="106">
        <f t="shared" si="65"/>
        <v>0</v>
      </c>
      <c r="AU62" s="166">
        <f t="shared" si="66"/>
        <v>0</v>
      </c>
      <c r="AV62" s="106">
        <f t="shared" si="67"/>
        <v>169.46612038132571</v>
      </c>
      <c r="AW62" s="106">
        <f t="shared" si="68"/>
        <v>4.0365458336617079</v>
      </c>
      <c r="AX62" s="106">
        <f t="shared" si="69"/>
        <v>25.016559772497921</v>
      </c>
      <c r="AY62" s="106">
        <f t="shared" si="70"/>
        <v>8.6843570469638802</v>
      </c>
      <c r="AZ62" s="106">
        <f t="shared" si="71"/>
        <v>448.52951509133436</v>
      </c>
      <c r="BA62" s="106">
        <f t="shared" si="72"/>
        <v>11.269497696684304</v>
      </c>
      <c r="BB62" s="106">
        <f t="shared" si="73"/>
        <v>8.2708768760627596</v>
      </c>
      <c r="BC62" s="106">
        <f t="shared" si="74"/>
        <v>0</v>
      </c>
      <c r="BD62" s="166">
        <f t="shared" si="75"/>
        <v>0</v>
      </c>
      <c r="BE62" s="106">
        <f t="shared" si="76"/>
        <v>174.43829324368858</v>
      </c>
      <c r="BF62" s="106">
        <f t="shared" si="77"/>
        <v>4.1598157879445967</v>
      </c>
      <c r="BG62" s="106">
        <f t="shared" si="78"/>
        <v>25.759650110463856</v>
      </c>
      <c r="BH62" s="106">
        <f t="shared" si="79"/>
        <v>8.9518586070998669</v>
      </c>
      <c r="BI62" s="106">
        <f t="shared" si="80"/>
        <v>455.64477401476637</v>
      </c>
      <c r="BJ62" s="106">
        <f t="shared" si="81"/>
        <v>9.2460891306576443</v>
      </c>
      <c r="BK62" s="106">
        <f t="shared" si="82"/>
        <v>11.989655418726935</v>
      </c>
      <c r="BL62" s="106">
        <f t="shared" si="83"/>
        <v>0</v>
      </c>
      <c r="BM62" s="106">
        <f t="shared" si="84"/>
        <v>0</v>
      </c>
    </row>
    <row r="63" spans="2:65">
      <c r="B63" t="str">
        <f t="shared" si="21"/>
        <v>Hořiněves</v>
      </c>
      <c r="C63" s="106">
        <f t="shared" si="22"/>
        <v>875.36086782191785</v>
      </c>
      <c r="D63" s="106">
        <f t="shared" si="23"/>
        <v>0.8024932500938563</v>
      </c>
      <c r="E63" s="106">
        <f t="shared" si="24"/>
        <v>19.281705177374008</v>
      </c>
      <c r="F63" s="106">
        <f t="shared" si="25"/>
        <v>6.2426396178119461</v>
      </c>
      <c r="G63" s="106">
        <f t="shared" si="26"/>
        <v>1032.1108493382835</v>
      </c>
      <c r="H63" s="106">
        <f t="shared" si="27"/>
        <v>3.1469709503227428</v>
      </c>
      <c r="I63" s="106">
        <f t="shared" si="28"/>
        <v>0</v>
      </c>
      <c r="J63" s="106">
        <f t="shared" si="29"/>
        <v>0</v>
      </c>
      <c r="K63" s="166">
        <f t="shared" si="30"/>
        <v>0</v>
      </c>
      <c r="L63" s="106">
        <f t="shared" si="31"/>
        <v>817.20686365806603</v>
      </c>
      <c r="M63" s="106">
        <f t="shared" si="32"/>
        <v>4.6091376968997011</v>
      </c>
      <c r="N63" s="106">
        <f t="shared" si="33"/>
        <v>46.864947294284455</v>
      </c>
      <c r="O63" s="106">
        <f t="shared" si="34"/>
        <v>12.804710357312057</v>
      </c>
      <c r="P63" s="106">
        <f t="shared" si="35"/>
        <v>1259.6662825115543</v>
      </c>
      <c r="Q63" s="106">
        <f t="shared" si="36"/>
        <v>7.7795892644635698</v>
      </c>
      <c r="R63" s="106">
        <f t="shared" si="37"/>
        <v>1.5805132567336897</v>
      </c>
      <c r="S63" s="106">
        <f t="shared" si="38"/>
        <v>0</v>
      </c>
      <c r="T63" s="166">
        <f t="shared" si="39"/>
        <v>0</v>
      </c>
      <c r="U63" s="106">
        <f t="shared" si="40"/>
        <v>696.37229835982157</v>
      </c>
      <c r="V63" s="106">
        <f t="shared" si="41"/>
        <v>16.14788539493998</v>
      </c>
      <c r="W63" s="106">
        <f t="shared" si="42"/>
        <v>101.99756216384114</v>
      </c>
      <c r="X63" s="106">
        <f t="shared" si="43"/>
        <v>34.731675660698571</v>
      </c>
      <c r="Y63" s="106">
        <f t="shared" si="44"/>
        <v>1334.7611204145471</v>
      </c>
      <c r="Z63" s="106">
        <f t="shared" si="45"/>
        <v>23.533400112902772</v>
      </c>
      <c r="AA63" s="106">
        <f t="shared" si="46"/>
        <v>15.559110721185075</v>
      </c>
      <c r="AB63" s="106">
        <f t="shared" si="47"/>
        <v>0</v>
      </c>
      <c r="AC63" s="166">
        <f t="shared" si="48"/>
        <v>0</v>
      </c>
      <c r="AD63" s="106">
        <f t="shared" si="49"/>
        <v>789.58838348533277</v>
      </c>
      <c r="AE63" s="106">
        <f t="shared" si="50"/>
        <v>18.534109520102817</v>
      </c>
      <c r="AF63" s="106">
        <f t="shared" si="51"/>
        <v>116.07023245118486</v>
      </c>
      <c r="AG63" s="106">
        <f t="shared" si="52"/>
        <v>39.867937364715182</v>
      </c>
      <c r="AH63" s="106">
        <f t="shared" si="53"/>
        <v>1534.7306316858624</v>
      </c>
      <c r="AI63" s="106">
        <f t="shared" si="54"/>
        <v>34.476835997824246</v>
      </c>
      <c r="AJ63" s="106">
        <f t="shared" si="55"/>
        <v>21.287423319580277</v>
      </c>
      <c r="AK63" s="106">
        <f t="shared" si="56"/>
        <v>0</v>
      </c>
      <c r="AL63" s="166">
        <f t="shared" si="57"/>
        <v>0</v>
      </c>
      <c r="AM63" s="106">
        <f t="shared" si="58"/>
        <v>721.98992506486968</v>
      </c>
      <c r="AN63" s="106">
        <f t="shared" si="59"/>
        <v>17.165025727277257</v>
      </c>
      <c r="AO63" s="106">
        <f t="shared" si="60"/>
        <v>106.52180275867967</v>
      </c>
      <c r="AP63" s="106">
        <f t="shared" si="61"/>
        <v>36.922024052779264</v>
      </c>
      <c r="AQ63" s="106">
        <f t="shared" si="62"/>
        <v>1417.1386845164466</v>
      </c>
      <c r="AR63" s="106">
        <f t="shared" si="63"/>
        <v>33.585869110482122</v>
      </c>
      <c r="AS63" s="106">
        <f t="shared" si="64"/>
        <v>24.687589352069232</v>
      </c>
      <c r="AT63" s="106">
        <f t="shared" si="65"/>
        <v>0</v>
      </c>
      <c r="AU63" s="166">
        <f t="shared" si="66"/>
        <v>0</v>
      </c>
      <c r="AV63" s="106">
        <f t="shared" si="67"/>
        <v>762.77633643465435</v>
      </c>
      <c r="AW63" s="106">
        <f t="shared" si="68"/>
        <v>18.168714996973129</v>
      </c>
      <c r="AX63" s="106">
        <f t="shared" si="69"/>
        <v>112.60091262210344</v>
      </c>
      <c r="AY63" s="106">
        <f t="shared" si="70"/>
        <v>39.088769116021723</v>
      </c>
      <c r="AZ63" s="106">
        <f t="shared" si="71"/>
        <v>1418.680955615217</v>
      </c>
      <c r="BA63" s="106">
        <f t="shared" si="72"/>
        <v>35.64497145384059</v>
      </c>
      <c r="BB63" s="106">
        <f t="shared" si="73"/>
        <v>26.160453471872788</v>
      </c>
      <c r="BC63" s="106">
        <f t="shared" si="74"/>
        <v>0</v>
      </c>
      <c r="BD63" s="166">
        <f t="shared" si="75"/>
        <v>0</v>
      </c>
      <c r="BE63" s="106">
        <f t="shared" si="76"/>
        <v>773.02685425991717</v>
      </c>
      <c r="BF63" s="106">
        <f t="shared" si="77"/>
        <v>18.434308505663488</v>
      </c>
      <c r="BG63" s="106">
        <f t="shared" si="78"/>
        <v>114.15441484462286</v>
      </c>
      <c r="BH63" s="106">
        <f t="shared" si="79"/>
        <v>39.670343994702847</v>
      </c>
      <c r="BI63" s="106">
        <f t="shared" si="80"/>
        <v>1409.8528250736028</v>
      </c>
      <c r="BJ63" s="106">
        <f t="shared" si="81"/>
        <v>28.609183348863681</v>
      </c>
      <c r="BK63" s="106">
        <f t="shared" si="82"/>
        <v>37.098306680465484</v>
      </c>
      <c r="BL63" s="106">
        <f t="shared" si="83"/>
        <v>0</v>
      </c>
      <c r="BM63" s="106">
        <f t="shared" si="84"/>
        <v>0</v>
      </c>
    </row>
    <row r="64" spans="2:65">
      <c r="B64" t="str">
        <f t="shared" si="21"/>
        <v>Hrádek</v>
      </c>
      <c r="C64" s="106">
        <f t="shared" si="22"/>
        <v>383.9252760571531</v>
      </c>
      <c r="D64" s="106">
        <f t="shared" si="23"/>
        <v>0.35196620491260616</v>
      </c>
      <c r="E64" s="106">
        <f t="shared" si="24"/>
        <v>8.4567796610505539</v>
      </c>
      <c r="F64" s="106">
        <f t="shared" si="25"/>
        <v>2.7379646802778432</v>
      </c>
      <c r="G64" s="106">
        <f t="shared" si="26"/>
        <v>295.58436139893644</v>
      </c>
      <c r="H64" s="106">
        <f t="shared" si="27"/>
        <v>0.90125532474397252</v>
      </c>
      <c r="I64" s="106">
        <f t="shared" si="28"/>
        <v>0</v>
      </c>
      <c r="J64" s="106">
        <f t="shared" si="29"/>
        <v>0</v>
      </c>
      <c r="K64" s="166">
        <f t="shared" si="30"/>
        <v>0</v>
      </c>
      <c r="L64" s="106">
        <f t="shared" si="31"/>
        <v>372.84754995936549</v>
      </c>
      <c r="M64" s="106">
        <f t="shared" si="32"/>
        <v>2.1029016937300957</v>
      </c>
      <c r="N64" s="106">
        <f t="shared" si="33"/>
        <v>21.381955481176636</v>
      </c>
      <c r="O64" s="106">
        <f t="shared" si="34"/>
        <v>5.8421008155662353</v>
      </c>
      <c r="P64" s="106">
        <f t="shared" si="35"/>
        <v>429.0598055468609</v>
      </c>
      <c r="Q64" s="106">
        <f t="shared" si="36"/>
        <v>2.6498359949668413</v>
      </c>
      <c r="R64" s="106">
        <f t="shared" si="37"/>
        <v>0.53834473464377486</v>
      </c>
      <c r="S64" s="106">
        <f t="shared" si="38"/>
        <v>0</v>
      </c>
      <c r="T64" s="166">
        <f t="shared" si="39"/>
        <v>0</v>
      </c>
      <c r="U64" s="106">
        <f t="shared" si="40"/>
        <v>324.72309669019324</v>
      </c>
      <c r="V64" s="106">
        <f t="shared" si="41"/>
        <v>7.5298678060479727</v>
      </c>
      <c r="W64" s="106">
        <f t="shared" si="42"/>
        <v>47.562150761458192</v>
      </c>
      <c r="X64" s="106">
        <f t="shared" si="43"/>
        <v>16.19561447281167</v>
      </c>
      <c r="Y64" s="106">
        <f t="shared" si="44"/>
        <v>485.29212428688169</v>
      </c>
      <c r="Z64" s="106">
        <f t="shared" si="45"/>
        <v>8.5562679027815474</v>
      </c>
      <c r="AA64" s="106">
        <f t="shared" si="46"/>
        <v>5.6569777006642328</v>
      </c>
      <c r="AB64" s="106">
        <f t="shared" si="47"/>
        <v>0</v>
      </c>
      <c r="AC64" s="166">
        <f t="shared" si="48"/>
        <v>0</v>
      </c>
      <c r="AD64" s="106">
        <f t="shared" si="49"/>
        <v>241.78588073516576</v>
      </c>
      <c r="AE64" s="106">
        <f t="shared" si="50"/>
        <v>5.6754710272954814</v>
      </c>
      <c r="AF64" s="106">
        <f t="shared" si="51"/>
        <v>35.542751093255497</v>
      </c>
      <c r="AG64" s="106">
        <f t="shared" si="52"/>
        <v>12.208265154905417</v>
      </c>
      <c r="AH64" s="106">
        <f t="shared" si="53"/>
        <v>443.19111985346944</v>
      </c>
      <c r="AI64" s="106">
        <f t="shared" si="54"/>
        <v>9.9560321788167094</v>
      </c>
      <c r="AJ64" s="106">
        <f t="shared" si="55"/>
        <v>6.1472657057976381</v>
      </c>
      <c r="AK64" s="106">
        <f t="shared" si="56"/>
        <v>0</v>
      </c>
      <c r="AL64" s="166">
        <f t="shared" si="57"/>
        <v>0</v>
      </c>
      <c r="AM64" s="106">
        <f t="shared" si="58"/>
        <v>224.54888480938561</v>
      </c>
      <c r="AN64" s="106">
        <f t="shared" si="59"/>
        <v>5.3385611778976134</v>
      </c>
      <c r="AO64" s="106">
        <f t="shared" si="60"/>
        <v>33.129758722322528</v>
      </c>
      <c r="AP64" s="106">
        <f t="shared" si="61"/>
        <v>11.483261799272308</v>
      </c>
      <c r="AQ64" s="106">
        <f t="shared" si="62"/>
        <v>413.07732226490077</v>
      </c>
      <c r="AR64" s="106">
        <f t="shared" si="63"/>
        <v>9.7898399286385356</v>
      </c>
      <c r="AS64" s="106">
        <f t="shared" si="64"/>
        <v>7.1961081961487334</v>
      </c>
      <c r="AT64" s="106">
        <f t="shared" si="65"/>
        <v>0</v>
      </c>
      <c r="AU64" s="166">
        <f t="shared" si="66"/>
        <v>0</v>
      </c>
      <c r="AV64" s="106">
        <f t="shared" si="67"/>
        <v>236.34698616854391</v>
      </c>
      <c r="AW64" s="106">
        <f t="shared" si="68"/>
        <v>5.6295939280985987</v>
      </c>
      <c r="AX64" s="106">
        <f t="shared" si="69"/>
        <v>34.889501767260946</v>
      </c>
      <c r="AY64" s="106">
        <f t="shared" si="70"/>
        <v>12.111692946312631</v>
      </c>
      <c r="AZ64" s="106">
        <f t="shared" si="71"/>
        <v>410.59208686317396</v>
      </c>
      <c r="BA64" s="106">
        <f t="shared" si="72"/>
        <v>10.316303434878993</v>
      </c>
      <c r="BB64" s="106">
        <f t="shared" si="73"/>
        <v>7.5713113239369694</v>
      </c>
      <c r="BC64" s="106">
        <f t="shared" si="74"/>
        <v>0</v>
      </c>
      <c r="BD64" s="166">
        <f t="shared" si="75"/>
        <v>0</v>
      </c>
      <c r="BE64" s="106">
        <f t="shared" si="76"/>
        <v>241.23624602554543</v>
      </c>
      <c r="BF64" s="106">
        <f t="shared" si="77"/>
        <v>5.7527411337353174</v>
      </c>
      <c r="BG64" s="106">
        <f t="shared" si="78"/>
        <v>35.623836808003531</v>
      </c>
      <c r="BH64" s="106">
        <f t="shared" si="79"/>
        <v>12.379809072721335</v>
      </c>
      <c r="BI64" s="106">
        <f t="shared" si="80"/>
        <v>411.51613946627612</v>
      </c>
      <c r="BJ64" s="106">
        <f t="shared" si="81"/>
        <v>8.3506167988794324</v>
      </c>
      <c r="BK64" s="106">
        <f t="shared" si="82"/>
        <v>10.828472074795549</v>
      </c>
      <c r="BL64" s="106">
        <f t="shared" si="83"/>
        <v>0</v>
      </c>
      <c r="BM64" s="106">
        <f t="shared" si="84"/>
        <v>0</v>
      </c>
    </row>
    <row r="65" spans="2:65">
      <c r="B65" t="str">
        <f t="shared" si="21"/>
        <v>Hvozdnice</v>
      </c>
      <c r="C65" s="106">
        <f t="shared" si="22"/>
        <v>689.34049004045301</v>
      </c>
      <c r="D65" s="106">
        <f t="shared" si="23"/>
        <v>0.63195775663391329</v>
      </c>
      <c r="E65" s="106">
        <f t="shared" si="24"/>
        <v>15.184206404907028</v>
      </c>
      <c r="F65" s="106">
        <f t="shared" si="25"/>
        <v>4.9160345309883002</v>
      </c>
      <c r="G65" s="106">
        <f t="shared" si="26"/>
        <v>473.81337186273254</v>
      </c>
      <c r="H65" s="106">
        <f t="shared" si="27"/>
        <v>1.444686797045549</v>
      </c>
      <c r="I65" s="106">
        <f t="shared" si="28"/>
        <v>0</v>
      </c>
      <c r="J65" s="106">
        <f t="shared" si="29"/>
        <v>0</v>
      </c>
      <c r="K65" s="166">
        <f t="shared" si="30"/>
        <v>0</v>
      </c>
      <c r="L65" s="106">
        <f t="shared" si="31"/>
        <v>523.1172473653354</v>
      </c>
      <c r="M65" s="106">
        <f t="shared" si="32"/>
        <v>2.9504395177704104</v>
      </c>
      <c r="N65" s="106">
        <f t="shared" si="33"/>
        <v>29.999579441571459</v>
      </c>
      <c r="O65" s="106">
        <f t="shared" si="34"/>
        <v>8.1966575824431658</v>
      </c>
      <c r="P65" s="106">
        <f t="shared" si="35"/>
        <v>471.01726078307087</v>
      </c>
      <c r="Q65" s="106">
        <f t="shared" si="36"/>
        <v>2.9089615846976571</v>
      </c>
      <c r="R65" s="106">
        <f t="shared" si="37"/>
        <v>0.59098908588212107</v>
      </c>
      <c r="S65" s="106">
        <f t="shared" si="38"/>
        <v>0</v>
      </c>
      <c r="T65" s="166">
        <f t="shared" si="39"/>
        <v>12.412115046197432</v>
      </c>
      <c r="U65" s="106">
        <f t="shared" si="40"/>
        <v>503.64074011333577</v>
      </c>
      <c r="V65" s="106">
        <f t="shared" si="41"/>
        <v>11.678714059602989</v>
      </c>
      <c r="W65" s="106">
        <f t="shared" si="42"/>
        <v>73.768195287127199</v>
      </c>
      <c r="X65" s="106">
        <f t="shared" si="43"/>
        <v>25.119159501793021</v>
      </c>
      <c r="Y65" s="106">
        <f t="shared" si="44"/>
        <v>538.30837575115675</v>
      </c>
      <c r="Z65" s="106">
        <f t="shared" si="45"/>
        <v>9.4910064407212502</v>
      </c>
      <c r="AA65" s="106">
        <f t="shared" si="46"/>
        <v>6.2749802135772956</v>
      </c>
      <c r="AB65" s="106">
        <f t="shared" si="47"/>
        <v>0</v>
      </c>
      <c r="AC65" s="166">
        <f t="shared" si="48"/>
        <v>13.414707999964516</v>
      </c>
      <c r="AD65" s="106">
        <f t="shared" si="49"/>
        <v>389.0370774165998</v>
      </c>
      <c r="AE65" s="106">
        <f t="shared" si="50"/>
        <v>9.1319172761790224</v>
      </c>
      <c r="AF65" s="106">
        <f t="shared" si="51"/>
        <v>57.188815023534531</v>
      </c>
      <c r="AG65" s="106">
        <f t="shared" si="52"/>
        <v>19.643280169008413</v>
      </c>
      <c r="AH65" s="106">
        <f t="shared" si="53"/>
        <v>530.2298778470481</v>
      </c>
      <c r="AI65" s="106">
        <f t="shared" si="54"/>
        <v>11.911307536488172</v>
      </c>
      <c r="AJ65" s="106">
        <f t="shared" si="55"/>
        <v>7.3545335144713473</v>
      </c>
      <c r="AK65" s="106">
        <f t="shared" si="56"/>
        <v>0</v>
      </c>
      <c r="AL65" s="166">
        <f t="shared" si="57"/>
        <v>0</v>
      </c>
      <c r="AM65" s="106">
        <f t="shared" si="58"/>
        <v>368.64311584350304</v>
      </c>
      <c r="AN65" s="106">
        <f t="shared" si="59"/>
        <v>8.7643446923014032</v>
      </c>
      <c r="AO65" s="106">
        <f t="shared" si="60"/>
        <v>54.389303660571869</v>
      </c>
      <c r="AP65" s="106">
        <f t="shared" si="61"/>
        <v>18.852132858837859</v>
      </c>
      <c r="AQ65" s="106">
        <f t="shared" si="62"/>
        <v>521.54506025336991</v>
      </c>
      <c r="AR65" s="106">
        <f t="shared" si="63"/>
        <v>12.360501001258855</v>
      </c>
      <c r="AS65" s="106">
        <f t="shared" si="64"/>
        <v>9.0856952934912094</v>
      </c>
      <c r="AT65" s="106">
        <f t="shared" si="65"/>
        <v>0</v>
      </c>
      <c r="AU65" s="166">
        <f t="shared" si="66"/>
        <v>0</v>
      </c>
      <c r="AV65" s="106">
        <f t="shared" si="67"/>
        <v>389.78495571756582</v>
      </c>
      <c r="AW65" s="106">
        <f t="shared" si="68"/>
        <v>9.2843621809798176</v>
      </c>
      <c r="AX65" s="106">
        <f t="shared" si="69"/>
        <v>57.539988648984618</v>
      </c>
      <c r="AY65" s="106">
        <f t="shared" si="70"/>
        <v>19.974681189192786</v>
      </c>
      <c r="AZ65" s="106">
        <f t="shared" si="71"/>
        <v>523.80039389039769</v>
      </c>
      <c r="BA65" s="106">
        <f t="shared" si="72"/>
        <v>13.160711020919425</v>
      </c>
      <c r="BB65" s="106">
        <f t="shared" si="73"/>
        <v>9.6588706422552129</v>
      </c>
      <c r="BC65" s="106">
        <f t="shared" si="74"/>
        <v>0</v>
      </c>
      <c r="BD65" s="166">
        <f t="shared" si="75"/>
        <v>0</v>
      </c>
      <c r="BE65" s="106">
        <f t="shared" si="76"/>
        <v>409.83411421633843</v>
      </c>
      <c r="BF65" s="106">
        <f t="shared" si="77"/>
        <v>9.7732807805782418</v>
      </c>
      <c r="BG65" s="106">
        <f t="shared" si="78"/>
        <v>60.52101972126313</v>
      </c>
      <c r="BH65" s="106">
        <f t="shared" si="79"/>
        <v>21.031947599403729</v>
      </c>
      <c r="BI65" s="106">
        <f t="shared" si="80"/>
        <v>589.69290948412527</v>
      </c>
      <c r="BJ65" s="106">
        <f t="shared" si="81"/>
        <v>11.966236664508205</v>
      </c>
      <c r="BK65" s="106">
        <f t="shared" si="82"/>
        <v>15.516944757830286</v>
      </c>
      <c r="BL65" s="106">
        <f t="shared" si="83"/>
        <v>0</v>
      </c>
      <c r="BM65" s="106">
        <f t="shared" si="84"/>
        <v>0</v>
      </c>
    </row>
    <row r="66" spans="2:65">
      <c r="B66" t="str">
        <f t="shared" si="21"/>
        <v>Kratonohy</v>
      </c>
      <c r="C66" s="106">
        <f t="shared" si="22"/>
        <v>780.78119462270035</v>
      </c>
      <c r="D66" s="106">
        <f t="shared" si="23"/>
        <v>0.71578666755343623</v>
      </c>
      <c r="E66" s="106">
        <f t="shared" si="24"/>
        <v>17.198384524787222</v>
      </c>
      <c r="F66" s="106">
        <f t="shared" si="25"/>
        <v>5.5681442906193475</v>
      </c>
      <c r="G66" s="106">
        <f t="shared" si="26"/>
        <v>1022.2277782695239</v>
      </c>
      <c r="H66" s="106">
        <f t="shared" si="27"/>
        <v>3.1168368445013543</v>
      </c>
      <c r="I66" s="106">
        <f t="shared" si="28"/>
        <v>0</v>
      </c>
      <c r="J66" s="106">
        <f t="shared" si="29"/>
        <v>0</v>
      </c>
      <c r="K66" s="166">
        <f t="shared" si="30"/>
        <v>0</v>
      </c>
      <c r="L66" s="106">
        <f t="shared" si="31"/>
        <v>769.59798775238642</v>
      </c>
      <c r="M66" s="106">
        <f t="shared" si="32"/>
        <v>4.3406183361326782</v>
      </c>
      <c r="N66" s="106">
        <f t="shared" si="33"/>
        <v>44.134686990213666</v>
      </c>
      <c r="O66" s="106">
        <f t="shared" si="34"/>
        <v>12.058732938962187</v>
      </c>
      <c r="P66" s="106">
        <f t="shared" si="35"/>
        <v>1250.6206395996567</v>
      </c>
      <c r="Q66" s="106">
        <f t="shared" si="36"/>
        <v>7.7237241615672225</v>
      </c>
      <c r="R66" s="106">
        <f t="shared" si="37"/>
        <v>1.5691636169628866</v>
      </c>
      <c r="S66" s="106">
        <f t="shared" si="38"/>
        <v>0</v>
      </c>
      <c r="T66" s="166">
        <f t="shared" si="39"/>
        <v>0</v>
      </c>
      <c r="U66" s="106">
        <f t="shared" si="40"/>
        <v>706.68646844569491</v>
      </c>
      <c r="V66" s="106">
        <f t="shared" si="41"/>
        <v>16.387056362657795</v>
      </c>
      <c r="W66" s="106">
        <f t="shared" si="42"/>
        <v>103.50827734734301</v>
      </c>
      <c r="X66" s="106">
        <f t="shared" si="43"/>
        <v>35.246096482686418</v>
      </c>
      <c r="Y66" s="106">
        <f t="shared" si="44"/>
        <v>1399.4847169388445</v>
      </c>
      <c r="Z66" s="106">
        <f t="shared" si="45"/>
        <v>24.674552840875034</v>
      </c>
      <c r="AA66" s="106">
        <f t="shared" si="46"/>
        <v>16.313584004226229</v>
      </c>
      <c r="AB66" s="106">
        <f t="shared" si="47"/>
        <v>0</v>
      </c>
      <c r="AC66" s="166">
        <f t="shared" si="48"/>
        <v>0</v>
      </c>
      <c r="AD66" s="106">
        <f t="shared" si="49"/>
        <v>609.01441470410555</v>
      </c>
      <c r="AE66" s="106">
        <f t="shared" si="50"/>
        <v>14.295473562595644</v>
      </c>
      <c r="AF66" s="106">
        <f t="shared" si="51"/>
        <v>89.525689788901161</v>
      </c>
      <c r="AG66" s="106">
        <f t="shared" si="52"/>
        <v>30.750387223855324</v>
      </c>
      <c r="AH66" s="106">
        <f t="shared" si="53"/>
        <v>1283.1122881593653</v>
      </c>
      <c r="AI66" s="106">
        <f t="shared" si="54"/>
        <v>28.824375439141075</v>
      </c>
      <c r="AJ66" s="106">
        <f t="shared" si="55"/>
        <v>17.797360579556411</v>
      </c>
      <c r="AK66" s="106">
        <f t="shared" si="56"/>
        <v>0</v>
      </c>
      <c r="AL66" s="166">
        <f t="shared" si="57"/>
        <v>0</v>
      </c>
      <c r="AM66" s="106">
        <f t="shared" si="58"/>
        <v>581.61079260898998</v>
      </c>
      <c r="AN66" s="106">
        <f t="shared" si="59"/>
        <v>13.827567216396321</v>
      </c>
      <c r="AO66" s="106">
        <f t="shared" si="60"/>
        <v>85.810380424695907</v>
      </c>
      <c r="AP66" s="106">
        <f t="shared" si="61"/>
        <v>29.743140352181108</v>
      </c>
      <c r="AQ66" s="106">
        <f t="shared" si="62"/>
        <v>1291.7360866291751</v>
      </c>
      <c r="AR66" s="106">
        <f t="shared" si="63"/>
        <v>30.613855654937051</v>
      </c>
      <c r="AS66" s="106">
        <f t="shared" si="64"/>
        <v>22.50298464531113</v>
      </c>
      <c r="AT66" s="106">
        <f t="shared" si="65"/>
        <v>0</v>
      </c>
      <c r="AU66" s="166">
        <f t="shared" si="66"/>
        <v>0</v>
      </c>
      <c r="AV66" s="106">
        <f t="shared" si="67"/>
        <v>618.90454125911276</v>
      </c>
      <c r="AW66" s="106">
        <f t="shared" si="68"/>
        <v>14.741805275487238</v>
      </c>
      <c r="AX66" s="106">
        <f t="shared" si="69"/>
        <v>91.362582768993022</v>
      </c>
      <c r="AY66" s="106">
        <f t="shared" si="70"/>
        <v>31.71600318805551</v>
      </c>
      <c r="AZ66" s="106">
        <f t="shared" si="71"/>
        <v>1318.80490958211</v>
      </c>
      <c r="BA66" s="106">
        <f t="shared" si="72"/>
        <v>33.135542680809152</v>
      </c>
      <c r="BB66" s="106">
        <f t="shared" si="73"/>
        <v>24.318740826854118</v>
      </c>
      <c r="BC66" s="106">
        <f t="shared" si="74"/>
        <v>0</v>
      </c>
      <c r="BD66" s="166">
        <f t="shared" si="75"/>
        <v>0</v>
      </c>
      <c r="BE66" s="106">
        <f t="shared" si="76"/>
        <v>636.8360956635737</v>
      </c>
      <c r="BF66" s="106">
        <f t="shared" si="77"/>
        <v>15.186578564911393</v>
      </c>
      <c r="BG66" s="106">
        <f t="shared" si="78"/>
        <v>94.042854335259833</v>
      </c>
      <c r="BH66" s="106">
        <f t="shared" si="79"/>
        <v>32.681279885683018</v>
      </c>
      <c r="BI66" s="106">
        <f t="shared" si="80"/>
        <v>1359.1582649413663</v>
      </c>
      <c r="BJ66" s="106">
        <f t="shared" si="81"/>
        <v>27.580473160239972</v>
      </c>
      <c r="BK66" s="106">
        <f t="shared" si="82"/>
        <v>35.764350181340262</v>
      </c>
      <c r="BL66" s="106">
        <f t="shared" si="83"/>
        <v>0</v>
      </c>
      <c r="BM66" s="106">
        <f t="shared" si="84"/>
        <v>0</v>
      </c>
    </row>
    <row r="67" spans="2:65">
      <c r="B67" t="str">
        <f t="shared" si="21"/>
        <v>Kunčice</v>
      </c>
      <c r="C67" s="106">
        <f t="shared" si="22"/>
        <v>475.96474886794283</v>
      </c>
      <c r="D67" s="106">
        <f t="shared" si="23"/>
        <v>0.4363440408291665</v>
      </c>
      <c r="E67" s="106">
        <f t="shared" si="24"/>
        <v>10.484146938541892</v>
      </c>
      <c r="F67" s="106">
        <f t="shared" si="25"/>
        <v>3.3943445579856624</v>
      </c>
      <c r="G67" s="106">
        <f t="shared" si="26"/>
        <v>579.05864664016326</v>
      </c>
      <c r="H67" s="106">
        <f t="shared" si="27"/>
        <v>1.7655862649618621</v>
      </c>
      <c r="I67" s="106">
        <f t="shared" si="28"/>
        <v>0</v>
      </c>
      <c r="J67" s="106">
        <f t="shared" si="29"/>
        <v>0</v>
      </c>
      <c r="K67" s="166">
        <f t="shared" si="30"/>
        <v>0</v>
      </c>
      <c r="L67" s="106">
        <f t="shared" si="31"/>
        <v>399.88473632605724</v>
      </c>
      <c r="M67" s="106">
        <f t="shared" si="32"/>
        <v>2.2553944350942499</v>
      </c>
      <c r="N67" s="106">
        <f t="shared" si="33"/>
        <v>22.932476371797708</v>
      </c>
      <c r="O67" s="106">
        <f t="shared" si="34"/>
        <v>6.2657430482714807</v>
      </c>
      <c r="P67" s="106">
        <f t="shared" si="35"/>
        <v>754.2190309843852</v>
      </c>
      <c r="Q67" s="106">
        <f t="shared" si="36"/>
        <v>4.6579910552193571</v>
      </c>
      <c r="R67" s="106">
        <f t="shared" si="37"/>
        <v>0.94632458890215965</v>
      </c>
      <c r="S67" s="106">
        <f t="shared" si="38"/>
        <v>0</v>
      </c>
      <c r="T67" s="166">
        <f t="shared" si="39"/>
        <v>0</v>
      </c>
      <c r="U67" s="106">
        <f t="shared" si="40"/>
        <v>352.83037655612731</v>
      </c>
      <c r="V67" s="106">
        <f t="shared" si="41"/>
        <v>8.1816357398207895</v>
      </c>
      <c r="W67" s="106">
        <f t="shared" si="42"/>
        <v>51.679020476314015</v>
      </c>
      <c r="X67" s="106">
        <f t="shared" si="43"/>
        <v>17.597469386206988</v>
      </c>
      <c r="Y67" s="106">
        <f t="shared" si="44"/>
        <v>942.68101320867584</v>
      </c>
      <c r="Z67" s="106">
        <f t="shared" si="45"/>
        <v>16.62056912160158</v>
      </c>
      <c r="AA67" s="106">
        <f t="shared" si="46"/>
        <v>10.988691560567323</v>
      </c>
      <c r="AB67" s="106">
        <f t="shared" si="47"/>
        <v>0</v>
      </c>
      <c r="AC67" s="166">
        <f t="shared" si="48"/>
        <v>0</v>
      </c>
      <c r="AD67" s="106">
        <f t="shared" si="49"/>
        <v>399.08738196216194</v>
      </c>
      <c r="AE67" s="106">
        <f t="shared" si="50"/>
        <v>9.367829365381251</v>
      </c>
      <c r="AF67" s="106">
        <f t="shared" si="51"/>
        <v>58.666219211852678</v>
      </c>
      <c r="AG67" s="106">
        <f t="shared" si="52"/>
        <v>20.150740664247859</v>
      </c>
      <c r="AH67" s="106">
        <f t="shared" si="53"/>
        <v>885.21899430965618</v>
      </c>
      <c r="AI67" s="106">
        <f t="shared" si="54"/>
        <v>19.885932722570335</v>
      </c>
      <c r="AJ67" s="106">
        <f t="shared" si="55"/>
        <v>12.278396660202898</v>
      </c>
      <c r="AK67" s="106">
        <f t="shared" si="56"/>
        <v>0</v>
      </c>
      <c r="AL67" s="166">
        <f t="shared" si="57"/>
        <v>0</v>
      </c>
      <c r="AM67" s="106">
        <f t="shared" si="58"/>
        <v>385.35422914928523</v>
      </c>
      <c r="AN67" s="106">
        <f t="shared" si="59"/>
        <v>9.1616448205537839</v>
      </c>
      <c r="AO67" s="106">
        <f t="shared" si="60"/>
        <v>56.854847643441907</v>
      </c>
      <c r="AP67" s="106">
        <f t="shared" si="61"/>
        <v>19.70672667795434</v>
      </c>
      <c r="AQ67" s="106">
        <f t="shared" si="62"/>
        <v>878.32167797328486</v>
      </c>
      <c r="AR67" s="106">
        <f t="shared" si="63"/>
        <v>20.81602685440447</v>
      </c>
      <c r="AS67" s="106">
        <f t="shared" si="64"/>
        <v>15.30100415840649</v>
      </c>
      <c r="AT67" s="106">
        <f t="shared" si="65"/>
        <v>0</v>
      </c>
      <c r="AU67" s="166">
        <f t="shared" si="66"/>
        <v>0</v>
      </c>
      <c r="AV67" s="106">
        <f t="shared" si="67"/>
        <v>408.88602779953004</v>
      </c>
      <c r="AW67" s="106">
        <f t="shared" si="68"/>
        <v>9.7393342589233765</v>
      </c>
      <c r="AX67" s="106">
        <f t="shared" si="69"/>
        <v>60.359685650261511</v>
      </c>
      <c r="AY67" s="106">
        <f t="shared" si="70"/>
        <v>20.953523034195875</v>
      </c>
      <c r="AZ67" s="106">
        <f t="shared" si="71"/>
        <v>884.17406020949124</v>
      </c>
      <c r="BA67" s="106">
        <f t="shared" si="72"/>
        <v>22.215254960356077</v>
      </c>
      <c r="BB67" s="106">
        <f t="shared" si="73"/>
        <v>16.304155117890232</v>
      </c>
      <c r="BC67" s="106">
        <f t="shared" si="74"/>
        <v>0</v>
      </c>
      <c r="BD67" s="166">
        <f t="shared" si="75"/>
        <v>0</v>
      </c>
      <c r="BE67" s="106">
        <f t="shared" si="76"/>
        <v>414.82487749123254</v>
      </c>
      <c r="BF67" s="106">
        <f t="shared" si="77"/>
        <v>9.8922951063822477</v>
      </c>
      <c r="BG67" s="106">
        <f t="shared" si="78"/>
        <v>61.258015671835899</v>
      </c>
      <c r="BH67" s="106">
        <f t="shared" si="79"/>
        <v>21.288064569752351</v>
      </c>
      <c r="BI67" s="106">
        <f t="shared" si="80"/>
        <v>879.61365592215418</v>
      </c>
      <c r="BJ67" s="106">
        <f t="shared" si="81"/>
        <v>17.84940095227843</v>
      </c>
      <c r="BK67" s="106">
        <f t="shared" si="82"/>
        <v>23.145804006898327</v>
      </c>
      <c r="BL67" s="106">
        <f t="shared" si="83"/>
        <v>0</v>
      </c>
      <c r="BM67" s="106">
        <f t="shared" si="84"/>
        <v>0</v>
      </c>
    </row>
    <row r="68" spans="2:65">
      <c r="B68" t="str">
        <f t="shared" si="21"/>
        <v>Lanžov</v>
      </c>
      <c r="C68" s="106">
        <f t="shared" si="22"/>
        <v>668.61313887042218</v>
      </c>
      <c r="D68" s="106">
        <f t="shared" si="23"/>
        <v>0.61295581124462206</v>
      </c>
      <c r="E68" s="106">
        <f t="shared" si="24"/>
        <v>14.727641930688678</v>
      </c>
      <c r="F68" s="106">
        <f t="shared" si="25"/>
        <v>4.7682173411380226</v>
      </c>
      <c r="G68" s="106">
        <f t="shared" si="26"/>
        <v>442.30563462080562</v>
      </c>
      <c r="H68" s="106">
        <f t="shared" si="27"/>
        <v>1.3486177228038465</v>
      </c>
      <c r="I68" s="106">
        <f t="shared" si="28"/>
        <v>0</v>
      </c>
      <c r="J68" s="106">
        <f t="shared" si="29"/>
        <v>10.76264737490048</v>
      </c>
      <c r="K68" s="166">
        <f t="shared" si="30"/>
        <v>0</v>
      </c>
      <c r="L68" s="106">
        <f t="shared" si="31"/>
        <v>602.75543832812775</v>
      </c>
      <c r="M68" s="106">
        <f t="shared" si="32"/>
        <v>3.3996077815272949</v>
      </c>
      <c r="N68" s="106">
        <f t="shared" si="33"/>
        <v>34.566647815638689</v>
      </c>
      <c r="O68" s="106">
        <f t="shared" si="34"/>
        <v>9.4444982627015008</v>
      </c>
      <c r="P68" s="106">
        <f t="shared" si="35"/>
        <v>656.72391676726193</v>
      </c>
      <c r="Q68" s="106">
        <f t="shared" si="36"/>
        <v>4.0558697200440434</v>
      </c>
      <c r="R68" s="106">
        <f t="shared" si="37"/>
        <v>0.82399669728018543</v>
      </c>
      <c r="S68" s="106">
        <f t="shared" si="38"/>
        <v>12.449622976700484</v>
      </c>
      <c r="T68" s="166">
        <f t="shared" si="39"/>
        <v>0</v>
      </c>
      <c r="U68" s="106">
        <f t="shared" si="40"/>
        <v>352.83037655612731</v>
      </c>
      <c r="V68" s="106">
        <f t="shared" si="41"/>
        <v>8.1816357398207895</v>
      </c>
      <c r="W68" s="106">
        <f t="shared" si="42"/>
        <v>51.679020476314015</v>
      </c>
      <c r="X68" s="106">
        <f t="shared" si="43"/>
        <v>17.597469386206988</v>
      </c>
      <c r="Y68" s="106">
        <f t="shared" si="44"/>
        <v>942.68101320867584</v>
      </c>
      <c r="Z68" s="106">
        <f t="shared" si="45"/>
        <v>16.62056912160158</v>
      </c>
      <c r="AA68" s="106">
        <f t="shared" si="46"/>
        <v>10.988691560567323</v>
      </c>
      <c r="AB68" s="106">
        <f t="shared" si="47"/>
        <v>0</v>
      </c>
      <c r="AC68" s="166">
        <f t="shared" si="48"/>
        <v>0</v>
      </c>
      <c r="AD68" s="106">
        <f t="shared" si="49"/>
        <v>402.51957193939324</v>
      </c>
      <c r="AE68" s="106">
        <f t="shared" si="50"/>
        <v>9.4483936014595642</v>
      </c>
      <c r="AF68" s="106">
        <f t="shared" si="51"/>
        <v>59.170754355487148</v>
      </c>
      <c r="AG68" s="106">
        <f t="shared" si="52"/>
        <v>20.324038977518459</v>
      </c>
      <c r="AH68" s="106">
        <f t="shared" si="53"/>
        <v>726.22868280943317</v>
      </c>
      <c r="AI68" s="106">
        <f t="shared" si="54"/>
        <v>16.314307330031635</v>
      </c>
      <c r="AJ68" s="106">
        <f t="shared" si="55"/>
        <v>10.073127543433266</v>
      </c>
      <c r="AK68" s="106">
        <f t="shared" si="56"/>
        <v>12.057913984189144</v>
      </c>
      <c r="AL68" s="166">
        <f t="shared" si="57"/>
        <v>0</v>
      </c>
      <c r="AM68" s="106">
        <f t="shared" si="58"/>
        <v>353.89090741925457</v>
      </c>
      <c r="AN68" s="106">
        <f t="shared" si="59"/>
        <v>8.4136167550471175</v>
      </c>
      <c r="AO68" s="106">
        <f t="shared" si="60"/>
        <v>52.212774901002931</v>
      </c>
      <c r="AP68" s="106">
        <f t="shared" si="61"/>
        <v>18.097715968293613</v>
      </c>
      <c r="AQ68" s="106">
        <f t="shared" si="62"/>
        <v>680.72577464853885</v>
      </c>
      <c r="AR68" s="106">
        <f t="shared" si="63"/>
        <v>16.133048245224188</v>
      </c>
      <c r="AS68" s="106">
        <f t="shared" si="64"/>
        <v>11.858739422970931</v>
      </c>
      <c r="AT68" s="106">
        <f t="shared" si="65"/>
        <v>11.350339019631962</v>
      </c>
      <c r="AU68" s="166">
        <f t="shared" si="66"/>
        <v>0</v>
      </c>
      <c r="AV68" s="106">
        <f t="shared" si="67"/>
        <v>372.15142884128898</v>
      </c>
      <c r="AW68" s="106">
        <f t="shared" si="68"/>
        <v>8.8643458421090529</v>
      </c>
      <c r="AX68" s="106">
        <f t="shared" si="69"/>
        <v>54.936930420545124</v>
      </c>
      <c r="AY68" s="106">
        <f t="shared" si="70"/>
        <v>19.071044267274463</v>
      </c>
      <c r="AZ68" s="106">
        <f t="shared" si="71"/>
        <v>676.02465806660939</v>
      </c>
      <c r="BA68" s="106">
        <f t="shared" si="72"/>
        <v>16.985411373501471</v>
      </c>
      <c r="BB68" s="106">
        <f t="shared" si="73"/>
        <v>12.465883568248099</v>
      </c>
      <c r="BC68" s="106">
        <f t="shared" si="74"/>
        <v>11.961028215450135</v>
      </c>
      <c r="BD68" s="166">
        <f t="shared" si="75"/>
        <v>0</v>
      </c>
      <c r="BE68" s="106">
        <f t="shared" si="76"/>
        <v>379.22975048888765</v>
      </c>
      <c r="BF68" s="106">
        <f t="shared" si="77"/>
        <v>9.0434610085193654</v>
      </c>
      <c r="BG68" s="106">
        <f t="shared" si="78"/>
        <v>56.001612389232122</v>
      </c>
      <c r="BH68" s="106">
        <f t="shared" si="79"/>
        <v>19.461386848355406</v>
      </c>
      <c r="BI68" s="106">
        <f t="shared" si="80"/>
        <v>680.13674097404692</v>
      </c>
      <c r="BJ68" s="106">
        <f t="shared" si="81"/>
        <v>13.801551749778763</v>
      </c>
      <c r="BK68" s="106">
        <f t="shared" si="82"/>
        <v>17.896847779122087</v>
      </c>
      <c r="BL68" s="106">
        <f t="shared" si="83"/>
        <v>12.126902291451321</v>
      </c>
      <c r="BM68" s="106">
        <f t="shared" si="84"/>
        <v>0</v>
      </c>
    </row>
    <row r="69" spans="2:65">
      <c r="B69" t="str">
        <f t="shared" si="21"/>
        <v>Lhota pod Libčany</v>
      </c>
      <c r="C69" s="106">
        <f t="shared" si="22"/>
        <v>3022.3116741903054</v>
      </c>
      <c r="D69" s="106">
        <f t="shared" si="23"/>
        <v>2.7707255457425806</v>
      </c>
      <c r="E69" s="106">
        <f t="shared" si="24"/>
        <v>66.572912724410898</v>
      </c>
      <c r="F69" s="106">
        <f t="shared" si="25"/>
        <v>21.553628095829236</v>
      </c>
      <c r="G69" s="106">
        <f t="shared" si="26"/>
        <v>1513.1955937803807</v>
      </c>
      <c r="H69" s="106">
        <f t="shared" si="27"/>
        <v>4.6138286200908318</v>
      </c>
      <c r="I69" s="106">
        <f t="shared" si="28"/>
        <v>0</v>
      </c>
      <c r="J69" s="106">
        <f t="shared" si="29"/>
        <v>20.710349313959494</v>
      </c>
      <c r="K69" s="166">
        <f t="shared" si="30"/>
        <v>31.06552397093925</v>
      </c>
      <c r="L69" s="106">
        <f t="shared" si="31"/>
        <v>2412.6103375855523</v>
      </c>
      <c r="M69" s="106">
        <f t="shared" si="32"/>
        <v>13.607390918278329</v>
      </c>
      <c r="N69" s="106">
        <f t="shared" si="33"/>
        <v>138.35769294260592</v>
      </c>
      <c r="O69" s="106">
        <f t="shared" si="34"/>
        <v>37.802884375633383</v>
      </c>
      <c r="P69" s="106">
        <f t="shared" si="35"/>
        <v>1949.979532591261</v>
      </c>
      <c r="Q69" s="106">
        <f t="shared" si="36"/>
        <v>12.042903781963791</v>
      </c>
      <c r="R69" s="106">
        <f t="shared" si="37"/>
        <v>2.4466547564287788</v>
      </c>
      <c r="S69" s="106">
        <f t="shared" si="38"/>
        <v>24.107071466292894</v>
      </c>
      <c r="T69" s="166">
        <f t="shared" si="39"/>
        <v>36.16060719943934</v>
      </c>
      <c r="U69" s="106">
        <f t="shared" si="40"/>
        <v>2286.7842705042317</v>
      </c>
      <c r="V69" s="106">
        <f t="shared" si="41"/>
        <v>53.027282116230019</v>
      </c>
      <c r="W69" s="106">
        <f t="shared" si="42"/>
        <v>334.94500188393346</v>
      </c>
      <c r="X69" s="106">
        <f t="shared" si="43"/>
        <v>114.05371778315798</v>
      </c>
      <c r="Y69" s="106">
        <f t="shared" si="44"/>
        <v>2445.664925210096</v>
      </c>
      <c r="Z69" s="106">
        <f t="shared" si="45"/>
        <v>43.119933856918436</v>
      </c>
      <c r="AA69" s="106">
        <f t="shared" si="46"/>
        <v>28.508750199769437</v>
      </c>
      <c r="AB69" s="106">
        <f t="shared" si="47"/>
        <v>26.058071166516552</v>
      </c>
      <c r="AC69" s="166">
        <f t="shared" si="48"/>
        <v>39.08710674977484</v>
      </c>
      <c r="AD69" s="106">
        <f t="shared" si="49"/>
        <v>1789.2476061826649</v>
      </c>
      <c r="AE69" s="106">
        <f t="shared" si="50"/>
        <v>41.999238825158479</v>
      </c>
      <c r="AF69" s="106">
        <f t="shared" si="51"/>
        <v>263.02107516530583</v>
      </c>
      <c r="AG69" s="106">
        <f t="shared" si="52"/>
        <v>90.342782372737545</v>
      </c>
      <c r="AH69" s="106">
        <f t="shared" si="53"/>
        <v>2156.328154722064</v>
      </c>
      <c r="AI69" s="106">
        <f t="shared" si="54"/>
        <v>48.440664839131607</v>
      </c>
      <c r="AJ69" s="106">
        <f t="shared" si="55"/>
        <v>29.909268309237479</v>
      </c>
      <c r="AK69" s="106">
        <f t="shared" si="56"/>
        <v>0</v>
      </c>
      <c r="AL69" s="166">
        <f t="shared" si="57"/>
        <v>24.310309823933533</v>
      </c>
      <c r="AM69" s="106">
        <f t="shared" si="58"/>
        <v>1670.7473061186442</v>
      </c>
      <c r="AN69" s="106">
        <f t="shared" si="59"/>
        <v>39.721358287276644</v>
      </c>
      <c r="AO69" s="106">
        <f t="shared" si="60"/>
        <v>246.50069041610962</v>
      </c>
      <c r="AP69" s="106">
        <f t="shared" si="61"/>
        <v>85.440765973411928</v>
      </c>
      <c r="AQ69" s="106">
        <f t="shared" si="62"/>
        <v>2047.8942863278698</v>
      </c>
      <c r="AR69" s="106">
        <f t="shared" si="63"/>
        <v>48.53463546242908</v>
      </c>
      <c r="AS69" s="106">
        <f t="shared" si="64"/>
        <v>35.675811922784753</v>
      </c>
      <c r="AT69" s="106">
        <f t="shared" si="65"/>
        <v>0</v>
      </c>
      <c r="AU69" s="166">
        <f t="shared" si="66"/>
        <v>22.821073976586366</v>
      </c>
      <c r="AV69" s="106">
        <f t="shared" si="67"/>
        <v>1770.8990421245378</v>
      </c>
      <c r="AW69" s="106">
        <f t="shared" si="68"/>
        <v>42.181381943709262</v>
      </c>
      <c r="AX69" s="106">
        <f t="shared" si="69"/>
        <v>261.4198144070433</v>
      </c>
      <c r="AY69" s="106">
        <f t="shared" si="70"/>
        <v>90.750408054013121</v>
      </c>
      <c r="AZ69" s="106">
        <f t="shared" si="71"/>
        <v>2088.1465037939902</v>
      </c>
      <c r="BA69" s="106">
        <f t="shared" si="72"/>
        <v>52.465582359845023</v>
      </c>
      <c r="BB69" s="106">
        <f t="shared" si="73"/>
        <v>38.505387161743734</v>
      </c>
      <c r="BC69" s="106">
        <f t="shared" si="74"/>
        <v>0</v>
      </c>
      <c r="BD69" s="166">
        <f t="shared" si="75"/>
        <v>24.111930795111327</v>
      </c>
      <c r="BE69" s="106">
        <f t="shared" si="76"/>
        <v>1809.1985677526136</v>
      </c>
      <c r="BF69" s="106">
        <f t="shared" si="77"/>
        <v>43.143811061888911</v>
      </c>
      <c r="BG69" s="106">
        <f t="shared" si="78"/>
        <v>267.16795503470036</v>
      </c>
      <c r="BH69" s="106">
        <f t="shared" si="79"/>
        <v>92.844807579398704</v>
      </c>
      <c r="BI69" s="106">
        <f t="shared" si="80"/>
        <v>2120.3634547548313</v>
      </c>
      <c r="BJ69" s="106">
        <f t="shared" si="81"/>
        <v>43.027091739270077</v>
      </c>
      <c r="BK69" s="106">
        <f t="shared" si="82"/>
        <v>55.794400890347845</v>
      </c>
      <c r="BL69" s="106">
        <f t="shared" si="83"/>
        <v>0</v>
      </c>
      <c r="BM69" s="106">
        <f t="shared" si="84"/>
        <v>24.497912146703992</v>
      </c>
    </row>
    <row r="70" spans="2:65">
      <c r="B70" t="str">
        <f t="shared" si="21"/>
        <v>Libotov</v>
      </c>
      <c r="C70" s="106">
        <f t="shared" si="22"/>
        <v>764.29440381545703</v>
      </c>
      <c r="D70" s="106">
        <f t="shared" si="23"/>
        <v>0.70067228578829932</v>
      </c>
      <c r="E70" s="106">
        <f t="shared" si="24"/>
        <v>16.835227509946829</v>
      </c>
      <c r="F70" s="106">
        <f t="shared" si="25"/>
        <v>5.4505686743823958</v>
      </c>
      <c r="G70" s="106">
        <f t="shared" si="26"/>
        <v>374.96439848513029</v>
      </c>
      <c r="H70" s="106">
        <f t="shared" si="27"/>
        <v>1.1432900547402245</v>
      </c>
      <c r="I70" s="106">
        <f t="shared" si="28"/>
        <v>0</v>
      </c>
      <c r="J70" s="106">
        <f t="shared" si="29"/>
        <v>12.324878006575986</v>
      </c>
      <c r="K70" s="166">
        <f t="shared" si="30"/>
        <v>0</v>
      </c>
      <c r="L70" s="106">
        <f t="shared" si="31"/>
        <v>813.49077753659401</v>
      </c>
      <c r="M70" s="106">
        <f t="shared" si="32"/>
        <v>4.5881785574344107</v>
      </c>
      <c r="N70" s="106">
        <f t="shared" si="33"/>
        <v>46.65183824201312</v>
      </c>
      <c r="O70" s="106">
        <f t="shared" si="34"/>
        <v>12.74648347674564</v>
      </c>
      <c r="P70" s="106">
        <f t="shared" si="35"/>
        <v>445.16538859729877</v>
      </c>
      <c r="Q70" s="106">
        <f t="shared" si="36"/>
        <v>2.7493026733535153</v>
      </c>
      <c r="R70" s="106">
        <f t="shared" si="37"/>
        <v>0.55855253719596309</v>
      </c>
      <c r="S70" s="106">
        <f t="shared" si="38"/>
        <v>14.118630606690683</v>
      </c>
      <c r="T70" s="166">
        <f t="shared" si="39"/>
        <v>0</v>
      </c>
      <c r="U70" s="106">
        <f t="shared" si="40"/>
        <v>766.19476823622608</v>
      </c>
      <c r="V70" s="106">
        <f t="shared" si="41"/>
        <v>17.766969388101987</v>
      </c>
      <c r="W70" s="106">
        <f t="shared" si="42"/>
        <v>112.22445046543702</v>
      </c>
      <c r="X70" s="106">
        <f t="shared" si="43"/>
        <v>38.214082102321747</v>
      </c>
      <c r="Y70" s="106">
        <f t="shared" si="44"/>
        <v>493.52612959543308</v>
      </c>
      <c r="Z70" s="106">
        <f t="shared" si="45"/>
        <v>8.7014430494757544</v>
      </c>
      <c r="AA70" s="106">
        <f t="shared" si="46"/>
        <v>5.7529602688669899</v>
      </c>
      <c r="AB70" s="106">
        <f t="shared" si="47"/>
        <v>15.22826573138448</v>
      </c>
      <c r="AC70" s="166">
        <f t="shared" si="48"/>
        <v>0</v>
      </c>
      <c r="AD70" s="106">
        <f t="shared" si="49"/>
        <v>650.62170455273576</v>
      </c>
      <c r="AE70" s="106">
        <f t="shared" si="50"/>
        <v>15.272126820189447</v>
      </c>
      <c r="AF70" s="106">
        <f t="shared" si="51"/>
        <v>95.642000395038707</v>
      </c>
      <c r="AG70" s="106">
        <f t="shared" si="52"/>
        <v>32.851224647879491</v>
      </c>
      <c r="AH70" s="106">
        <f t="shared" si="53"/>
        <v>450.82849837270993</v>
      </c>
      <c r="AI70" s="106">
        <f t="shared" si="54"/>
        <v>10.127601470016632</v>
      </c>
      <c r="AJ70" s="106">
        <f t="shared" si="55"/>
        <v>6.2531996763813522</v>
      </c>
      <c r="AK70" s="106">
        <f t="shared" si="56"/>
        <v>13.879592453024202</v>
      </c>
      <c r="AL70" s="166">
        <f t="shared" si="57"/>
        <v>0</v>
      </c>
      <c r="AM70" s="106">
        <f t="shared" si="58"/>
        <v>607.18863046919489</v>
      </c>
      <c r="AN70" s="106">
        <f t="shared" si="59"/>
        <v>14.435670224037453</v>
      </c>
      <c r="AO70" s="106">
        <f t="shared" si="60"/>
        <v>89.584113692917697</v>
      </c>
      <c r="AP70" s="106">
        <f t="shared" si="61"/>
        <v>31.051171824514633</v>
      </c>
      <c r="AQ70" s="106">
        <f t="shared" si="62"/>
        <v>422.24720364350873</v>
      </c>
      <c r="AR70" s="106">
        <f t="shared" si="63"/>
        <v>10.007164061488432</v>
      </c>
      <c r="AS70" s="106">
        <f t="shared" si="64"/>
        <v>7.3558542170256587</v>
      </c>
      <c r="AT70" s="106">
        <f t="shared" si="65"/>
        <v>13.117279718369394</v>
      </c>
      <c r="AU70" s="166">
        <f t="shared" si="66"/>
        <v>0</v>
      </c>
      <c r="AV70" s="106">
        <f t="shared" si="67"/>
        <v>635.9524934153086</v>
      </c>
      <c r="AW70" s="106">
        <f t="shared" si="68"/>
        <v>15.147873698448196</v>
      </c>
      <c r="AX70" s="106">
        <f t="shared" si="69"/>
        <v>93.879198557178356</v>
      </c>
      <c r="AY70" s="106">
        <f t="shared" si="70"/>
        <v>32.589632106395207</v>
      </c>
      <c r="AZ70" s="106">
        <f t="shared" si="71"/>
        <v>417.64557237800921</v>
      </c>
      <c r="BA70" s="106">
        <f t="shared" si="72"/>
        <v>10.493525303426138</v>
      </c>
      <c r="BB70" s="106">
        <f t="shared" si="73"/>
        <v>7.7013774807391915</v>
      </c>
      <c r="BC70" s="106">
        <f t="shared" si="74"/>
        <v>13.767472518125539</v>
      </c>
      <c r="BD70" s="166">
        <f t="shared" si="75"/>
        <v>0</v>
      </c>
      <c r="BE70" s="106">
        <f t="shared" si="76"/>
        <v>643.60321442834311</v>
      </c>
      <c r="BF70" s="106">
        <f t="shared" si="77"/>
        <v>15.347953495571021</v>
      </c>
      <c r="BG70" s="106">
        <f t="shared" si="78"/>
        <v>95.042168238158979</v>
      </c>
      <c r="BH70" s="106">
        <f t="shared" si="79"/>
        <v>33.028556216087388</v>
      </c>
      <c r="BI70" s="106">
        <f t="shared" si="80"/>
        <v>417.04024845372305</v>
      </c>
      <c r="BJ70" s="106">
        <f t="shared" si="81"/>
        <v>8.4627137809546529</v>
      </c>
      <c r="BK70" s="106">
        <f t="shared" si="82"/>
        <v>10.973831282301425</v>
      </c>
      <c r="BL70" s="106">
        <f t="shared" si="83"/>
        <v>13.91288889153677</v>
      </c>
      <c r="BM70" s="106">
        <f t="shared" si="84"/>
        <v>0</v>
      </c>
    </row>
    <row r="71" spans="2:65">
      <c r="B71" t="str">
        <f t="shared" si="21"/>
        <v>Libčany</v>
      </c>
      <c r="C71" s="106">
        <f t="shared" si="22"/>
        <v>2810.6586012338635</v>
      </c>
      <c r="D71" s="106">
        <f t="shared" si="23"/>
        <v>2.5766910981760698</v>
      </c>
      <c r="E71" s="106">
        <f t="shared" si="24"/>
        <v>61.910798729315566</v>
      </c>
      <c r="F71" s="106">
        <f t="shared" si="25"/>
        <v>20.044223338272353</v>
      </c>
      <c r="G71" s="106">
        <f t="shared" si="26"/>
        <v>1799.1723816106762</v>
      </c>
      <c r="H71" s="106">
        <f t="shared" si="27"/>
        <v>5.4857898482336624</v>
      </c>
      <c r="I71" s="106">
        <f t="shared" si="28"/>
        <v>0</v>
      </c>
      <c r="J71" s="106">
        <f t="shared" si="29"/>
        <v>0</v>
      </c>
      <c r="K71" s="166">
        <f t="shared" si="30"/>
        <v>35.39013459045082</v>
      </c>
      <c r="L71" s="106">
        <f t="shared" si="31"/>
        <v>2811.3581734258705</v>
      </c>
      <c r="M71" s="106">
        <f t="shared" si="32"/>
        <v>15.856373108053212</v>
      </c>
      <c r="N71" s="106">
        <f t="shared" si="33"/>
        <v>161.22497066799914</v>
      </c>
      <c r="O71" s="106">
        <f t="shared" si="34"/>
        <v>44.050813474864086</v>
      </c>
      <c r="P71" s="106">
        <f t="shared" si="35"/>
        <v>2431.6599623539482</v>
      </c>
      <c r="Q71" s="106">
        <f t="shared" si="36"/>
        <v>15.01772016969197</v>
      </c>
      <c r="R71" s="106">
        <f t="shared" si="37"/>
        <v>3.0510230048439109</v>
      </c>
      <c r="S71" s="106">
        <f t="shared" si="38"/>
        <v>0</v>
      </c>
      <c r="T71" s="166">
        <f t="shared" si="39"/>
        <v>54.728852283526592</v>
      </c>
      <c r="U71" s="106">
        <f t="shared" si="40"/>
        <v>2630.4136889918113</v>
      </c>
      <c r="V71" s="106">
        <f t="shared" si="41"/>
        <v>60.995560695284212</v>
      </c>
      <c r="W71" s="106">
        <f t="shared" si="42"/>
        <v>385.27635919964501</v>
      </c>
      <c r="X71" s="106">
        <f t="shared" si="43"/>
        <v>131.19228796823768</v>
      </c>
      <c r="Y71" s="106">
        <f t="shared" si="44"/>
        <v>2818.3197246266145</v>
      </c>
      <c r="Z71" s="106">
        <f t="shared" si="45"/>
        <v>49.690273945891619</v>
      </c>
      <c r="AA71" s="106">
        <f t="shared" si="46"/>
        <v>32.852731453210382</v>
      </c>
      <c r="AB71" s="106">
        <f t="shared" si="47"/>
        <v>0</v>
      </c>
      <c r="AC71" s="166">
        <f t="shared" si="48"/>
        <v>59.129518947106362</v>
      </c>
      <c r="AD71" s="106">
        <f t="shared" si="49"/>
        <v>2085.730820357066</v>
      </c>
      <c r="AE71" s="106">
        <f t="shared" si="50"/>
        <v>48.958627384200668</v>
      </c>
      <c r="AF71" s="106">
        <f t="shared" si="51"/>
        <v>306.60438554177659</v>
      </c>
      <c r="AG71" s="106">
        <f t="shared" si="52"/>
        <v>105.31282810747702</v>
      </c>
      <c r="AH71" s="106">
        <f t="shared" si="53"/>
        <v>2644.1008534801963</v>
      </c>
      <c r="AI71" s="106">
        <f t="shared" si="54"/>
        <v>59.39819640336929</v>
      </c>
      <c r="AJ71" s="106">
        <f t="shared" si="55"/>
        <v>36.674901123116058</v>
      </c>
      <c r="AK71" s="106">
        <f t="shared" si="56"/>
        <v>29.021742457661837</v>
      </c>
      <c r="AL71" s="166">
        <f t="shared" si="57"/>
        <v>43.532613686492759</v>
      </c>
      <c r="AM71" s="106">
        <f t="shared" si="58"/>
        <v>1939.3165553882172</v>
      </c>
      <c r="AN71" s="106">
        <f t="shared" si="59"/>
        <v>46.106486269295985</v>
      </c>
      <c r="AO71" s="106">
        <f t="shared" si="60"/>
        <v>286.12517769018024</v>
      </c>
      <c r="AP71" s="106">
        <f t="shared" si="61"/>
        <v>99.175196243303972</v>
      </c>
      <c r="AQ71" s="106">
        <f t="shared" si="62"/>
        <v>2474.5337195724328</v>
      </c>
      <c r="AR71" s="106">
        <f t="shared" si="63"/>
        <v>58.645894380755429</v>
      </c>
      <c r="AS71" s="106">
        <f t="shared" si="64"/>
        <v>43.108181982554377</v>
      </c>
      <c r="AT71" s="106">
        <f t="shared" si="65"/>
        <v>27.288676950757168</v>
      </c>
      <c r="AU71" s="166">
        <f t="shared" si="66"/>
        <v>40.933015426135746</v>
      </c>
      <c r="AV71" s="106">
        <f t="shared" si="67"/>
        <v>2054.3614023667087</v>
      </c>
      <c r="AW71" s="106">
        <f t="shared" si="68"/>
        <v>48.933225950409835</v>
      </c>
      <c r="AX71" s="106">
        <f t="shared" si="69"/>
        <v>303.26447965514819</v>
      </c>
      <c r="AY71" s="106">
        <f t="shared" si="70"/>
        <v>105.27654661302967</v>
      </c>
      <c r="AZ71" s="106">
        <f t="shared" si="71"/>
        <v>2507.4836635280744</v>
      </c>
      <c r="BA71" s="106">
        <f t="shared" si="72"/>
        <v>63.001609525850164</v>
      </c>
      <c r="BB71" s="106">
        <f t="shared" si="73"/>
        <v>46.237957485487605</v>
      </c>
      <c r="BC71" s="106">
        <f t="shared" si="74"/>
        <v>28.788895375153672</v>
      </c>
      <c r="BD71" s="166">
        <f t="shared" si="75"/>
        <v>43.183343062730508</v>
      </c>
      <c r="BE71" s="106">
        <f t="shared" si="76"/>
        <v>2081.6768540253702</v>
      </c>
      <c r="BF71" s="106">
        <f t="shared" si="77"/>
        <v>49.64157858777309</v>
      </c>
      <c r="BG71" s="106">
        <f t="shared" si="78"/>
        <v>307.40536613617007</v>
      </c>
      <c r="BH71" s="106">
        <f t="shared" si="79"/>
        <v>106.82790181210295</v>
      </c>
      <c r="BI71" s="106">
        <f t="shared" si="80"/>
        <v>2491.5307362363101</v>
      </c>
      <c r="BJ71" s="106">
        <f t="shared" si="81"/>
        <v>50.558936638363406</v>
      </c>
      <c r="BK71" s="106">
        <f t="shared" si="82"/>
        <v>65.561149158867082</v>
      </c>
      <c r="BL71" s="106">
        <f t="shared" si="83"/>
        <v>29.214336615436657</v>
      </c>
      <c r="BM71" s="106">
        <f t="shared" si="84"/>
        <v>43.82150492315499</v>
      </c>
    </row>
    <row r="72" spans="2:65">
      <c r="B72" t="str">
        <f t="shared" si="21"/>
        <v>Lochenice</v>
      </c>
      <c r="C72" s="106">
        <f t="shared" si="22"/>
        <v>510.06219161101848</v>
      </c>
      <c r="D72" s="106">
        <f t="shared" si="23"/>
        <v>0.46760311197643489</v>
      </c>
      <c r="E72" s="106">
        <f t="shared" si="24"/>
        <v>11.235216425929725</v>
      </c>
      <c r="F72" s="106">
        <f t="shared" si="25"/>
        <v>3.6375106107058786</v>
      </c>
      <c r="G72" s="106">
        <f t="shared" si="26"/>
        <v>809.82210665188347</v>
      </c>
      <c r="H72" s="106">
        <f t="shared" si="27"/>
        <v>2.4691985809436576</v>
      </c>
      <c r="I72" s="106">
        <f t="shared" si="28"/>
        <v>0</v>
      </c>
      <c r="J72" s="106">
        <f t="shared" si="29"/>
        <v>0</v>
      </c>
      <c r="K72" s="166">
        <f t="shared" si="30"/>
        <v>0</v>
      </c>
      <c r="L72" s="106">
        <f t="shared" si="31"/>
        <v>463.95360199813319</v>
      </c>
      <c r="M72" s="106">
        <f t="shared" si="32"/>
        <v>2.6167499707598552</v>
      </c>
      <c r="N72" s="106">
        <f t="shared" si="33"/>
        <v>26.606679497657368</v>
      </c>
      <c r="O72" s="106">
        <f t="shared" si="34"/>
        <v>7.2696299517418979</v>
      </c>
      <c r="P72" s="106">
        <f t="shared" si="35"/>
        <v>1063.6655425067825</v>
      </c>
      <c r="Q72" s="106">
        <f t="shared" si="36"/>
        <v>6.5691057626524074</v>
      </c>
      <c r="R72" s="106">
        <f t="shared" si="37"/>
        <v>1.334589576622554</v>
      </c>
      <c r="S72" s="106">
        <f t="shared" si="38"/>
        <v>0</v>
      </c>
      <c r="T72" s="166">
        <f t="shared" si="39"/>
        <v>0</v>
      </c>
      <c r="U72" s="106">
        <f t="shared" si="40"/>
        <v>439.17908675077859</v>
      </c>
      <c r="V72" s="106">
        <f t="shared" si="41"/>
        <v>10.183939794000215</v>
      </c>
      <c r="W72" s="106">
        <f t="shared" si="42"/>
        <v>64.326505099970902</v>
      </c>
      <c r="X72" s="106">
        <f t="shared" si="43"/>
        <v>21.904124609661409</v>
      </c>
      <c r="Y72" s="106">
        <f t="shared" si="44"/>
        <v>1281.2816619327443</v>
      </c>
      <c r="Z72" s="106">
        <f t="shared" si="45"/>
        <v>22.590494693330204</v>
      </c>
      <c r="AA72" s="106">
        <f t="shared" si="46"/>
        <v>14.935708673357253</v>
      </c>
      <c r="AB72" s="106">
        <f t="shared" si="47"/>
        <v>0</v>
      </c>
      <c r="AC72" s="166">
        <f t="shared" si="48"/>
        <v>0</v>
      </c>
      <c r="AD72" s="106">
        <f t="shared" si="49"/>
        <v>359.19630845048783</v>
      </c>
      <c r="AE72" s="106">
        <f t="shared" si="50"/>
        <v>8.4314610742517839</v>
      </c>
      <c r="AF72" s="106">
        <f t="shared" si="51"/>
        <v>52.802194015852152</v>
      </c>
      <c r="AG72" s="106">
        <f t="shared" si="52"/>
        <v>18.136558523985649</v>
      </c>
      <c r="AH72" s="106">
        <f t="shared" si="53"/>
        <v>1111.4884848638521</v>
      </c>
      <c r="AI72" s="106">
        <f t="shared" si="54"/>
        <v>24.968945960260783</v>
      </c>
      <c r="AJ72" s="106">
        <f t="shared" si="55"/>
        <v>15.416859091516937</v>
      </c>
      <c r="AK72" s="106">
        <f t="shared" si="56"/>
        <v>0</v>
      </c>
      <c r="AL72" s="166">
        <f t="shared" si="57"/>
        <v>0</v>
      </c>
      <c r="AM72" s="106">
        <f t="shared" si="58"/>
        <v>345.35780655785129</v>
      </c>
      <c r="AN72" s="106">
        <f t="shared" si="59"/>
        <v>8.2107456473841136</v>
      </c>
      <c r="AO72" s="106">
        <f t="shared" si="60"/>
        <v>50.953808182323776</v>
      </c>
      <c r="AP72" s="106">
        <f t="shared" si="61"/>
        <v>17.661339580879037</v>
      </c>
      <c r="AQ72" s="106">
        <f t="shared" si="62"/>
        <v>1076.2847164981806</v>
      </c>
      <c r="AR72" s="106">
        <f t="shared" si="63"/>
        <v>25.507706485519158</v>
      </c>
      <c r="AS72" s="106">
        <f t="shared" si="64"/>
        <v>18.749664656767031</v>
      </c>
      <c r="AT72" s="106">
        <f t="shared" si="65"/>
        <v>0</v>
      </c>
      <c r="AU72" s="166">
        <f t="shared" si="66"/>
        <v>0</v>
      </c>
      <c r="AV72" s="106">
        <f t="shared" si="67"/>
        <v>365.32657799743617</v>
      </c>
      <c r="AW72" s="106">
        <f t="shared" si="68"/>
        <v>8.7017834185572109</v>
      </c>
      <c r="AX72" s="106">
        <f t="shared" si="69"/>
        <v>53.929447103588046</v>
      </c>
      <c r="AY72" s="106">
        <f t="shared" si="70"/>
        <v>18.721302139544601</v>
      </c>
      <c r="AZ72" s="106">
        <f t="shared" si="71"/>
        <v>1076.1446603981249</v>
      </c>
      <c r="BA72" s="106">
        <f t="shared" si="72"/>
        <v>27.038599163727781</v>
      </c>
      <c r="BB72" s="106">
        <f t="shared" si="73"/>
        <v>19.844089825778386</v>
      </c>
      <c r="BC72" s="106">
        <f t="shared" si="74"/>
        <v>0</v>
      </c>
      <c r="BD72" s="166">
        <f t="shared" si="75"/>
        <v>0</v>
      </c>
      <c r="BE72" s="106">
        <f t="shared" si="76"/>
        <v>377.12988869923828</v>
      </c>
      <c r="BF72" s="106">
        <f t="shared" si="77"/>
        <v>8.9933857752511592</v>
      </c>
      <c r="BG72" s="106">
        <f t="shared" si="78"/>
        <v>55.691521617441907</v>
      </c>
      <c r="BH72" s="106">
        <f t="shared" si="79"/>
        <v>19.353625728443884</v>
      </c>
      <c r="BI72" s="106">
        <f t="shared" si="80"/>
        <v>1088.0324565988838</v>
      </c>
      <c r="BJ72" s="106">
        <f t="shared" si="81"/>
        <v>22.078701752948557</v>
      </c>
      <c r="BK72" s="106">
        <f t="shared" si="82"/>
        <v>28.630053460437189</v>
      </c>
      <c r="BL72" s="106">
        <f t="shared" si="83"/>
        <v>0</v>
      </c>
      <c r="BM72" s="106">
        <f t="shared" si="84"/>
        <v>0</v>
      </c>
    </row>
    <row r="73" spans="2:65">
      <c r="B73" t="str">
        <f t="shared" si="21"/>
        <v>Mokrovousy</v>
      </c>
      <c r="C73" s="106">
        <f t="shared" si="22"/>
        <v>705.54186852246983</v>
      </c>
      <c r="D73" s="106">
        <f t="shared" si="23"/>
        <v>0.64681048463669089</v>
      </c>
      <c r="E73" s="106">
        <f t="shared" si="24"/>
        <v>15.54107659963551</v>
      </c>
      <c r="F73" s="106">
        <f t="shared" si="25"/>
        <v>5.0315747280577217</v>
      </c>
      <c r="G73" s="106">
        <f t="shared" si="26"/>
        <v>611.53530745664386</v>
      </c>
      <c r="H73" s="106">
        <f t="shared" si="27"/>
        <v>1.8646096481754726</v>
      </c>
      <c r="I73" s="106">
        <f t="shared" si="28"/>
        <v>0</v>
      </c>
      <c r="J73" s="106">
        <f t="shared" si="29"/>
        <v>0</v>
      </c>
      <c r="K73" s="166">
        <f t="shared" si="30"/>
        <v>0</v>
      </c>
      <c r="L73" s="106">
        <f t="shared" si="31"/>
        <v>679.60821246263663</v>
      </c>
      <c r="M73" s="106">
        <f t="shared" si="32"/>
        <v>3.8330659842509784</v>
      </c>
      <c r="N73" s="106">
        <f t="shared" si="33"/>
        <v>38.973978895937002</v>
      </c>
      <c r="O73" s="106">
        <f t="shared" si="34"/>
        <v>10.64869460112098</v>
      </c>
      <c r="P73" s="106">
        <f t="shared" si="35"/>
        <v>737.30614410335556</v>
      </c>
      <c r="Q73" s="106">
        <f t="shared" si="36"/>
        <v>4.5535385386779073</v>
      </c>
      <c r="R73" s="106">
        <f t="shared" si="37"/>
        <v>0.92510385584275945</v>
      </c>
      <c r="S73" s="106">
        <f t="shared" si="38"/>
        <v>0</v>
      </c>
      <c r="T73" s="166">
        <f t="shared" si="39"/>
        <v>0</v>
      </c>
      <c r="U73" s="106">
        <f t="shared" si="40"/>
        <v>659.85211178130999</v>
      </c>
      <c r="V73" s="106">
        <f t="shared" si="41"/>
        <v>15.301034093042107</v>
      </c>
      <c r="W73" s="106">
        <f t="shared" si="42"/>
        <v>96.648455070479869</v>
      </c>
      <c r="X73" s="106">
        <f t="shared" si="43"/>
        <v>32.910225728958657</v>
      </c>
      <c r="Y73" s="106">
        <f t="shared" si="44"/>
        <v>852.99144696310464</v>
      </c>
      <c r="Z73" s="106">
        <f t="shared" si="45"/>
        <v>15.039237139325841</v>
      </c>
      <c r="AA73" s="106">
        <f t="shared" si="46"/>
        <v>9.9431937030057398</v>
      </c>
      <c r="AB73" s="106">
        <f t="shared" si="47"/>
        <v>0</v>
      </c>
      <c r="AC73" s="166">
        <f t="shared" si="48"/>
        <v>0</v>
      </c>
      <c r="AD73" s="106">
        <f t="shared" si="49"/>
        <v>547.48661001946198</v>
      </c>
      <c r="AE73" s="106">
        <f t="shared" si="50"/>
        <v>12.851223502174307</v>
      </c>
      <c r="AF73" s="106">
        <f t="shared" si="51"/>
        <v>80.481044830430434</v>
      </c>
      <c r="AG73" s="106">
        <f t="shared" si="52"/>
        <v>27.643722137765732</v>
      </c>
      <c r="AH73" s="106">
        <f t="shared" si="53"/>
        <v>767.71273242381073</v>
      </c>
      <c r="AI73" s="106">
        <f t="shared" si="54"/>
        <v>17.246222511466058</v>
      </c>
      <c r="AJ73" s="106">
        <f t="shared" si="55"/>
        <v>10.648530488366783</v>
      </c>
      <c r="AK73" s="106">
        <f t="shared" si="56"/>
        <v>0</v>
      </c>
      <c r="AL73" s="166">
        <f t="shared" si="57"/>
        <v>0</v>
      </c>
      <c r="AM73" s="106">
        <f t="shared" si="58"/>
        <v>513.55380218184916</v>
      </c>
      <c r="AN73" s="106">
        <f t="shared" si="59"/>
        <v>12.209539109566474</v>
      </c>
      <c r="AO73" s="106">
        <f t="shared" si="60"/>
        <v>75.769307746323193</v>
      </c>
      <c r="AP73" s="106">
        <f t="shared" si="61"/>
        <v>26.262756831199304</v>
      </c>
      <c r="AQ73" s="106">
        <f t="shared" si="62"/>
        <v>738.06753835050301</v>
      </c>
      <c r="AR73" s="106">
        <f t="shared" si="63"/>
        <v>17.492035189339337</v>
      </c>
      <c r="AS73" s="106">
        <f t="shared" si="64"/>
        <v>12.857674763925596</v>
      </c>
      <c r="AT73" s="106">
        <f t="shared" si="65"/>
        <v>0</v>
      </c>
      <c r="AU73" s="166">
        <f t="shared" si="66"/>
        <v>0</v>
      </c>
      <c r="AV73" s="106">
        <f t="shared" si="67"/>
        <v>542.3558532398223</v>
      </c>
      <c r="AW73" s="106">
        <f t="shared" si="68"/>
        <v>12.918477479929901</v>
      </c>
      <c r="AX73" s="106">
        <f t="shared" si="69"/>
        <v>80.062478506076886</v>
      </c>
      <c r="AY73" s="106">
        <f t="shared" si="70"/>
        <v>27.79323598986679</v>
      </c>
      <c r="AZ73" s="106">
        <f t="shared" si="71"/>
        <v>753.95127593514837</v>
      </c>
      <c r="BA73" s="106">
        <f t="shared" si="72"/>
        <v>18.943351288338668</v>
      </c>
      <c r="BB73" s="106">
        <f t="shared" si="73"/>
        <v>13.902849119171622</v>
      </c>
      <c r="BC73" s="106">
        <f t="shared" si="74"/>
        <v>0</v>
      </c>
      <c r="BD73" s="166">
        <f t="shared" si="75"/>
        <v>0</v>
      </c>
      <c r="BE73" s="106">
        <f t="shared" si="76"/>
        <v>551.18190570665422</v>
      </c>
      <c r="BF73" s="106">
        <f t="shared" si="77"/>
        <v>13.143990065214002</v>
      </c>
      <c r="BG73" s="106">
        <f t="shared" si="78"/>
        <v>81.394129546929648</v>
      </c>
      <c r="BH73" s="106">
        <f t="shared" si="79"/>
        <v>28.285661335753424</v>
      </c>
      <c r="BI73" s="106">
        <f t="shared" si="80"/>
        <v>769.07527196295769</v>
      </c>
      <c r="BJ73" s="106">
        <f t="shared" si="81"/>
        <v>15.606320797007157</v>
      </c>
      <c r="BK73" s="106">
        <f t="shared" si="82"/>
        <v>20.237140921538881</v>
      </c>
      <c r="BL73" s="106">
        <f t="shared" si="83"/>
        <v>0</v>
      </c>
      <c r="BM73" s="106">
        <f t="shared" si="84"/>
        <v>0</v>
      </c>
    </row>
    <row r="74" spans="2:65">
      <c r="B74" t="str">
        <f t="shared" si="21"/>
        <v>Mžany</v>
      </c>
      <c r="C74" s="106">
        <f t="shared" si="22"/>
        <v>293.11028926700942</v>
      </c>
      <c r="D74" s="106">
        <f t="shared" si="23"/>
        <v>0.26871092519260908</v>
      </c>
      <c r="E74" s="106">
        <f t="shared" si="24"/>
        <v>6.4563843208616634</v>
      </c>
      <c r="F74" s="106">
        <f t="shared" si="25"/>
        <v>2.0903172296465975</v>
      </c>
      <c r="G74" s="106">
        <f t="shared" si="26"/>
        <v>727.22999234725455</v>
      </c>
      <c r="H74" s="106">
        <f t="shared" si="27"/>
        <v>2.2173700253102759</v>
      </c>
      <c r="I74" s="106">
        <f t="shared" si="28"/>
        <v>0</v>
      </c>
      <c r="J74" s="106">
        <f t="shared" si="29"/>
        <v>0</v>
      </c>
      <c r="K74" s="166">
        <f t="shared" si="30"/>
        <v>0</v>
      </c>
      <c r="L74" s="106">
        <f t="shared" si="31"/>
        <v>296.66945748278818</v>
      </c>
      <c r="M74" s="106">
        <f t="shared" si="32"/>
        <v>1.6732487706745971</v>
      </c>
      <c r="N74" s="106">
        <f t="shared" si="33"/>
        <v>17.01331585312316</v>
      </c>
      <c r="O74" s="106">
        <f t="shared" si="34"/>
        <v>4.6484759781918328</v>
      </c>
      <c r="P74" s="106">
        <f t="shared" si="35"/>
        <v>880.46479179334358</v>
      </c>
      <c r="Q74" s="106">
        <f t="shared" si="36"/>
        <v>5.4376738800348265</v>
      </c>
      <c r="R74" s="106">
        <f t="shared" si="37"/>
        <v>1.104726144405539</v>
      </c>
      <c r="S74" s="106">
        <f t="shared" si="38"/>
        <v>0</v>
      </c>
      <c r="T74" s="166">
        <f t="shared" si="39"/>
        <v>0</v>
      </c>
      <c r="U74" s="106">
        <f t="shared" si="40"/>
        <v>268.72401669551323</v>
      </c>
      <c r="V74" s="106">
        <f t="shared" si="41"/>
        <v>6.2313286078259811</v>
      </c>
      <c r="W74" s="106">
        <f t="shared" si="42"/>
        <v>39.359972621505875</v>
      </c>
      <c r="X74" s="106">
        <f t="shared" si="43"/>
        <v>13.402651731109142</v>
      </c>
      <c r="Y74" s="106">
        <f t="shared" si="44"/>
        <v>971.42705786622105</v>
      </c>
      <c r="Z74" s="106">
        <f t="shared" si="45"/>
        <v>17.127395519406218</v>
      </c>
      <c r="AA74" s="106">
        <f t="shared" si="46"/>
        <v>11.323779903179497</v>
      </c>
      <c r="AB74" s="106">
        <f t="shared" si="47"/>
        <v>0</v>
      </c>
      <c r="AC74" s="166">
        <f t="shared" si="48"/>
        <v>0</v>
      </c>
      <c r="AD74" s="106">
        <f t="shared" si="49"/>
        <v>242.66746281705446</v>
      </c>
      <c r="AE74" s="106">
        <f t="shared" si="50"/>
        <v>5.6961645167115273</v>
      </c>
      <c r="AF74" s="106">
        <f t="shared" si="51"/>
        <v>35.672344485597399</v>
      </c>
      <c r="AG74" s="106">
        <f t="shared" si="52"/>
        <v>12.25277804283248</v>
      </c>
      <c r="AH74" s="106">
        <f t="shared" si="53"/>
        <v>890.63047400041978</v>
      </c>
      <c r="AI74" s="106">
        <f t="shared" si="54"/>
        <v>20.007498483982857</v>
      </c>
      <c r="AJ74" s="106">
        <f t="shared" si="55"/>
        <v>12.353456385072048</v>
      </c>
      <c r="AK74" s="106">
        <f t="shared" si="56"/>
        <v>0</v>
      </c>
      <c r="AL74" s="166">
        <f t="shared" si="57"/>
        <v>0</v>
      </c>
      <c r="AM74" s="106">
        <f t="shared" si="58"/>
        <v>229.61883654720404</v>
      </c>
      <c r="AN74" s="106">
        <f t="shared" si="59"/>
        <v>5.4590972809573461</v>
      </c>
      <c r="AO74" s="106">
        <f t="shared" si="60"/>
        <v>33.877775253111921</v>
      </c>
      <c r="AP74" s="106">
        <f t="shared" si="61"/>
        <v>11.742535334139633</v>
      </c>
      <c r="AQ74" s="106">
        <f t="shared" si="62"/>
        <v>846.85063500980164</v>
      </c>
      <c r="AR74" s="106">
        <f t="shared" si="63"/>
        <v>20.070170191757107</v>
      </c>
      <c r="AS74" s="106">
        <f t="shared" si="64"/>
        <v>14.75275563929355</v>
      </c>
      <c r="AT74" s="106">
        <f t="shared" si="65"/>
        <v>0</v>
      </c>
      <c r="AU74" s="166">
        <f t="shared" si="66"/>
        <v>0</v>
      </c>
      <c r="AV74" s="106">
        <f t="shared" si="67"/>
        <v>245.2522132604916</v>
      </c>
      <c r="AW74" s="106">
        <f t="shared" si="68"/>
        <v>5.8417092301715314</v>
      </c>
      <c r="AX74" s="106">
        <f t="shared" si="69"/>
        <v>36.204089870960331</v>
      </c>
      <c r="AY74" s="106">
        <f t="shared" si="70"/>
        <v>12.568044761511745</v>
      </c>
      <c r="AZ74" s="106">
        <f t="shared" si="71"/>
        <v>854.99935575150744</v>
      </c>
      <c r="BA74" s="106">
        <f t="shared" si="72"/>
        <v>21.482227916140843</v>
      </c>
      <c r="BB74" s="106">
        <f t="shared" si="73"/>
        <v>15.766174047863286</v>
      </c>
      <c r="BC74" s="106">
        <f t="shared" si="74"/>
        <v>0</v>
      </c>
      <c r="BD74" s="166">
        <f t="shared" si="75"/>
        <v>0</v>
      </c>
      <c r="BE74" s="106">
        <f t="shared" si="76"/>
        <v>248.54801841808535</v>
      </c>
      <c r="BF74" s="106">
        <f t="shared" si="77"/>
        <v>5.9271043751473087</v>
      </c>
      <c r="BG74" s="106">
        <f t="shared" si="78"/>
        <v>36.703580796647451</v>
      </c>
      <c r="BH74" s="106">
        <f t="shared" si="79"/>
        <v>12.755036045011616</v>
      </c>
      <c r="BI74" s="106">
        <f t="shared" si="80"/>
        <v>849.67888824562101</v>
      </c>
      <c r="BJ74" s="106">
        <f t="shared" si="81"/>
        <v>17.241955095709066</v>
      </c>
      <c r="BK74" s="106">
        <f t="shared" si="82"/>
        <v>22.358112432343706</v>
      </c>
      <c r="BL74" s="106">
        <f t="shared" si="83"/>
        <v>0</v>
      </c>
      <c r="BM74" s="106">
        <f t="shared" si="84"/>
        <v>0</v>
      </c>
    </row>
    <row r="75" spans="2:65">
      <c r="B75" t="str">
        <f t="shared" si="21"/>
        <v>Nechanice</v>
      </c>
      <c r="C75" s="106">
        <f t="shared" si="22"/>
        <v>4794.8385226488926</v>
      </c>
      <c r="D75" s="106">
        <f t="shared" si="23"/>
        <v>4.3957020369095714</v>
      </c>
      <c r="E75" s="106">
        <f t="shared" si="24"/>
        <v>105.61662757083626</v>
      </c>
      <c r="F75" s="106">
        <f t="shared" si="25"/>
        <v>34.194410582891514</v>
      </c>
      <c r="G75" s="106">
        <f t="shared" si="26"/>
        <v>4286.6614294679857</v>
      </c>
      <c r="H75" s="106">
        <f t="shared" si="27"/>
        <v>13.070300540928859</v>
      </c>
      <c r="I75" s="106">
        <f t="shared" si="28"/>
        <v>0</v>
      </c>
      <c r="J75" s="106">
        <f t="shared" si="29"/>
        <v>0</v>
      </c>
      <c r="K75" s="166">
        <f t="shared" si="30"/>
        <v>10.541106962453172</v>
      </c>
      <c r="L75" s="106">
        <f t="shared" si="31"/>
        <v>4073.1674129185176</v>
      </c>
      <c r="M75" s="106">
        <f t="shared" si="32"/>
        <v>22.973117705630852</v>
      </c>
      <c r="N75" s="106">
        <f t="shared" si="33"/>
        <v>233.58684883377902</v>
      </c>
      <c r="O75" s="106">
        <f t="shared" si="34"/>
        <v>63.8219418835995</v>
      </c>
      <c r="P75" s="106">
        <f t="shared" si="35"/>
        <v>5471.2707132374344</v>
      </c>
      <c r="Q75" s="106">
        <f t="shared" si="36"/>
        <v>33.790091466773454</v>
      </c>
      <c r="R75" s="106">
        <f t="shared" si="37"/>
        <v>6.8648466768588285</v>
      </c>
      <c r="S75" s="106">
        <f t="shared" si="38"/>
        <v>0</v>
      </c>
      <c r="T75" s="166">
        <f t="shared" si="39"/>
        <v>12.269962955497501</v>
      </c>
      <c r="U75" s="106">
        <f t="shared" si="40"/>
        <v>3643.6766864222004</v>
      </c>
      <c r="V75" s="106">
        <f t="shared" si="41"/>
        <v>84.49169171022713</v>
      </c>
      <c r="W75" s="106">
        <f t="shared" si="42"/>
        <v>533.68886183961081</v>
      </c>
      <c r="X75" s="106">
        <f t="shared" si="43"/>
        <v>181.72893606384494</v>
      </c>
      <c r="Y75" s="106">
        <f t="shared" si="44"/>
        <v>6256.5018768761902</v>
      </c>
      <c r="Z75" s="106">
        <f t="shared" si="45"/>
        <v>110.3094476784925</v>
      </c>
      <c r="AA75" s="106">
        <f t="shared" si="46"/>
        <v>72.931106503450977</v>
      </c>
      <c r="AB75" s="106">
        <f t="shared" si="47"/>
        <v>0</v>
      </c>
      <c r="AC75" s="166">
        <f t="shared" si="48"/>
        <v>13.262978390051746</v>
      </c>
      <c r="AD75" s="106">
        <f t="shared" si="49"/>
        <v>3225.87892764768</v>
      </c>
      <c r="AE75" s="106">
        <f t="shared" si="50"/>
        <v>75.721470318116147</v>
      </c>
      <c r="AF75" s="106">
        <f t="shared" si="51"/>
        <v>474.20722597092328</v>
      </c>
      <c r="AG75" s="106">
        <f t="shared" si="52"/>
        <v>162.88124511902888</v>
      </c>
      <c r="AH75" s="106">
        <f t="shared" si="53"/>
        <v>5754.6517914075948</v>
      </c>
      <c r="AI75" s="106">
        <f t="shared" si="54"/>
        <v>129.2749241728533</v>
      </c>
      <c r="AJ75" s="106">
        <f t="shared" si="55"/>
        <v>79.819680542838597</v>
      </c>
      <c r="AK75" s="106">
        <f t="shared" si="56"/>
        <v>0</v>
      </c>
      <c r="AL75" s="166">
        <f t="shared" si="57"/>
        <v>13.075752399627028</v>
      </c>
      <c r="AM75" s="106">
        <f t="shared" si="58"/>
        <v>3022.1573581093958</v>
      </c>
      <c r="AN75" s="106">
        <f t="shared" si="59"/>
        <v>71.850599299106747</v>
      </c>
      <c r="AO75" s="106">
        <f t="shared" si="60"/>
        <v>445.88662366347711</v>
      </c>
      <c r="AP75" s="106">
        <f t="shared" si="61"/>
        <v>154.55086392981633</v>
      </c>
      <c r="AQ75" s="106">
        <f t="shared" si="62"/>
        <v>5498.2514343289704</v>
      </c>
      <c r="AR75" s="106">
        <f t="shared" si="63"/>
        <v>130.30732632417266</v>
      </c>
      <c r="AS75" s="106">
        <f t="shared" si="64"/>
        <v>95.783549661165139</v>
      </c>
      <c r="AT75" s="106">
        <f t="shared" si="65"/>
        <v>0</v>
      </c>
      <c r="AU75" s="166">
        <f t="shared" si="66"/>
        <v>12.264152663647684</v>
      </c>
      <c r="AV75" s="106">
        <f t="shared" si="67"/>
        <v>3210.8578832593416</v>
      </c>
      <c r="AW75" s="106">
        <f t="shared" si="68"/>
        <v>76.48003613929761</v>
      </c>
      <c r="AX75" s="106">
        <f t="shared" si="69"/>
        <v>473.98629281658384</v>
      </c>
      <c r="AY75" s="106">
        <f t="shared" si="70"/>
        <v>164.54165719105882</v>
      </c>
      <c r="AZ75" s="106">
        <f t="shared" si="71"/>
        <v>5562.4880539296601</v>
      </c>
      <c r="BA75" s="106">
        <f t="shared" si="72"/>
        <v>139.75991367887883</v>
      </c>
      <c r="BB75" s="106">
        <f t="shared" si="73"/>
        <v>102.57218816303271</v>
      </c>
      <c r="BC75" s="106">
        <f t="shared" si="74"/>
        <v>0</v>
      </c>
      <c r="BD75" s="166">
        <f t="shared" si="75"/>
        <v>12.957865199067491</v>
      </c>
      <c r="BE75" s="106">
        <f t="shared" si="76"/>
        <v>3267.8108740234366</v>
      </c>
      <c r="BF75" s="106">
        <f t="shared" si="77"/>
        <v>77.927220067383629</v>
      </c>
      <c r="BG75" s="106">
        <f t="shared" si="78"/>
        <v>482.56413873768781</v>
      </c>
      <c r="BH75" s="106">
        <f t="shared" si="79"/>
        <v>167.69816050730967</v>
      </c>
      <c r="BI75" s="106">
        <f t="shared" si="80"/>
        <v>5568.5555388708053</v>
      </c>
      <c r="BJ75" s="106">
        <f t="shared" si="81"/>
        <v>112.99890567766761</v>
      </c>
      <c r="BK75" s="106">
        <f t="shared" si="82"/>
        <v>146.52875638806407</v>
      </c>
      <c r="BL75" s="106">
        <f t="shared" si="83"/>
        <v>0</v>
      </c>
      <c r="BM75" s="106">
        <f t="shared" si="84"/>
        <v>13.165293395747025</v>
      </c>
    </row>
    <row r="76" spans="2:65">
      <c r="B76" t="str">
        <f>B23</f>
        <v>Neděliště</v>
      </c>
      <c r="C76" s="106">
        <f t="shared" si="22"/>
        <v>534.8635477629449</v>
      </c>
      <c r="D76" s="106">
        <f t="shared" si="23"/>
        <v>0.49033993016961891</v>
      </c>
      <c r="E76" s="106">
        <f t="shared" si="24"/>
        <v>11.781519619160637</v>
      </c>
      <c r="F76" s="106">
        <f t="shared" si="25"/>
        <v>3.8143815837877795</v>
      </c>
      <c r="G76" s="106">
        <f t="shared" si="26"/>
        <v>492.15955415730895</v>
      </c>
      <c r="H76" s="106">
        <f t="shared" si="27"/>
        <v>1.5006254617416648</v>
      </c>
      <c r="I76" s="106">
        <f t="shared" si="28"/>
        <v>0</v>
      </c>
      <c r="J76" s="106">
        <f t="shared" si="29"/>
        <v>0</v>
      </c>
      <c r="K76" s="166">
        <f t="shared" si="30"/>
        <v>0</v>
      </c>
      <c r="L76" s="106">
        <f t="shared" si="31"/>
        <v>578.13929042278119</v>
      </c>
      <c r="M76" s="106">
        <f t="shared" si="32"/>
        <v>3.2607699666377905</v>
      </c>
      <c r="N76" s="106">
        <f t="shared" si="33"/>
        <v>33.154967951609699</v>
      </c>
      <c r="O76" s="106">
        <f t="shared" si="34"/>
        <v>9.0587909735706003</v>
      </c>
      <c r="P76" s="106">
        <f t="shared" si="35"/>
        <v>598.78911393552266</v>
      </c>
      <c r="Q76" s="106">
        <f t="shared" si="36"/>
        <v>3.6980694229288611</v>
      </c>
      <c r="R76" s="106">
        <f t="shared" si="37"/>
        <v>0.75130544153009249</v>
      </c>
      <c r="S76" s="106">
        <f t="shared" si="38"/>
        <v>0</v>
      </c>
      <c r="T76" s="166">
        <f t="shared" si="39"/>
        <v>0</v>
      </c>
      <c r="U76" s="106">
        <f t="shared" si="40"/>
        <v>537.91414737044624</v>
      </c>
      <c r="V76" s="106">
        <f t="shared" si="41"/>
        <v>12.473465737384338</v>
      </c>
      <c r="W76" s="106">
        <f t="shared" si="42"/>
        <v>78.788216898422604</v>
      </c>
      <c r="X76" s="106">
        <f t="shared" si="43"/>
        <v>26.828550968749276</v>
      </c>
      <c r="Y76" s="106">
        <f t="shared" si="44"/>
        <v>656.73035312096658</v>
      </c>
      <c r="Z76" s="106">
        <f t="shared" si="45"/>
        <v>11.578924445659327</v>
      </c>
      <c r="AA76" s="106">
        <f t="shared" si="46"/>
        <v>7.6554074896926627</v>
      </c>
      <c r="AB76" s="106">
        <f t="shared" si="47"/>
        <v>0</v>
      </c>
      <c r="AC76" s="166">
        <f t="shared" si="48"/>
        <v>0</v>
      </c>
      <c r="AD76" s="106">
        <f t="shared" si="49"/>
        <v>287.48541385715504</v>
      </c>
      <c r="AE76" s="106">
        <f t="shared" si="50"/>
        <v>6.7481820367479761</v>
      </c>
      <c r="AF76" s="106">
        <f t="shared" si="51"/>
        <v>42.260625296224248</v>
      </c>
      <c r="AG76" s="106">
        <f t="shared" si="52"/>
        <v>14.515728337256093</v>
      </c>
      <c r="AH76" s="106">
        <f t="shared" si="53"/>
        <v>573.2171505088678</v>
      </c>
      <c r="AI76" s="106">
        <f t="shared" si="54"/>
        <v>12.876991754263441</v>
      </c>
      <c r="AJ76" s="106">
        <f t="shared" si="55"/>
        <v>7.950786857966011</v>
      </c>
      <c r="AK76" s="106">
        <f t="shared" si="56"/>
        <v>0</v>
      </c>
      <c r="AL76" s="166">
        <f t="shared" si="57"/>
        <v>0</v>
      </c>
      <c r="AM76" s="106">
        <f t="shared" si="58"/>
        <v>280.53394681797948</v>
      </c>
      <c r="AN76" s="106">
        <f t="shared" si="59"/>
        <v>6.6695839475496754</v>
      </c>
      <c r="AO76" s="106">
        <f t="shared" si="60"/>
        <v>41.389748959964784</v>
      </c>
      <c r="AP76" s="106">
        <f t="shared" si="61"/>
        <v>14.346295941877441</v>
      </c>
      <c r="AQ76" s="106">
        <f t="shared" si="62"/>
        <v>546.82843554374995</v>
      </c>
      <c r="AR76" s="106">
        <f t="shared" si="63"/>
        <v>12.95971132728538</v>
      </c>
      <c r="AS76" s="106">
        <f t="shared" si="64"/>
        <v>9.5261501292973048</v>
      </c>
      <c r="AT76" s="106">
        <f t="shared" si="65"/>
        <v>0</v>
      </c>
      <c r="AU76" s="166">
        <f t="shared" si="66"/>
        <v>0</v>
      </c>
      <c r="AV76" s="106">
        <f t="shared" si="67"/>
        <v>295.38885283371144</v>
      </c>
      <c r="AW76" s="106">
        <f t="shared" si="68"/>
        <v>7.0359234077764388</v>
      </c>
      <c r="AX76" s="106">
        <f t="shared" si="69"/>
        <v>43.605252049296539</v>
      </c>
      <c r="AY76" s="106">
        <f t="shared" si="70"/>
        <v>15.137316296194019</v>
      </c>
      <c r="AZ76" s="106">
        <f t="shared" si="71"/>
        <v>543.75069680163392</v>
      </c>
      <c r="BA76" s="106">
        <f t="shared" si="72"/>
        <v>13.661970994102118</v>
      </c>
      <c r="BB76" s="106">
        <f t="shared" si="73"/>
        <v>10.026753899581967</v>
      </c>
      <c r="BC76" s="106">
        <f t="shared" si="74"/>
        <v>0</v>
      </c>
      <c r="BD76" s="166">
        <f t="shared" si="75"/>
        <v>0</v>
      </c>
      <c r="BE76" s="106">
        <f t="shared" si="76"/>
        <v>301.0752319527171</v>
      </c>
      <c r="BF76" s="106">
        <f t="shared" si="77"/>
        <v>7.1797165630735629</v>
      </c>
      <c r="BG76" s="106">
        <f t="shared" si="78"/>
        <v>44.460379013192089</v>
      </c>
      <c r="BH76" s="106">
        <f t="shared" si="79"/>
        <v>15.450637909964962</v>
      </c>
      <c r="BI76" s="106">
        <f t="shared" si="80"/>
        <v>543.8299477135954</v>
      </c>
      <c r="BJ76" s="106">
        <f t="shared" si="81"/>
        <v>11.035570811392287</v>
      </c>
      <c r="BK76" s="106">
        <f t="shared" si="82"/>
        <v>14.31012501694793</v>
      </c>
      <c r="BL76" s="106">
        <f t="shared" si="83"/>
        <v>0</v>
      </c>
      <c r="BM76" s="106">
        <f t="shared" si="84"/>
        <v>0</v>
      </c>
    </row>
    <row r="77" spans="2:65">
      <c r="B77" t="str">
        <f t="shared" si="21"/>
        <v>Obědovice</v>
      </c>
      <c r="C77" s="106">
        <f t="shared" si="22"/>
        <v>358.33969129014588</v>
      </c>
      <c r="D77" s="106">
        <f t="shared" si="23"/>
        <v>0.32851043960484666</v>
      </c>
      <c r="E77" s="106">
        <f t="shared" si="24"/>
        <v>7.8932021464471607</v>
      </c>
      <c r="F77" s="106">
        <f t="shared" si="25"/>
        <v>2.5555009776121906</v>
      </c>
      <c r="G77" s="106">
        <f t="shared" si="26"/>
        <v>553.12712037595884</v>
      </c>
      <c r="H77" s="106">
        <f t="shared" si="27"/>
        <v>1.6865194090100015</v>
      </c>
      <c r="I77" s="106">
        <f t="shared" si="28"/>
        <v>0</v>
      </c>
      <c r="J77" s="106">
        <f t="shared" si="29"/>
        <v>0</v>
      </c>
      <c r="K77" s="166">
        <f t="shared" si="30"/>
        <v>0</v>
      </c>
      <c r="L77" s="106">
        <f t="shared" si="31"/>
        <v>289.63755156351351</v>
      </c>
      <c r="M77" s="106">
        <f t="shared" si="32"/>
        <v>1.633588038374211</v>
      </c>
      <c r="N77" s="106">
        <f t="shared" si="33"/>
        <v>16.610052108114942</v>
      </c>
      <c r="O77" s="106">
        <f t="shared" si="34"/>
        <v>4.5382939391507913</v>
      </c>
      <c r="P77" s="106">
        <f t="shared" si="35"/>
        <v>816.76574793052032</v>
      </c>
      <c r="Q77" s="106">
        <f t="shared" si="36"/>
        <v>5.0442741322827711</v>
      </c>
      <c r="R77" s="106">
        <f t="shared" si="37"/>
        <v>1.0248024498015043</v>
      </c>
      <c r="S77" s="106">
        <f t="shared" si="38"/>
        <v>0</v>
      </c>
      <c r="T77" s="166">
        <f t="shared" si="39"/>
        <v>0</v>
      </c>
      <c r="U77" s="106">
        <f t="shared" si="40"/>
        <v>243.68385501478326</v>
      </c>
      <c r="V77" s="106">
        <f t="shared" si="41"/>
        <v>5.6506827922994907</v>
      </c>
      <c r="W77" s="106">
        <f t="shared" si="42"/>
        <v>35.69234331798755</v>
      </c>
      <c r="X77" s="106">
        <f t="shared" si="43"/>
        <v>12.153769809707393</v>
      </c>
      <c r="Y77" s="106">
        <f t="shared" si="44"/>
        <v>998.98376842694142</v>
      </c>
      <c r="Z77" s="106">
        <f t="shared" si="45"/>
        <v>17.613252565661409</v>
      </c>
      <c r="AA77" s="106">
        <f t="shared" si="46"/>
        <v>11.645004356130849</v>
      </c>
      <c r="AB77" s="106">
        <f t="shared" si="47"/>
        <v>0</v>
      </c>
      <c r="AC77" s="166">
        <f t="shared" si="48"/>
        <v>0</v>
      </c>
      <c r="AD77" s="106">
        <f t="shared" si="49"/>
        <v>213.19592832669096</v>
      </c>
      <c r="AE77" s="106">
        <f t="shared" si="50"/>
        <v>5.0043754030485701</v>
      </c>
      <c r="AF77" s="106">
        <f t="shared" si="51"/>
        <v>31.340001291932431</v>
      </c>
      <c r="AG77" s="106">
        <f t="shared" si="52"/>
        <v>10.764699803994406</v>
      </c>
      <c r="AH77" s="106">
        <f t="shared" si="53"/>
        <v>907.85882377457631</v>
      </c>
      <c r="AI77" s="106">
        <f t="shared" si="54"/>
        <v>20.394523397289156</v>
      </c>
      <c r="AJ77" s="106">
        <f t="shared" si="55"/>
        <v>12.592421560568287</v>
      </c>
      <c r="AK77" s="106">
        <f t="shared" si="56"/>
        <v>0</v>
      </c>
      <c r="AL77" s="166">
        <f t="shared" si="57"/>
        <v>0</v>
      </c>
      <c r="AM77" s="106">
        <f t="shared" si="58"/>
        <v>203.2419640365153</v>
      </c>
      <c r="AN77" s="106">
        <f t="shared" si="59"/>
        <v>4.8319975396272943</v>
      </c>
      <c r="AO77" s="106">
        <f t="shared" si="60"/>
        <v>29.986153066386851</v>
      </c>
      <c r="AP77" s="106">
        <f t="shared" si="61"/>
        <v>10.393641828195989</v>
      </c>
      <c r="AQ77" s="106">
        <f t="shared" si="62"/>
        <v>881.56985644243514</v>
      </c>
      <c r="AR77" s="106">
        <f t="shared" si="63"/>
        <v>20.893007955904491</v>
      </c>
      <c r="AS77" s="106">
        <f t="shared" si="64"/>
        <v>15.357589796117717</v>
      </c>
      <c r="AT77" s="106">
        <f t="shared" si="65"/>
        <v>0</v>
      </c>
      <c r="AU77" s="166">
        <f t="shared" si="66"/>
        <v>0</v>
      </c>
      <c r="AV77" s="106">
        <f t="shared" si="67"/>
        <v>214.38628860674154</v>
      </c>
      <c r="AW77" s="106">
        <f t="shared" si="68"/>
        <v>5.106507885602718</v>
      </c>
      <c r="AX77" s="106">
        <f t="shared" si="69"/>
        <v>31.647667340625208</v>
      </c>
      <c r="AY77" s="106">
        <f t="shared" si="70"/>
        <v>10.986308484817064</v>
      </c>
      <c r="AZ77" s="106">
        <f t="shared" si="71"/>
        <v>878.173668180596</v>
      </c>
      <c r="BA77" s="106">
        <f t="shared" si="72"/>
        <v>22.064492520263215</v>
      </c>
      <c r="BB77" s="106">
        <f t="shared" si="73"/>
        <v>16.193507987636174</v>
      </c>
      <c r="BC77" s="106">
        <f t="shared" si="74"/>
        <v>0</v>
      </c>
      <c r="BD77" s="166">
        <f t="shared" si="75"/>
        <v>0</v>
      </c>
      <c r="BE77" s="106">
        <f t="shared" si="76"/>
        <v>219.39661860063521</v>
      </c>
      <c r="BF77" s="106">
        <f t="shared" si="77"/>
        <v>5.2319333152475807</v>
      </c>
      <c r="BG77" s="106">
        <f t="shared" si="78"/>
        <v>32.398735538394931</v>
      </c>
      <c r="BH77" s="106">
        <f t="shared" si="79"/>
        <v>11.259038781381586</v>
      </c>
      <c r="BI77" s="106">
        <f t="shared" si="80"/>
        <v>877.62817872987875</v>
      </c>
      <c r="BJ77" s="106">
        <f t="shared" si="81"/>
        <v>17.809111015613713</v>
      </c>
      <c r="BK77" s="106">
        <f t="shared" si="82"/>
        <v>23.093558949487988</v>
      </c>
      <c r="BL77" s="106">
        <f t="shared" si="83"/>
        <v>0</v>
      </c>
      <c r="BM77" s="106">
        <f t="shared" si="84"/>
        <v>0</v>
      </c>
    </row>
    <row r="78" spans="2:65">
      <c r="B78" t="str">
        <f t="shared" si="21"/>
        <v>Osice</v>
      </c>
      <c r="C78" s="106">
        <f t="shared" si="22"/>
        <v>1557.5773239150144</v>
      </c>
      <c r="D78" s="106">
        <f t="shared" si="23"/>
        <v>1.4279199983558535</v>
      </c>
      <c r="E78" s="106">
        <f t="shared" si="24"/>
        <v>34.308989417610469</v>
      </c>
      <c r="F78" s="106">
        <f t="shared" si="25"/>
        <v>11.107869071496459</v>
      </c>
      <c r="G78" s="106">
        <f t="shared" si="26"/>
        <v>824.57623327934414</v>
      </c>
      <c r="H78" s="106">
        <f t="shared" si="27"/>
        <v>2.514184841793226</v>
      </c>
      <c r="I78" s="106">
        <f t="shared" si="28"/>
        <v>0</v>
      </c>
      <c r="J78" s="106">
        <f t="shared" si="29"/>
        <v>0</v>
      </c>
      <c r="K78" s="166">
        <f t="shared" si="30"/>
        <v>11.034001965283183</v>
      </c>
      <c r="L78" s="106">
        <f t="shared" si="31"/>
        <v>1246.9356194359148</v>
      </c>
      <c r="M78" s="106">
        <f t="shared" si="32"/>
        <v>7.0328557244641869</v>
      </c>
      <c r="N78" s="106">
        <f t="shared" si="33"/>
        <v>71.508910023890138</v>
      </c>
      <c r="O78" s="106">
        <f t="shared" si="34"/>
        <v>19.538075548730482</v>
      </c>
      <c r="P78" s="106">
        <f t="shared" si="35"/>
        <v>1087.0497261046494</v>
      </c>
      <c r="Q78" s="106">
        <f t="shared" si="36"/>
        <v>6.7135244441729549</v>
      </c>
      <c r="R78" s="106">
        <f t="shared" si="37"/>
        <v>1.3639298969021707</v>
      </c>
      <c r="S78" s="106">
        <f t="shared" si="38"/>
        <v>0</v>
      </c>
      <c r="T78" s="166">
        <f t="shared" si="39"/>
        <v>12.81636598778643</v>
      </c>
      <c r="U78" s="106">
        <f t="shared" si="40"/>
        <v>1134.6576283784634</v>
      </c>
      <c r="V78" s="106">
        <f t="shared" si="41"/>
        <v>26.311100238629137</v>
      </c>
      <c r="W78" s="106">
        <f t="shared" si="42"/>
        <v>166.19315882868304</v>
      </c>
      <c r="X78" s="106">
        <f t="shared" si="43"/>
        <v>56.591224015656486</v>
      </c>
      <c r="Y78" s="106">
        <f t="shared" si="44"/>
        <v>1275.6938185628057</v>
      </c>
      <c r="Z78" s="106">
        <f t="shared" si="45"/>
        <v>22.491974477404103</v>
      </c>
      <c r="AA78" s="106">
        <f t="shared" si="46"/>
        <v>14.870572019048264</v>
      </c>
      <c r="AB78" s="106">
        <f t="shared" si="47"/>
        <v>0</v>
      </c>
      <c r="AC78" s="166">
        <f t="shared" si="48"/>
        <v>13.849641006895929</v>
      </c>
      <c r="AD78" s="106">
        <f t="shared" si="49"/>
        <v>1033.481485645221</v>
      </c>
      <c r="AE78" s="106">
        <f t="shared" si="50"/>
        <v>24.259043626498475</v>
      </c>
      <c r="AF78" s="106">
        <f t="shared" si="51"/>
        <v>151.92274706896691</v>
      </c>
      <c r="AG78" s="106">
        <f t="shared" si="52"/>
        <v>52.182600452431593</v>
      </c>
      <c r="AH78" s="106">
        <f t="shared" si="53"/>
        <v>1206.8653870996252</v>
      </c>
      <c r="AI78" s="106">
        <f t="shared" si="54"/>
        <v>27.111532905796075</v>
      </c>
      <c r="AJ78" s="106">
        <f t="shared" si="55"/>
        <v>16.739780815293873</v>
      </c>
      <c r="AK78" s="106">
        <f t="shared" si="56"/>
        <v>0</v>
      </c>
      <c r="AL78" s="166">
        <f t="shared" si="57"/>
        <v>0</v>
      </c>
      <c r="AM78" s="106">
        <f t="shared" si="58"/>
        <v>946.03490374658611</v>
      </c>
      <c r="AN78" s="106">
        <f t="shared" si="59"/>
        <v>22.491606735721962</v>
      </c>
      <c r="AO78" s="106">
        <f t="shared" si="60"/>
        <v>139.57721558325903</v>
      </c>
      <c r="AP78" s="106">
        <f t="shared" si="61"/>
        <v>48.379516470069589</v>
      </c>
      <c r="AQ78" s="106">
        <f t="shared" si="62"/>
        <v>1204.2543733343914</v>
      </c>
      <c r="AR78" s="106">
        <f t="shared" si="63"/>
        <v>28.540558662637469</v>
      </c>
      <c r="AS78" s="106">
        <f t="shared" si="64"/>
        <v>20.978989402478554</v>
      </c>
      <c r="AT78" s="106">
        <f t="shared" si="65"/>
        <v>0</v>
      </c>
      <c r="AU78" s="166">
        <f t="shared" si="66"/>
        <v>0</v>
      </c>
      <c r="AV78" s="106">
        <f t="shared" si="67"/>
        <v>1000.6631656390989</v>
      </c>
      <c r="AW78" s="106">
        <f t="shared" si="68"/>
        <v>23.834986739947478</v>
      </c>
      <c r="AX78" s="106">
        <f t="shared" si="69"/>
        <v>147.71772575556076</v>
      </c>
      <c r="AY78" s="106">
        <f t="shared" si="70"/>
        <v>51.279371915760819</v>
      </c>
      <c r="AZ78" s="106">
        <f t="shared" si="71"/>
        <v>1225.1024047028293</v>
      </c>
      <c r="BA78" s="106">
        <f t="shared" si="72"/>
        <v>30.78122679438286</v>
      </c>
      <c r="BB78" s="106">
        <f t="shared" si="73"/>
        <v>22.59086817910341</v>
      </c>
      <c r="BC78" s="106">
        <f t="shared" si="74"/>
        <v>0</v>
      </c>
      <c r="BD78" s="166">
        <f t="shared" si="75"/>
        <v>0</v>
      </c>
      <c r="BE78" s="106">
        <f t="shared" si="76"/>
        <v>1037.636691118639</v>
      </c>
      <c r="BF78" s="106">
        <f t="shared" si="77"/>
        <v>24.744437758491291</v>
      </c>
      <c r="BG78" s="106">
        <f t="shared" si="78"/>
        <v>153.22987635321118</v>
      </c>
      <c r="BH78" s="106">
        <f t="shared" si="79"/>
        <v>53.249643594349351</v>
      </c>
      <c r="BI78" s="106">
        <f t="shared" si="80"/>
        <v>1259.2549817048382</v>
      </c>
      <c r="BJ78" s="106">
        <f t="shared" si="81"/>
        <v>25.553203862029303</v>
      </c>
      <c r="BK78" s="106">
        <f t="shared" si="82"/>
        <v>33.135534907873236</v>
      </c>
      <c r="BL78" s="106">
        <f t="shared" si="83"/>
        <v>0</v>
      </c>
      <c r="BM78" s="106">
        <f t="shared" si="84"/>
        <v>0</v>
      </c>
    </row>
    <row r="79" spans="2:65">
      <c r="B79" t="str">
        <f t="shared" si="21"/>
        <v>Praskačka</v>
      </c>
      <c r="C79" s="106">
        <f t="shared" si="22"/>
        <v>3689.9948105967842</v>
      </c>
      <c r="D79" s="106">
        <f t="shared" si="23"/>
        <v>3.3828287706684406</v>
      </c>
      <c r="E79" s="106">
        <f t="shared" si="24"/>
        <v>81.280069351285846</v>
      </c>
      <c r="F79" s="106">
        <f t="shared" si="25"/>
        <v>26.315213120582687</v>
      </c>
      <c r="G79" s="106">
        <f t="shared" si="26"/>
        <v>1799.4257245808269</v>
      </c>
      <c r="H79" s="106">
        <f t="shared" si="27"/>
        <v>5.486562306897425</v>
      </c>
      <c r="I79" s="106">
        <f t="shared" si="28"/>
        <v>0</v>
      </c>
      <c r="J79" s="106">
        <f t="shared" si="29"/>
        <v>31.191903091800732</v>
      </c>
      <c r="K79" s="166">
        <f t="shared" si="30"/>
        <v>20.794602061200489</v>
      </c>
      <c r="L79" s="106">
        <f t="shared" si="31"/>
        <v>2600.2572987455474</v>
      </c>
      <c r="M79" s="106">
        <f t="shared" si="32"/>
        <v>14.665740671386978</v>
      </c>
      <c r="N79" s="106">
        <f t="shared" si="33"/>
        <v>149.11881761712337</v>
      </c>
      <c r="O79" s="106">
        <f t="shared" si="34"/>
        <v>40.743100732025709</v>
      </c>
      <c r="P79" s="106">
        <f t="shared" si="35"/>
        <v>2446.6642494264711</v>
      </c>
      <c r="Q79" s="106">
        <f t="shared" si="36"/>
        <v>15.110385340023905</v>
      </c>
      <c r="R79" s="106">
        <f t="shared" si="37"/>
        <v>3.0698490026142711</v>
      </c>
      <c r="S79" s="106">
        <f t="shared" si="38"/>
        <v>36.327306304814179</v>
      </c>
      <c r="T79" s="166">
        <f t="shared" si="39"/>
        <v>36.327306304814179</v>
      </c>
      <c r="U79" s="106">
        <f t="shared" si="40"/>
        <v>2275.4346967233187</v>
      </c>
      <c r="V79" s="106">
        <f t="shared" si="41"/>
        <v>52.764101606138986</v>
      </c>
      <c r="W79" s="106">
        <f t="shared" si="42"/>
        <v>333.28263125262259</v>
      </c>
      <c r="X79" s="106">
        <f t="shared" si="43"/>
        <v>113.48765604237033</v>
      </c>
      <c r="Y79" s="106">
        <f t="shared" si="44"/>
        <v>2846.943648743023</v>
      </c>
      <c r="Z79" s="106">
        <f t="shared" si="45"/>
        <v>50.19494721568509</v>
      </c>
      <c r="AA79" s="106">
        <f t="shared" si="46"/>
        <v>33.186396254941862</v>
      </c>
      <c r="AB79" s="106">
        <f t="shared" si="47"/>
        <v>39.270136371889485</v>
      </c>
      <c r="AC79" s="166">
        <f t="shared" si="48"/>
        <v>39.270136371889485</v>
      </c>
      <c r="AD79" s="106">
        <f t="shared" si="49"/>
        <v>1887.7833142350883</v>
      </c>
      <c r="AE79" s="106">
        <f t="shared" si="50"/>
        <v>44.31218015368097</v>
      </c>
      <c r="AF79" s="106">
        <f t="shared" si="51"/>
        <v>277.50591660623786</v>
      </c>
      <c r="AG79" s="106">
        <f t="shared" si="52"/>
        <v>95.318052423547329</v>
      </c>
      <c r="AH79" s="106">
        <f t="shared" si="53"/>
        <v>2778.0082252762909</v>
      </c>
      <c r="AI79" s="106">
        <f t="shared" si="54"/>
        <v>62.406348062688352</v>
      </c>
      <c r="AJ79" s="106">
        <f t="shared" si="55"/>
        <v>38.532258271128832</v>
      </c>
      <c r="AK79" s="106">
        <f t="shared" si="56"/>
        <v>14.430696674122979</v>
      </c>
      <c r="AL79" s="166">
        <f t="shared" si="57"/>
        <v>14.430696674122983</v>
      </c>
      <c r="AM79" s="106">
        <f t="shared" si="58"/>
        <v>1776.2411619962052</v>
      </c>
      <c r="AN79" s="106">
        <f t="shared" si="59"/>
        <v>42.229433105696465</v>
      </c>
      <c r="AO79" s="106">
        <f t="shared" si="60"/>
        <v>262.06516758943371</v>
      </c>
      <c r="AP79" s="106">
        <f t="shared" si="61"/>
        <v>90.835642756189444</v>
      </c>
      <c r="AQ79" s="106">
        <f t="shared" si="62"/>
        <v>2635.0157035413417</v>
      </c>
      <c r="AR79" s="106">
        <f t="shared" si="63"/>
        <v>62.449281421882887</v>
      </c>
      <c r="AS79" s="106">
        <f t="shared" si="64"/>
        <v>45.903895176977294</v>
      </c>
      <c r="AT79" s="106">
        <f t="shared" si="65"/>
        <v>13.534983364040819</v>
      </c>
      <c r="AU79" s="166">
        <f t="shared" si="66"/>
        <v>13.534983364040821</v>
      </c>
      <c r="AV79" s="106">
        <f t="shared" si="67"/>
        <v>1877.0430102203109</v>
      </c>
      <c r="AW79" s="106">
        <f t="shared" si="68"/>
        <v>44.709645358374239</v>
      </c>
      <c r="AX79" s="106">
        <f t="shared" si="69"/>
        <v>277.08876886462485</v>
      </c>
      <c r="AY79" s="106">
        <f t="shared" si="70"/>
        <v>96.189796854860504</v>
      </c>
      <c r="AZ79" s="106">
        <f t="shared" si="71"/>
        <v>2654.4106694880797</v>
      </c>
      <c r="BA79" s="106">
        <f t="shared" si="72"/>
        <v>66.693213978925741</v>
      </c>
      <c r="BB79" s="106">
        <f t="shared" si="73"/>
        <v>48.947289057159729</v>
      </c>
      <c r="BC79" s="106">
        <f t="shared" si="74"/>
        <v>14.303815619704006</v>
      </c>
      <c r="BD79" s="166">
        <f t="shared" si="75"/>
        <v>14.303815619704007</v>
      </c>
      <c r="BE79" s="106">
        <f t="shared" si="76"/>
        <v>1907.1514015256741</v>
      </c>
      <c r="BF79" s="106">
        <f t="shared" si="77"/>
        <v>45.479684320141125</v>
      </c>
      <c r="BG79" s="106">
        <f t="shared" si="78"/>
        <v>281.63284504481726</v>
      </c>
      <c r="BH79" s="106">
        <f t="shared" si="79"/>
        <v>97.871570349177858</v>
      </c>
      <c r="BI79" s="106">
        <f t="shared" si="80"/>
        <v>2666.0885655278412</v>
      </c>
      <c r="BJ79" s="106">
        <f t="shared" si="81"/>
        <v>54.101119804127777</v>
      </c>
      <c r="BK79" s="106">
        <f t="shared" si="82"/>
        <v>70.154394474522988</v>
      </c>
      <c r="BL79" s="106">
        <f t="shared" si="83"/>
        <v>14.535433256293972</v>
      </c>
      <c r="BM79" s="106">
        <f t="shared" si="84"/>
        <v>14.535433256293976</v>
      </c>
    </row>
    <row r="80" spans="2:65">
      <c r="B80" t="str">
        <f t="shared" si="21"/>
        <v>Puchlovice</v>
      </c>
      <c r="C80" s="106">
        <f t="shared" si="22"/>
        <v>538.62274674807998</v>
      </c>
      <c r="D80" s="106">
        <f t="shared" si="23"/>
        <v>0.49378620235543963</v>
      </c>
      <c r="E80" s="106">
        <f t="shared" si="24"/>
        <v>11.864324059248085</v>
      </c>
      <c r="F80" s="106">
        <f t="shared" si="25"/>
        <v>3.8411903267628156</v>
      </c>
      <c r="G80" s="106">
        <f t="shared" si="26"/>
        <v>264.4879384198245</v>
      </c>
      <c r="H80" s="106">
        <f t="shared" si="27"/>
        <v>0.80644037358155163</v>
      </c>
      <c r="I80" s="106">
        <f t="shared" si="28"/>
        <v>0</v>
      </c>
      <c r="J80" s="106">
        <f t="shared" si="29"/>
        <v>0</v>
      </c>
      <c r="K80" s="166">
        <f t="shared" si="30"/>
        <v>0</v>
      </c>
      <c r="L80" s="106">
        <f t="shared" si="31"/>
        <v>436.90271967997751</v>
      </c>
      <c r="M80" s="106">
        <f t="shared" si="32"/>
        <v>2.4641799827045685</v>
      </c>
      <c r="N80" s="106">
        <f t="shared" si="33"/>
        <v>25.055373175498641</v>
      </c>
      <c r="O80" s="106">
        <f t="shared" si="34"/>
        <v>6.845773118915969</v>
      </c>
      <c r="P80" s="106">
        <f t="shared" si="35"/>
        <v>307.59312999258321</v>
      </c>
      <c r="Q80" s="106">
        <f t="shared" si="36"/>
        <v>1.8996683845041304</v>
      </c>
      <c r="R80" s="106">
        <f t="shared" si="37"/>
        <v>0.38593953524276203</v>
      </c>
      <c r="S80" s="106">
        <f t="shared" si="38"/>
        <v>0</v>
      </c>
      <c r="T80" s="166">
        <f t="shared" si="39"/>
        <v>0</v>
      </c>
      <c r="U80" s="106">
        <f t="shared" si="40"/>
        <v>386.67689585311183</v>
      </c>
      <c r="V80" s="106">
        <f t="shared" si="41"/>
        <v>8.9664884915925445</v>
      </c>
      <c r="W80" s="106">
        <f t="shared" si="42"/>
        <v>56.636515862266336</v>
      </c>
      <c r="X80" s="106">
        <f t="shared" si="43"/>
        <v>19.285569750387502</v>
      </c>
      <c r="Y80" s="106">
        <f t="shared" si="44"/>
        <v>339.63313194537443</v>
      </c>
      <c r="Z80" s="106">
        <f t="shared" si="45"/>
        <v>5.9881294588401213</v>
      </c>
      <c r="AA80" s="106">
        <f t="shared" si="46"/>
        <v>3.9590526152572729</v>
      </c>
      <c r="AB80" s="106">
        <f t="shared" si="47"/>
        <v>0</v>
      </c>
      <c r="AC80" s="166">
        <f t="shared" si="48"/>
        <v>0</v>
      </c>
      <c r="AD80" s="106">
        <f t="shared" si="49"/>
        <v>352.45645212856203</v>
      </c>
      <c r="AE80" s="106">
        <f t="shared" si="50"/>
        <v>8.2732555613123324</v>
      </c>
      <c r="AF80" s="106">
        <f t="shared" si="51"/>
        <v>51.811428819281808</v>
      </c>
      <c r="AG80" s="106">
        <f t="shared" si="52"/>
        <v>17.796249351118103</v>
      </c>
      <c r="AH80" s="106">
        <f t="shared" si="53"/>
        <v>290.40166060877141</v>
      </c>
      <c r="AI80" s="106">
        <f t="shared" si="54"/>
        <v>6.5237053458080512</v>
      </c>
      <c r="AJ80" s="106">
        <f t="shared" si="55"/>
        <v>4.0280052762727063</v>
      </c>
      <c r="AK80" s="106">
        <f t="shared" si="56"/>
        <v>0</v>
      </c>
      <c r="AL80" s="166">
        <f t="shared" si="57"/>
        <v>0</v>
      </c>
      <c r="AM80" s="106">
        <f t="shared" si="58"/>
        <v>326.91800745407016</v>
      </c>
      <c r="AN80" s="106">
        <f t="shared" si="59"/>
        <v>7.7723466960500058</v>
      </c>
      <c r="AO80" s="106">
        <f t="shared" si="60"/>
        <v>48.233215311355153</v>
      </c>
      <c r="AP80" s="106">
        <f t="shared" si="61"/>
        <v>16.718342064705869</v>
      </c>
      <c r="AQ80" s="106">
        <f t="shared" si="62"/>
        <v>270.32910740263924</v>
      </c>
      <c r="AR80" s="106">
        <f t="shared" si="63"/>
        <v>6.4067392395519178</v>
      </c>
      <c r="AS80" s="106">
        <f t="shared" si="64"/>
        <v>4.7093301921575792</v>
      </c>
      <c r="AT80" s="106">
        <f t="shared" si="65"/>
        <v>0</v>
      </c>
      <c r="AU80" s="166">
        <f t="shared" si="66"/>
        <v>0</v>
      </c>
      <c r="AV80" s="106">
        <f t="shared" si="67"/>
        <v>346.76223565454455</v>
      </c>
      <c r="AW80" s="106">
        <f t="shared" si="68"/>
        <v>8.2595958086074965</v>
      </c>
      <c r="AX80" s="106">
        <f t="shared" si="69"/>
        <v>51.188982054803937</v>
      </c>
      <c r="AY80" s="106">
        <f t="shared" si="70"/>
        <v>17.769965218129443</v>
      </c>
      <c r="AZ80" s="106">
        <f t="shared" si="71"/>
        <v>277.34912104790692</v>
      </c>
      <c r="BA80" s="106">
        <f t="shared" si="72"/>
        <v>6.9685163978346845</v>
      </c>
      <c r="BB80" s="106">
        <f t="shared" si="73"/>
        <v>5.1143132273120342</v>
      </c>
      <c r="BC80" s="106">
        <f t="shared" si="74"/>
        <v>0</v>
      </c>
      <c r="BD80" s="166">
        <f t="shared" si="75"/>
        <v>0</v>
      </c>
      <c r="BE80" s="106">
        <f t="shared" si="76"/>
        <v>352.76426044658405</v>
      </c>
      <c r="BF80" s="106">
        <f t="shared" si="77"/>
        <v>8.4123406205213662</v>
      </c>
      <c r="BG80" s="106">
        <f t="shared" si="78"/>
        <v>52.093400775745842</v>
      </c>
      <c r="BH80" s="106">
        <f t="shared" si="79"/>
        <v>18.103225630305971</v>
      </c>
      <c r="BI80" s="106">
        <f t="shared" si="80"/>
        <v>279.78369139637545</v>
      </c>
      <c r="BJ80" s="106">
        <f t="shared" si="81"/>
        <v>5.6774599325734032</v>
      </c>
      <c r="BK80" s="106">
        <f t="shared" si="82"/>
        <v>7.3621168132025261</v>
      </c>
      <c r="BL80" s="106">
        <f t="shared" si="83"/>
        <v>0</v>
      </c>
      <c r="BM80" s="106">
        <f t="shared" si="84"/>
        <v>0</v>
      </c>
    </row>
    <row r="81" spans="2:65">
      <c r="B81" t="str">
        <f t="shared" si="21"/>
        <v>Pšánky</v>
      </c>
      <c r="C81" s="106">
        <f t="shared" si="22"/>
        <v>96.468108913729793</v>
      </c>
      <c r="D81" s="106">
        <f t="shared" si="23"/>
        <v>8.8437819302126158E-2</v>
      </c>
      <c r="E81" s="106">
        <f t="shared" si="24"/>
        <v>2.1249175094171031</v>
      </c>
      <c r="F81" s="106">
        <f t="shared" si="25"/>
        <v>0.68796271423314448</v>
      </c>
      <c r="G81" s="106">
        <f t="shared" si="26"/>
        <v>121.57516995361931</v>
      </c>
      <c r="H81" s="106">
        <f t="shared" si="27"/>
        <v>0.37069034626453357</v>
      </c>
      <c r="I81" s="106">
        <f t="shared" si="28"/>
        <v>0</v>
      </c>
      <c r="J81" s="106">
        <f t="shared" si="29"/>
        <v>0</v>
      </c>
      <c r="K81" s="166">
        <f t="shared" si="30"/>
        <v>0</v>
      </c>
      <c r="L81" s="106">
        <f t="shared" si="31"/>
        <v>77.675915199931595</v>
      </c>
      <c r="M81" s="106">
        <f t="shared" si="32"/>
        <v>0.43810080997923539</v>
      </c>
      <c r="N81" s="106">
        <f t="shared" si="33"/>
        <v>4.4545363405112814</v>
      </c>
      <c r="O81" s="106">
        <f t="shared" si="34"/>
        <v>1.2170940310291167</v>
      </c>
      <c r="P81" s="106">
        <f t="shared" si="35"/>
        <v>156.60183456946393</v>
      </c>
      <c r="Q81" s="106">
        <f t="shared" si="36"/>
        <v>0.96715929284288571</v>
      </c>
      <c r="R81" s="106">
        <f t="shared" si="37"/>
        <v>0.19648956156257499</v>
      </c>
      <c r="S81" s="106">
        <f t="shared" si="38"/>
        <v>0</v>
      </c>
      <c r="T81" s="166">
        <f t="shared" si="39"/>
        <v>0</v>
      </c>
      <c r="U81" s="106">
        <f t="shared" si="40"/>
        <v>61.011534314544384</v>
      </c>
      <c r="V81" s="106">
        <f t="shared" si="41"/>
        <v>1.4147709008545966</v>
      </c>
      <c r="W81" s="106">
        <f t="shared" si="42"/>
        <v>8.9363516880500242</v>
      </c>
      <c r="X81" s="106">
        <f t="shared" si="43"/>
        <v>3.0429596731020658</v>
      </c>
      <c r="Y81" s="106">
        <f t="shared" si="44"/>
        <v>187.52969976339213</v>
      </c>
      <c r="Z81" s="106">
        <f t="shared" si="45"/>
        <v>3.3063680010500973</v>
      </c>
      <c r="AA81" s="106">
        <f t="shared" si="46"/>
        <v>2.1860056586177832</v>
      </c>
      <c r="AB81" s="106">
        <f t="shared" si="47"/>
        <v>0</v>
      </c>
      <c r="AC81" s="166">
        <f t="shared" si="48"/>
        <v>0</v>
      </c>
      <c r="AD81" s="106">
        <f t="shared" si="49"/>
        <v>94.502154341633513</v>
      </c>
      <c r="AE81" s="106">
        <f t="shared" si="50"/>
        <v>2.2182612043025713</v>
      </c>
      <c r="AF81" s="106">
        <f t="shared" si="51"/>
        <v>13.89190526480802</v>
      </c>
      <c r="AG81" s="106">
        <f t="shared" si="52"/>
        <v>4.7716076489021404</v>
      </c>
      <c r="AH81" s="106">
        <f t="shared" si="53"/>
        <v>233.99207830484664</v>
      </c>
      <c r="AI81" s="106">
        <f t="shared" si="54"/>
        <v>5.256496704991493</v>
      </c>
      <c r="AJ81" s="106">
        <f t="shared" si="55"/>
        <v>3.2455782933269854</v>
      </c>
      <c r="AK81" s="106">
        <f t="shared" si="56"/>
        <v>0</v>
      </c>
      <c r="AL81" s="166">
        <f t="shared" si="57"/>
        <v>0</v>
      </c>
      <c r="AM81" s="106">
        <f t="shared" si="58"/>
        <v>90.853216625009836</v>
      </c>
      <c r="AN81" s="106">
        <f t="shared" si="59"/>
        <v>2.1599993942215594</v>
      </c>
      <c r="AO81" s="106">
        <f t="shared" si="60"/>
        <v>13.404409238053223</v>
      </c>
      <c r="AP81" s="106">
        <f t="shared" si="61"/>
        <v>4.6461654561171102</v>
      </c>
      <c r="AQ81" s="106">
        <f t="shared" si="62"/>
        <v>227.01734726526149</v>
      </c>
      <c r="AR81" s="106">
        <f t="shared" si="63"/>
        <v>5.3802602344890342</v>
      </c>
      <c r="AS81" s="106">
        <f t="shared" si="64"/>
        <v>3.9548077448702448</v>
      </c>
      <c r="AT81" s="106">
        <f t="shared" si="65"/>
        <v>0</v>
      </c>
      <c r="AU81" s="166">
        <f t="shared" si="66"/>
        <v>0</v>
      </c>
      <c r="AV81" s="106">
        <f t="shared" si="67"/>
        <v>95.74850217096197</v>
      </c>
      <c r="AW81" s="106">
        <f t="shared" si="68"/>
        <v>2.2806518296865144</v>
      </c>
      <c r="AX81" s="106">
        <f t="shared" si="69"/>
        <v>14.134377551673552</v>
      </c>
      <c r="AY81" s="106">
        <f t="shared" si="70"/>
        <v>4.9066691188397487</v>
      </c>
      <c r="AZ81" s="106">
        <f t="shared" si="71"/>
        <v>225.9387810760511</v>
      </c>
      <c r="BA81" s="106">
        <f t="shared" si="72"/>
        <v>5.6768094122183461</v>
      </c>
      <c r="BB81" s="106">
        <f t="shared" si="73"/>
        <v>4.166307404379376</v>
      </c>
      <c r="BC81" s="106">
        <f t="shared" si="74"/>
        <v>0</v>
      </c>
      <c r="BD81" s="166">
        <f t="shared" si="75"/>
        <v>0</v>
      </c>
      <c r="BE81" s="106">
        <f t="shared" si="76"/>
        <v>99.940238621742992</v>
      </c>
      <c r="BF81" s="106">
        <f t="shared" si="77"/>
        <v>2.383266739997862</v>
      </c>
      <c r="BG81" s="106">
        <f t="shared" si="78"/>
        <v>14.758374041506581</v>
      </c>
      <c r="BH81" s="106">
        <f t="shared" si="79"/>
        <v>5.1287528022980959</v>
      </c>
      <c r="BI81" s="106">
        <f t="shared" si="80"/>
        <v>235.05125918220665</v>
      </c>
      <c r="BJ81" s="106">
        <f t="shared" si="81"/>
        <v>4.7697351459177755</v>
      </c>
      <c r="BK81" s="106">
        <f t="shared" si="82"/>
        <v>6.1850453775668717</v>
      </c>
      <c r="BL81" s="106">
        <f t="shared" si="83"/>
        <v>0</v>
      </c>
      <c r="BM81" s="106">
        <f t="shared" si="84"/>
        <v>0</v>
      </c>
    </row>
    <row r="82" spans="2:65">
      <c r="B82" t="str">
        <f t="shared" si="21"/>
        <v>Radostov</v>
      </c>
      <c r="C82" s="106">
        <f t="shared" si="22"/>
        <v>179.55730502950885</v>
      </c>
      <c r="D82" s="106">
        <f t="shared" si="23"/>
        <v>0.16461042592612066</v>
      </c>
      <c r="E82" s="106">
        <f t="shared" si="24"/>
        <v>3.9551356992201585</v>
      </c>
      <c r="F82" s="106">
        <f t="shared" si="25"/>
        <v>1.2805136569947662</v>
      </c>
      <c r="G82" s="106">
        <f t="shared" si="26"/>
        <v>256.9585454841145</v>
      </c>
      <c r="H82" s="106">
        <f t="shared" si="27"/>
        <v>0.78348278055030296</v>
      </c>
      <c r="I82" s="106">
        <f t="shared" si="28"/>
        <v>0</v>
      </c>
      <c r="J82" s="106">
        <f t="shared" si="29"/>
        <v>0</v>
      </c>
      <c r="K82" s="166">
        <f t="shared" si="30"/>
        <v>0</v>
      </c>
      <c r="L82" s="106">
        <f t="shared" si="31"/>
        <v>144.77051659632579</v>
      </c>
      <c r="M82" s="106">
        <f t="shared" si="32"/>
        <v>0.81652183200821182</v>
      </c>
      <c r="N82" s="106">
        <f t="shared" si="33"/>
        <v>8.3022584999872997</v>
      </c>
      <c r="O82" s="106">
        <f t="shared" si="34"/>
        <v>2.2683908025398454</v>
      </c>
      <c r="P82" s="106">
        <f t="shared" si="35"/>
        <v>361.13369650021053</v>
      </c>
      <c r="Q82" s="106">
        <f t="shared" si="36"/>
        <v>2.2303302607477016</v>
      </c>
      <c r="R82" s="106">
        <f t="shared" si="37"/>
        <v>0.4531173078903048</v>
      </c>
      <c r="S82" s="106">
        <f t="shared" si="38"/>
        <v>0</v>
      </c>
      <c r="T82" s="166">
        <f t="shared" si="39"/>
        <v>0</v>
      </c>
      <c r="U82" s="106">
        <f t="shared" si="40"/>
        <v>126.94065663534127</v>
      </c>
      <c r="V82" s="106">
        <f t="shared" si="41"/>
        <v>2.9435736891514841</v>
      </c>
      <c r="W82" s="106">
        <f t="shared" si="42"/>
        <v>18.592981867282543</v>
      </c>
      <c r="X82" s="106">
        <f t="shared" si="43"/>
        <v>6.3311848055975952</v>
      </c>
      <c r="Y82" s="106">
        <f t="shared" si="44"/>
        <v>413.65474136116075</v>
      </c>
      <c r="Z82" s="106">
        <f t="shared" si="45"/>
        <v>7.2932170319945522</v>
      </c>
      <c r="AA82" s="106">
        <f t="shared" si="46"/>
        <v>4.8219114437365134</v>
      </c>
      <c r="AB82" s="106">
        <f t="shared" si="47"/>
        <v>0</v>
      </c>
      <c r="AC82" s="166">
        <f t="shared" si="48"/>
        <v>0</v>
      </c>
      <c r="AD82" s="106">
        <f t="shared" si="49"/>
        <v>153.15136044517573</v>
      </c>
      <c r="AE82" s="106">
        <f t="shared" si="50"/>
        <v>3.5949415505760873</v>
      </c>
      <c r="AF82" s="106">
        <f t="shared" si="51"/>
        <v>22.513393533754989</v>
      </c>
      <c r="AG82" s="106">
        <f t="shared" si="52"/>
        <v>7.7329263870339133</v>
      </c>
      <c r="AH82" s="106">
        <f t="shared" si="53"/>
        <v>476.1437956770157</v>
      </c>
      <c r="AI82" s="106">
        <f t="shared" si="54"/>
        <v>10.69629498233545</v>
      </c>
      <c r="AJ82" s="106">
        <f t="shared" si="55"/>
        <v>6.6043345524643451</v>
      </c>
      <c r="AK82" s="106">
        <f t="shared" si="56"/>
        <v>0</v>
      </c>
      <c r="AL82" s="166">
        <f t="shared" si="57"/>
        <v>0</v>
      </c>
      <c r="AM82" s="106">
        <f t="shared" si="58"/>
        <v>144.36145377340935</v>
      </c>
      <c r="AN82" s="106">
        <f t="shared" si="59"/>
        <v>3.4321366296421334</v>
      </c>
      <c r="AO82" s="106">
        <f t="shared" si="60"/>
        <v>21.298970762543124</v>
      </c>
      <c r="AP82" s="106">
        <f t="shared" si="61"/>
        <v>7.3825366303236137</v>
      </c>
      <c r="AQ82" s="106">
        <f t="shared" si="62"/>
        <v>452.37984632976952</v>
      </c>
      <c r="AR82" s="106">
        <f t="shared" si="63"/>
        <v>10.721300937625578</v>
      </c>
      <c r="AS82" s="106">
        <f t="shared" si="64"/>
        <v>7.8807868272626536</v>
      </c>
      <c r="AT82" s="106">
        <f t="shared" si="65"/>
        <v>0</v>
      </c>
      <c r="AU82" s="166">
        <f t="shared" si="66"/>
        <v>0</v>
      </c>
      <c r="AV82" s="106">
        <f t="shared" si="67"/>
        <v>154.74289925570784</v>
      </c>
      <c r="AW82" s="106">
        <f t="shared" si="68"/>
        <v>3.6858506223772123</v>
      </c>
      <c r="AX82" s="106">
        <f t="shared" si="69"/>
        <v>22.843120382347635</v>
      </c>
      <c r="AY82" s="106">
        <f t="shared" si="70"/>
        <v>7.9298598716667916</v>
      </c>
      <c r="AZ82" s="106">
        <f t="shared" si="71"/>
        <v>459.92649535882481</v>
      </c>
      <c r="BA82" s="106">
        <f t="shared" si="72"/>
        <v>11.555851745976883</v>
      </c>
      <c r="BB82" s="106">
        <f t="shared" si="73"/>
        <v>8.4810370046155832</v>
      </c>
      <c r="BC82" s="106">
        <f t="shared" si="74"/>
        <v>0</v>
      </c>
      <c r="BD82" s="166">
        <f t="shared" si="75"/>
        <v>0</v>
      </c>
      <c r="BE82" s="106">
        <f t="shared" si="76"/>
        <v>158.20928658809717</v>
      </c>
      <c r="BF82" s="106">
        <f t="shared" si="77"/>
        <v>3.7728039865032872</v>
      </c>
      <c r="BG82" s="106">
        <f t="shared" si="78"/>
        <v>23.363080381910013</v>
      </c>
      <c r="BH82" s="106">
        <f t="shared" si="79"/>
        <v>8.1190152548000256</v>
      </c>
      <c r="BI82" s="106">
        <f t="shared" si="80"/>
        <v>462.0181892339686</v>
      </c>
      <c r="BJ82" s="106">
        <f t="shared" si="81"/>
        <v>9.3754205057641737</v>
      </c>
      <c r="BK82" s="106">
        <f t="shared" si="82"/>
        <v>12.157362932730438</v>
      </c>
      <c r="BL82" s="106">
        <f t="shared" si="83"/>
        <v>0</v>
      </c>
      <c r="BM82" s="106">
        <f t="shared" si="84"/>
        <v>0</v>
      </c>
    </row>
    <row r="83" spans="2:65">
      <c r="B83" t="str">
        <f>B30</f>
        <v>Račice nad Trotinou</v>
      </c>
      <c r="C83" s="106">
        <f t="shared" si="22"/>
        <v>280.72658899665265</v>
      </c>
      <c r="D83" s="106">
        <f t="shared" si="23"/>
        <v>0.25735808061906296</v>
      </c>
      <c r="E83" s="106">
        <f t="shared" si="24"/>
        <v>6.1836066969177033</v>
      </c>
      <c r="F83" s="106">
        <f t="shared" si="25"/>
        <v>2.0020028203959375</v>
      </c>
      <c r="G83" s="106">
        <f t="shared" si="26"/>
        <v>376.72784026945925</v>
      </c>
      <c r="H83" s="106">
        <f t="shared" si="27"/>
        <v>1.1486668997481291</v>
      </c>
      <c r="I83" s="106">
        <f t="shared" si="28"/>
        <v>0</v>
      </c>
      <c r="J83" s="106">
        <f t="shared" si="29"/>
        <v>0</v>
      </c>
      <c r="K83" s="166">
        <f t="shared" si="30"/>
        <v>0</v>
      </c>
      <c r="L83" s="106">
        <f t="shared" si="31"/>
        <v>284.09742298621268</v>
      </c>
      <c r="M83" s="106">
        <f t="shared" si="32"/>
        <v>1.6023410963734972</v>
      </c>
      <c r="N83" s="106">
        <f t="shared" si="33"/>
        <v>16.292338386748792</v>
      </c>
      <c r="O83" s="106">
        <f t="shared" si="34"/>
        <v>4.4514863694528835</v>
      </c>
      <c r="P83" s="106">
        <f t="shared" si="35"/>
        <v>469.26941032122949</v>
      </c>
      <c r="Q83" s="106">
        <f t="shared" si="36"/>
        <v>2.8981670124545085</v>
      </c>
      <c r="R83" s="106">
        <f t="shared" si="37"/>
        <v>0.58879604407090391</v>
      </c>
      <c r="S83" s="106">
        <f t="shared" si="38"/>
        <v>0</v>
      </c>
      <c r="T83" s="166">
        <f t="shared" si="39"/>
        <v>0</v>
      </c>
      <c r="U83" s="106">
        <f t="shared" si="40"/>
        <v>245.5786295736296</v>
      </c>
      <c r="V83" s="106">
        <f t="shared" si="41"/>
        <v>5.6946199254932761</v>
      </c>
      <c r="W83" s="106">
        <f t="shared" si="42"/>
        <v>35.969870707155074</v>
      </c>
      <c r="X83" s="106">
        <f t="shared" si="43"/>
        <v>12.248271982730349</v>
      </c>
      <c r="Y83" s="106">
        <f t="shared" si="44"/>
        <v>503.38967179911651</v>
      </c>
      <c r="Z83" s="106">
        <f t="shared" si="45"/>
        <v>8.8753488380543821</v>
      </c>
      <c r="AA83" s="106">
        <f t="shared" si="46"/>
        <v>5.8679381049029455</v>
      </c>
      <c r="AB83" s="106">
        <f t="shared" si="47"/>
        <v>0</v>
      </c>
      <c r="AC83" s="166">
        <f t="shared" si="48"/>
        <v>0</v>
      </c>
      <c r="AD83" s="106">
        <f t="shared" si="49"/>
        <v>216.37694386481712</v>
      </c>
      <c r="AE83" s="106">
        <f t="shared" si="50"/>
        <v>5.0790437892633404</v>
      </c>
      <c r="AF83" s="106">
        <f t="shared" si="51"/>
        <v>31.807613557593363</v>
      </c>
      <c r="AG83" s="106">
        <f t="shared" si="52"/>
        <v>10.925315804536865</v>
      </c>
      <c r="AH83" s="106">
        <f t="shared" si="53"/>
        <v>453.04790186897236</v>
      </c>
      <c r="AI83" s="106">
        <f t="shared" si="54"/>
        <v>10.17745908592255</v>
      </c>
      <c r="AJ83" s="106">
        <f t="shared" si="55"/>
        <v>6.2839838288355185</v>
      </c>
      <c r="AK83" s="106">
        <f t="shared" si="56"/>
        <v>0</v>
      </c>
      <c r="AL83" s="166">
        <f t="shared" si="57"/>
        <v>0</v>
      </c>
      <c r="AM83" s="106">
        <f t="shared" si="58"/>
        <v>200.78667786195561</v>
      </c>
      <c r="AN83" s="106">
        <f t="shared" si="59"/>
        <v>4.7736240791522624</v>
      </c>
      <c r="AO83" s="106">
        <f t="shared" si="60"/>
        <v>29.623902153288491</v>
      </c>
      <c r="AP83" s="106">
        <f t="shared" si="61"/>
        <v>10.268080332049896</v>
      </c>
      <c r="AQ83" s="106">
        <f t="shared" si="62"/>
        <v>421.91830919326003</v>
      </c>
      <c r="AR83" s="106">
        <f t="shared" si="63"/>
        <v>9.9993693367533645</v>
      </c>
      <c r="AS83" s="106">
        <f t="shared" si="64"/>
        <v>7.3501246358515431</v>
      </c>
      <c r="AT83" s="106">
        <f t="shared" si="65"/>
        <v>0</v>
      </c>
      <c r="AU83" s="166">
        <f t="shared" si="66"/>
        <v>0</v>
      </c>
      <c r="AV83" s="106">
        <f t="shared" si="67"/>
        <v>211.51149568111782</v>
      </c>
      <c r="AW83" s="106">
        <f t="shared" si="68"/>
        <v>5.0380326447672337</v>
      </c>
      <c r="AX83" s="106">
        <f t="shared" si="69"/>
        <v>31.223290899507695</v>
      </c>
      <c r="AY83" s="106">
        <f t="shared" si="70"/>
        <v>10.838988606684342</v>
      </c>
      <c r="AZ83" s="106">
        <f t="shared" si="71"/>
        <v>419.72758278886437</v>
      </c>
      <c r="BA83" s="106">
        <f t="shared" si="72"/>
        <v>10.545836713801942</v>
      </c>
      <c r="BB83" s="106">
        <f t="shared" si="73"/>
        <v>7.7397697184481338</v>
      </c>
      <c r="BC83" s="106">
        <f t="shared" si="74"/>
        <v>0</v>
      </c>
      <c r="BD83" s="166">
        <f t="shared" si="75"/>
        <v>0</v>
      </c>
      <c r="BE83" s="106">
        <f t="shared" si="76"/>
        <v>214.42960317689833</v>
      </c>
      <c r="BF83" s="106">
        <f t="shared" si="77"/>
        <v>5.1134853025181704</v>
      </c>
      <c r="BG83" s="106">
        <f t="shared" si="78"/>
        <v>31.66524648029003</v>
      </c>
      <c r="BH83" s="106">
        <f t="shared" si="79"/>
        <v>11.004140507924731</v>
      </c>
      <c r="BI83" s="106">
        <f t="shared" si="80"/>
        <v>417.26306725495874</v>
      </c>
      <c r="BJ83" s="106">
        <f t="shared" si="81"/>
        <v>8.4672352911610762</v>
      </c>
      <c r="BK83" s="106">
        <f t="shared" si="82"/>
        <v>10.979694447644222</v>
      </c>
      <c r="BL83" s="106">
        <f t="shared" si="83"/>
        <v>0</v>
      </c>
      <c r="BM83" s="106">
        <f t="shared" si="84"/>
        <v>0</v>
      </c>
    </row>
    <row r="84" spans="2:65">
      <c r="B84" t="str">
        <f t="shared" si="21"/>
        <v>Roudnice</v>
      </c>
      <c r="C84" s="106">
        <f t="shared" si="22"/>
        <v>1708.0347695564942</v>
      </c>
      <c r="D84" s="106">
        <f t="shared" si="23"/>
        <v>1.5658529229268137</v>
      </c>
      <c r="E84" s="106">
        <f t="shared" si="24"/>
        <v>37.623138147857333</v>
      </c>
      <c r="F84" s="106">
        <f t="shared" si="25"/>
        <v>12.180856961957389</v>
      </c>
      <c r="G84" s="106">
        <f t="shared" si="26"/>
        <v>1186.0297394839629</v>
      </c>
      <c r="H84" s="106">
        <f t="shared" si="27"/>
        <v>3.6162793354685037</v>
      </c>
      <c r="I84" s="106">
        <f t="shared" si="28"/>
        <v>0</v>
      </c>
      <c r="J84" s="106">
        <f t="shared" si="29"/>
        <v>0</v>
      </c>
      <c r="K84" s="166">
        <f t="shared" si="30"/>
        <v>0</v>
      </c>
      <c r="L84" s="106">
        <f t="shared" si="31"/>
        <v>1621.2357207817797</v>
      </c>
      <c r="M84" s="106">
        <f t="shared" si="32"/>
        <v>9.1439499697377578</v>
      </c>
      <c r="N84" s="106">
        <f t="shared" si="33"/>
        <v>92.974166009746583</v>
      </c>
      <c r="O84" s="106">
        <f t="shared" si="34"/>
        <v>25.402936207135021</v>
      </c>
      <c r="P84" s="106">
        <f t="shared" si="35"/>
        <v>1583.2189062211983</v>
      </c>
      <c r="Q84" s="106">
        <f t="shared" si="36"/>
        <v>9.7778220923534303</v>
      </c>
      <c r="R84" s="106">
        <f t="shared" si="37"/>
        <v>1.9864772950855456</v>
      </c>
      <c r="S84" s="106">
        <f t="shared" si="38"/>
        <v>0</v>
      </c>
      <c r="T84" s="166">
        <f t="shared" si="39"/>
        <v>0</v>
      </c>
      <c r="U84" s="106">
        <f t="shared" si="40"/>
        <v>1530.4277033479443</v>
      </c>
      <c r="V84" s="106">
        <f t="shared" si="41"/>
        <v>35.488446650033602</v>
      </c>
      <c r="W84" s="106">
        <f t="shared" si="42"/>
        <v>224.16155148210447</v>
      </c>
      <c r="X84" s="106">
        <f t="shared" si="43"/>
        <v>76.330317475327419</v>
      </c>
      <c r="Y84" s="106">
        <f t="shared" si="44"/>
        <v>1867.228036755027</v>
      </c>
      <c r="Z84" s="106">
        <f t="shared" si="45"/>
        <v>32.921414790189942</v>
      </c>
      <c r="AA84" s="106">
        <f t="shared" si="46"/>
        <v>21.765997916203514</v>
      </c>
      <c r="AB84" s="106">
        <f t="shared" si="47"/>
        <v>0</v>
      </c>
      <c r="AC84" s="166">
        <f t="shared" si="48"/>
        <v>0</v>
      </c>
      <c r="AD84" s="106">
        <f t="shared" si="49"/>
        <v>1312.8089621247266</v>
      </c>
      <c r="AE84" s="106">
        <f t="shared" si="50"/>
        <v>30.815733351583901</v>
      </c>
      <c r="AF84" s="106">
        <f t="shared" si="51"/>
        <v>192.98414792426621</v>
      </c>
      <c r="AG84" s="106">
        <f t="shared" si="52"/>
        <v>66.286417795047967</v>
      </c>
      <c r="AH84" s="106">
        <f t="shared" si="53"/>
        <v>1756.9709071253308</v>
      </c>
      <c r="AI84" s="106">
        <f t="shared" si="54"/>
        <v>39.469335248341686</v>
      </c>
      <c r="AJ84" s="106">
        <f t="shared" si="55"/>
        <v>24.369998674672583</v>
      </c>
      <c r="AK84" s="106">
        <f t="shared" si="56"/>
        <v>0</v>
      </c>
      <c r="AL84" s="166">
        <f t="shared" si="57"/>
        <v>11.96400630484511</v>
      </c>
      <c r="AM84" s="106">
        <f t="shared" si="58"/>
        <v>1197.6659139549186</v>
      </c>
      <c r="AN84" s="106">
        <f t="shared" si="59"/>
        <v>28.474034764227639</v>
      </c>
      <c r="AO84" s="106">
        <f t="shared" si="60"/>
        <v>176.70264892635035</v>
      </c>
      <c r="AP84" s="106">
        <f t="shared" si="61"/>
        <v>61.247737879810771</v>
      </c>
      <c r="AQ84" s="106">
        <f t="shared" si="62"/>
        <v>1666.2608857031519</v>
      </c>
      <c r="AR84" s="106">
        <f t="shared" si="63"/>
        <v>39.490009427156096</v>
      </c>
      <c r="AS84" s="106">
        <f t="shared" si="64"/>
        <v>29.027479772518472</v>
      </c>
      <c r="AT84" s="106">
        <f t="shared" si="65"/>
        <v>0</v>
      </c>
      <c r="AU84" s="166">
        <f t="shared" si="66"/>
        <v>11.230821405440624</v>
      </c>
      <c r="AV84" s="106">
        <f t="shared" si="67"/>
        <v>1264.1596759019119</v>
      </c>
      <c r="AW84" s="106">
        <f t="shared" si="68"/>
        <v>30.111260359078265</v>
      </c>
      <c r="AX84" s="106">
        <f t="shared" si="69"/>
        <v>186.61503563674364</v>
      </c>
      <c r="AY84" s="106">
        <f t="shared" si="70"/>
        <v>64.782352751117259</v>
      </c>
      <c r="AZ84" s="106">
        <f t="shared" si="71"/>
        <v>1663.7084987746548</v>
      </c>
      <c r="BA84" s="106">
        <f t="shared" si="72"/>
        <v>41.801394254015086</v>
      </c>
      <c r="BB84" s="106">
        <f t="shared" si="73"/>
        <v>30.678757334893238</v>
      </c>
      <c r="BC84" s="106">
        <f t="shared" si="74"/>
        <v>0</v>
      </c>
      <c r="BD84" s="166">
        <f t="shared" si="75"/>
        <v>11.868231223201862</v>
      </c>
      <c r="BE84" s="106">
        <f t="shared" si="76"/>
        <v>1284.4778433536494</v>
      </c>
      <c r="BF84" s="106">
        <f t="shared" si="77"/>
        <v>30.6308386346291</v>
      </c>
      <c r="BG84" s="106">
        <f t="shared" si="78"/>
        <v>189.6814008218368</v>
      </c>
      <c r="BH84" s="106">
        <f t="shared" si="79"/>
        <v>65.917086345205178</v>
      </c>
      <c r="BI84" s="106">
        <f t="shared" si="80"/>
        <v>1658.9390856669479</v>
      </c>
      <c r="BJ84" s="106">
        <f t="shared" si="81"/>
        <v>33.663721221372349</v>
      </c>
      <c r="BK84" s="106">
        <f t="shared" si="82"/>
        <v>43.652663504838166</v>
      </c>
      <c r="BL84" s="106">
        <f t="shared" si="83"/>
        <v>0</v>
      </c>
      <c r="BM84" s="106">
        <f t="shared" si="84"/>
        <v>12.059970458020457</v>
      </c>
    </row>
    <row r="85" spans="2:65">
      <c r="B85" t="str">
        <f t="shared" si="21"/>
        <v>Skalice</v>
      </c>
      <c r="C85" s="106">
        <f t="shared" si="22"/>
        <v>667.4671002926176</v>
      </c>
      <c r="D85" s="106">
        <f t="shared" si="23"/>
        <v>0.61190517229462671</v>
      </c>
      <c r="E85" s="106">
        <f t="shared" si="24"/>
        <v>14.702397966980193</v>
      </c>
      <c r="F85" s="106">
        <f t="shared" si="25"/>
        <v>4.760044362321703</v>
      </c>
      <c r="G85" s="106">
        <f t="shared" si="26"/>
        <v>1017.3662918859999</v>
      </c>
      <c r="H85" s="106">
        <f t="shared" si="27"/>
        <v>3.1020138664906609</v>
      </c>
      <c r="I85" s="106">
        <f t="shared" si="28"/>
        <v>0</v>
      </c>
      <c r="J85" s="106">
        <f t="shared" si="29"/>
        <v>0</v>
      </c>
      <c r="K85" s="166">
        <f t="shared" si="30"/>
        <v>0</v>
      </c>
      <c r="L85" s="106">
        <f t="shared" si="31"/>
        <v>604.12380144801523</v>
      </c>
      <c r="M85" s="106">
        <f t="shared" si="32"/>
        <v>3.407325501873756</v>
      </c>
      <c r="N85" s="106">
        <f t="shared" si="33"/>
        <v>34.645120315497429</v>
      </c>
      <c r="O85" s="106">
        <f t="shared" si="34"/>
        <v>9.465938970303192</v>
      </c>
      <c r="P85" s="106">
        <f t="shared" si="35"/>
        <v>1393.3961850677285</v>
      </c>
      <c r="Q85" s="106">
        <f t="shared" si="36"/>
        <v>8.6054934969635237</v>
      </c>
      <c r="R85" s="106">
        <f t="shared" si="37"/>
        <v>1.7483052241350239</v>
      </c>
      <c r="S85" s="106">
        <f t="shared" si="38"/>
        <v>0</v>
      </c>
      <c r="T85" s="166">
        <f t="shared" si="39"/>
        <v>0</v>
      </c>
      <c r="U85" s="106">
        <f t="shared" si="40"/>
        <v>531.58008685489608</v>
      </c>
      <c r="V85" s="106">
        <f t="shared" si="41"/>
        <v>12.326587862531154</v>
      </c>
      <c r="W85" s="106">
        <f t="shared" si="42"/>
        <v>77.860467858568441</v>
      </c>
      <c r="X85" s="106">
        <f t="shared" si="43"/>
        <v>26.512638724739165</v>
      </c>
      <c r="Y85" s="106">
        <f t="shared" si="44"/>
        <v>1678.8545952695438</v>
      </c>
      <c r="Z85" s="106">
        <f t="shared" si="45"/>
        <v>29.600170635471425</v>
      </c>
      <c r="AA85" s="106">
        <f t="shared" si="46"/>
        <v>19.570156886541941</v>
      </c>
      <c r="AB85" s="106">
        <f t="shared" si="47"/>
        <v>0</v>
      </c>
      <c r="AC85" s="166">
        <f t="shared" si="48"/>
        <v>0</v>
      </c>
      <c r="AD85" s="106">
        <f t="shared" si="49"/>
        <v>494.72567474050084</v>
      </c>
      <c r="AE85" s="106">
        <f t="shared" si="50"/>
        <v>11.61275929310519</v>
      </c>
      <c r="AF85" s="106">
        <f t="shared" si="51"/>
        <v>72.725137891755551</v>
      </c>
      <c r="AG85" s="106">
        <f t="shared" si="52"/>
        <v>24.979714273667657</v>
      </c>
      <c r="AH85" s="106">
        <f t="shared" si="53"/>
        <v>1597.0055891222371</v>
      </c>
      <c r="AI85" s="106">
        <f t="shared" si="54"/>
        <v>35.875806898631055</v>
      </c>
      <c r="AJ85" s="106">
        <f t="shared" si="55"/>
        <v>22.151205766993041</v>
      </c>
      <c r="AK85" s="106">
        <f t="shared" si="56"/>
        <v>0</v>
      </c>
      <c r="AL85" s="166">
        <f t="shared" si="57"/>
        <v>0</v>
      </c>
      <c r="AM85" s="106">
        <f t="shared" si="58"/>
        <v>474.06280838013544</v>
      </c>
      <c r="AN85" s="106">
        <f t="shared" si="59"/>
        <v>11.270656306539472</v>
      </c>
      <c r="AO85" s="106">
        <f t="shared" si="60"/>
        <v>69.942838835261284</v>
      </c>
      <c r="AP85" s="106">
        <f t="shared" si="61"/>
        <v>24.243216983902922</v>
      </c>
      <c r="AQ85" s="106">
        <f t="shared" si="62"/>
        <v>1547.0102355092883</v>
      </c>
      <c r="AR85" s="106">
        <f t="shared" si="63"/>
        <v>36.663795752721256</v>
      </c>
      <c r="AS85" s="106">
        <f t="shared" si="64"/>
        <v>26.950046480971636</v>
      </c>
      <c r="AT85" s="106">
        <f t="shared" si="65"/>
        <v>0</v>
      </c>
      <c r="AU85" s="166">
        <f t="shared" si="66"/>
        <v>0</v>
      </c>
      <c r="AV85" s="106">
        <f t="shared" si="67"/>
        <v>513.35614576689215</v>
      </c>
      <c r="AW85" s="106">
        <f t="shared" si="68"/>
        <v>12.227727918224797</v>
      </c>
      <c r="AX85" s="106">
        <f t="shared" si="69"/>
        <v>75.781546637517636</v>
      </c>
      <c r="AY85" s="106">
        <f t="shared" si="70"/>
        <v>26.307134736201782</v>
      </c>
      <c r="AZ85" s="106">
        <f t="shared" si="71"/>
        <v>1620.9805680670595</v>
      </c>
      <c r="BA85" s="106">
        <f t="shared" si="72"/>
        <v>40.727836549355935</v>
      </c>
      <c r="BB85" s="106">
        <f t="shared" si="73"/>
        <v>29.890854995892202</v>
      </c>
      <c r="BC85" s="106">
        <f t="shared" si="74"/>
        <v>0</v>
      </c>
      <c r="BD85" s="166">
        <f t="shared" si="75"/>
        <v>0</v>
      </c>
      <c r="BE85" s="106">
        <f t="shared" si="76"/>
        <v>529.75921560847155</v>
      </c>
      <c r="BF85" s="106">
        <f t="shared" si="77"/>
        <v>12.633124917237739</v>
      </c>
      <c r="BG85" s="106">
        <f t="shared" si="78"/>
        <v>78.230598242578026</v>
      </c>
      <c r="BH85" s="106">
        <f t="shared" si="79"/>
        <v>27.186287516068415</v>
      </c>
      <c r="BI85" s="106">
        <f t="shared" si="80"/>
        <v>1645.2696607621428</v>
      </c>
      <c r="BJ85" s="106">
        <f t="shared" si="81"/>
        <v>33.386336889887481</v>
      </c>
      <c r="BK85" s="106">
        <f t="shared" si="82"/>
        <v>43.292971692866544</v>
      </c>
      <c r="BL85" s="106">
        <f t="shared" si="83"/>
        <v>0</v>
      </c>
      <c r="BM85" s="106">
        <f t="shared" si="84"/>
        <v>0</v>
      </c>
    </row>
    <row r="86" spans="2:65">
      <c r="B86" t="str">
        <f t="shared" si="21"/>
        <v>Sovětice</v>
      </c>
      <c r="C86" s="106">
        <f t="shared" si="22"/>
        <v>645.64650672365042</v>
      </c>
      <c r="D86" s="106">
        <f t="shared" si="23"/>
        <v>0.59190098922472523</v>
      </c>
      <c r="E86" s="106">
        <f t="shared" si="24"/>
        <v>14.221752478406991</v>
      </c>
      <c r="F86" s="106">
        <f t="shared" si="25"/>
        <v>4.6044307098211688</v>
      </c>
      <c r="G86" s="106">
        <f t="shared" si="26"/>
        <v>430.39999723339247</v>
      </c>
      <c r="H86" s="106">
        <f t="shared" si="27"/>
        <v>1.3123166849576826</v>
      </c>
      <c r="I86" s="106">
        <f t="shared" si="28"/>
        <v>0</v>
      </c>
      <c r="J86" s="106">
        <f t="shared" si="29"/>
        <v>0</v>
      </c>
      <c r="K86" s="166">
        <f t="shared" si="30"/>
        <v>0</v>
      </c>
      <c r="L86" s="106">
        <f t="shared" si="31"/>
        <v>711.62725062118727</v>
      </c>
      <c r="M86" s="106">
        <f t="shared" si="32"/>
        <v>4.0136569243887443</v>
      </c>
      <c r="N86" s="106">
        <f t="shared" si="33"/>
        <v>40.810197609271292</v>
      </c>
      <c r="O86" s="106">
        <f t="shared" si="34"/>
        <v>11.150396835613607</v>
      </c>
      <c r="P86" s="106">
        <f t="shared" si="35"/>
        <v>519.23243853223937</v>
      </c>
      <c r="Q86" s="106">
        <f t="shared" si="36"/>
        <v>3.2067343237232357</v>
      </c>
      <c r="R86" s="106">
        <f t="shared" si="37"/>
        <v>0.65148505109633104</v>
      </c>
      <c r="S86" s="106">
        <f t="shared" si="38"/>
        <v>0</v>
      </c>
      <c r="T86" s="166">
        <f t="shared" si="39"/>
        <v>0</v>
      </c>
      <c r="U86" s="106">
        <f t="shared" si="40"/>
        <v>655.92149214420817</v>
      </c>
      <c r="V86" s="106">
        <f t="shared" si="41"/>
        <v>15.209888601498978</v>
      </c>
      <c r="W86" s="106">
        <f t="shared" si="42"/>
        <v>96.072737711070261</v>
      </c>
      <c r="X86" s="106">
        <f t="shared" si="43"/>
        <v>32.714185469024521</v>
      </c>
      <c r="Y86" s="106">
        <f t="shared" si="44"/>
        <v>564.89081280905214</v>
      </c>
      <c r="Z86" s="106">
        <f t="shared" si="45"/>
        <v>9.9596859053023099</v>
      </c>
      <c r="AA86" s="106">
        <f t="shared" si="46"/>
        <v>6.5848477060423711</v>
      </c>
      <c r="AB86" s="106">
        <f t="shared" si="47"/>
        <v>0</v>
      </c>
      <c r="AC86" s="166">
        <f t="shared" si="48"/>
        <v>0</v>
      </c>
      <c r="AD86" s="106">
        <f t="shared" si="49"/>
        <v>662.33657415881623</v>
      </c>
      <c r="AE86" s="106">
        <f t="shared" si="50"/>
        <v>15.54711145881142</v>
      </c>
      <c r="AF86" s="106">
        <f t="shared" si="51"/>
        <v>97.364097207444942</v>
      </c>
      <c r="AG86" s="106">
        <f t="shared" si="52"/>
        <v>33.442732447968226</v>
      </c>
      <c r="AH86" s="106">
        <f t="shared" si="53"/>
        <v>572.81057781860875</v>
      </c>
      <c r="AI86" s="106">
        <f t="shared" si="54"/>
        <v>12.867858333926442</v>
      </c>
      <c r="AJ86" s="106">
        <f t="shared" si="55"/>
        <v>7.9451475068062472</v>
      </c>
      <c r="AK86" s="106">
        <f t="shared" si="56"/>
        <v>0</v>
      </c>
      <c r="AL86" s="166">
        <f t="shared" si="57"/>
        <v>0</v>
      </c>
      <c r="AM86" s="106">
        <f t="shared" si="58"/>
        <v>616.56462124011148</v>
      </c>
      <c r="AN86" s="106">
        <f t="shared" si="59"/>
        <v>14.658580706877002</v>
      </c>
      <c r="AO86" s="106">
        <f t="shared" si="60"/>
        <v>90.967439699131774</v>
      </c>
      <c r="AP86" s="106">
        <f t="shared" si="61"/>
        <v>31.530652970641867</v>
      </c>
      <c r="AQ86" s="106">
        <f t="shared" si="62"/>
        <v>537.48993823690057</v>
      </c>
      <c r="AR86" s="106">
        <f t="shared" si="63"/>
        <v>12.738391034738674</v>
      </c>
      <c r="AS86" s="106">
        <f t="shared" si="64"/>
        <v>9.3634666959849415</v>
      </c>
      <c r="AT86" s="106">
        <f t="shared" si="65"/>
        <v>0</v>
      </c>
      <c r="AU86" s="166">
        <f t="shared" si="66"/>
        <v>0</v>
      </c>
      <c r="AV86" s="106">
        <f t="shared" si="67"/>
        <v>651.93665406177854</v>
      </c>
      <c r="AW86" s="106">
        <f t="shared" si="68"/>
        <v>15.528603468604649</v>
      </c>
      <c r="AX86" s="106">
        <f t="shared" si="69"/>
        <v>96.238777624226401</v>
      </c>
      <c r="AY86" s="106">
        <f t="shared" si="70"/>
        <v>33.408746616349319</v>
      </c>
      <c r="AZ86" s="106">
        <f t="shared" si="71"/>
        <v>544.28018582751622</v>
      </c>
      <c r="BA86" s="106">
        <f t="shared" si="72"/>
        <v>13.675274634457615</v>
      </c>
      <c r="BB86" s="106">
        <f t="shared" si="73"/>
        <v>10.036517668504526</v>
      </c>
      <c r="BC86" s="106">
        <f t="shared" si="74"/>
        <v>0</v>
      </c>
      <c r="BD86" s="166">
        <f t="shared" si="75"/>
        <v>0</v>
      </c>
      <c r="BE86" s="106">
        <f t="shared" si="76"/>
        <v>660.79071413972804</v>
      </c>
      <c r="BF86" s="106">
        <f t="shared" si="77"/>
        <v>15.757822402937773</v>
      </c>
      <c r="BG86" s="106">
        <f t="shared" si="78"/>
        <v>97.5802805448442</v>
      </c>
      <c r="BH86" s="106">
        <f t="shared" si="79"/>
        <v>33.910587703353471</v>
      </c>
      <c r="BI86" s="106">
        <f t="shared" si="80"/>
        <v>540.96943371837631</v>
      </c>
      <c r="BJ86" s="106">
        <f t="shared" si="81"/>
        <v>10.977524348736198</v>
      </c>
      <c r="BK86" s="106">
        <f t="shared" si="82"/>
        <v>14.234854589020205</v>
      </c>
      <c r="BL86" s="106">
        <f t="shared" si="83"/>
        <v>0</v>
      </c>
      <c r="BM86" s="106">
        <f t="shared" si="84"/>
        <v>0</v>
      </c>
    </row>
    <row r="87" spans="2:65">
      <c r="B87" t="str">
        <f t="shared" si="21"/>
        <v>Stračov</v>
      </c>
      <c r="C87" s="106">
        <f t="shared" si="22"/>
        <v>288.55975342799604</v>
      </c>
      <c r="D87" s="106">
        <f t="shared" si="23"/>
        <v>0.26453918936415621</v>
      </c>
      <c r="E87" s="106">
        <f t="shared" si="24"/>
        <v>6.3561489851591997</v>
      </c>
      <c r="F87" s="106">
        <f t="shared" si="25"/>
        <v>2.0578650646536829</v>
      </c>
      <c r="G87" s="106">
        <f t="shared" si="26"/>
        <v>660.2793406845949</v>
      </c>
      <c r="H87" s="106">
        <f t="shared" si="27"/>
        <v>2.0132332738919101</v>
      </c>
      <c r="I87" s="106">
        <f t="shared" si="28"/>
        <v>0</v>
      </c>
      <c r="J87" s="106">
        <f t="shared" si="29"/>
        <v>0</v>
      </c>
      <c r="K87" s="166">
        <f t="shared" si="30"/>
        <v>0</v>
      </c>
      <c r="L87" s="106">
        <f t="shared" si="31"/>
        <v>289.49618204953634</v>
      </c>
      <c r="M87" s="106">
        <f t="shared" si="32"/>
        <v>1.6327906985756337</v>
      </c>
      <c r="N87" s="106">
        <f t="shared" si="33"/>
        <v>16.601944889347951</v>
      </c>
      <c r="O87" s="106">
        <f t="shared" si="34"/>
        <v>4.5360788382255119</v>
      </c>
      <c r="P87" s="106">
        <f t="shared" si="35"/>
        <v>798.40991917325869</v>
      </c>
      <c r="Q87" s="106">
        <f t="shared" si="36"/>
        <v>4.9309101323703475</v>
      </c>
      <c r="R87" s="106">
        <f t="shared" si="37"/>
        <v>1.0017712461470403</v>
      </c>
      <c r="S87" s="106">
        <f t="shared" si="38"/>
        <v>0</v>
      </c>
      <c r="T87" s="166">
        <f t="shared" si="39"/>
        <v>0</v>
      </c>
      <c r="U87" s="106">
        <f t="shared" si="40"/>
        <v>275.24815109945973</v>
      </c>
      <c r="V87" s="106">
        <f t="shared" si="41"/>
        <v>6.3826140264221074</v>
      </c>
      <c r="W87" s="106">
        <f t="shared" si="42"/>
        <v>40.31556175967107</v>
      </c>
      <c r="X87" s="106">
        <f t="shared" si="43"/>
        <v>13.728043939584943</v>
      </c>
      <c r="Y87" s="106">
        <f t="shared" si="44"/>
        <v>868.78582525085835</v>
      </c>
      <c r="Z87" s="106">
        <f t="shared" si="45"/>
        <v>15.317710506653777</v>
      </c>
      <c r="AA87" s="106">
        <f t="shared" si="46"/>
        <v>10.12730640811294</v>
      </c>
      <c r="AB87" s="106">
        <f t="shared" si="47"/>
        <v>0</v>
      </c>
      <c r="AC87" s="166">
        <f t="shared" si="48"/>
        <v>0</v>
      </c>
      <c r="AD87" s="106">
        <f t="shared" si="49"/>
        <v>265.04853251121085</v>
      </c>
      <c r="AE87" s="106">
        <f t="shared" si="50"/>
        <v>6.2215182396950333</v>
      </c>
      <c r="AF87" s="106">
        <f t="shared" si="51"/>
        <v>38.962382708348379</v>
      </c>
      <c r="AG87" s="106">
        <f t="shared" si="52"/>
        <v>13.38284416764462</v>
      </c>
      <c r="AH87" s="106">
        <f t="shared" si="53"/>
        <v>788.79948428537477</v>
      </c>
      <c r="AI87" s="106">
        <f t="shared" si="54"/>
        <v>17.719924196079841</v>
      </c>
      <c r="AJ87" s="106">
        <f t="shared" si="55"/>
        <v>10.941013484434297</v>
      </c>
      <c r="AK87" s="106">
        <f t="shared" si="56"/>
        <v>0</v>
      </c>
      <c r="AL87" s="166">
        <f t="shared" si="57"/>
        <v>0</v>
      </c>
      <c r="AM87" s="106">
        <f t="shared" si="58"/>
        <v>253.09856874282517</v>
      </c>
      <c r="AN87" s="106">
        <f t="shared" si="59"/>
        <v>6.0173186538819143</v>
      </c>
      <c r="AO87" s="106">
        <f t="shared" si="60"/>
        <v>37.341955728405757</v>
      </c>
      <c r="AP87" s="106">
        <f t="shared" si="61"/>
        <v>12.943271254106449</v>
      </c>
      <c r="AQ87" s="106">
        <f t="shared" si="62"/>
        <v>762.58681043614877</v>
      </c>
      <c r="AR87" s="106">
        <f t="shared" si="63"/>
        <v>18.073136440720241</v>
      </c>
      <c r="AS87" s="106">
        <f t="shared" si="64"/>
        <v>13.284818364672494</v>
      </c>
      <c r="AT87" s="106">
        <f t="shared" si="65"/>
        <v>0</v>
      </c>
      <c r="AU87" s="166">
        <f t="shared" si="66"/>
        <v>0</v>
      </c>
      <c r="AV87" s="106">
        <f t="shared" si="67"/>
        <v>268.81821780884883</v>
      </c>
      <c r="AW87" s="106">
        <f t="shared" si="68"/>
        <v>6.4030323858658811</v>
      </c>
      <c r="AX87" s="106">
        <f t="shared" si="69"/>
        <v>39.682899441017021</v>
      </c>
      <c r="AY87" s="106">
        <f t="shared" si="70"/>
        <v>13.775693801967746</v>
      </c>
      <c r="AZ87" s="106">
        <f t="shared" si="71"/>
        <v>767.0285349257947</v>
      </c>
      <c r="BA87" s="106">
        <f t="shared" si="72"/>
        <v>19.271923065926195</v>
      </c>
      <c r="BB87" s="106">
        <f t="shared" si="73"/>
        <v>14.143993559724198</v>
      </c>
      <c r="BC87" s="106">
        <f t="shared" si="74"/>
        <v>0</v>
      </c>
      <c r="BD87" s="166">
        <f t="shared" si="75"/>
        <v>0</v>
      </c>
      <c r="BE87" s="106">
        <f t="shared" si="76"/>
        <v>273.20992425801154</v>
      </c>
      <c r="BF87" s="106">
        <f t="shared" si="77"/>
        <v>6.5152148373977719</v>
      </c>
      <c r="BG87" s="106">
        <f t="shared" si="78"/>
        <v>40.345453539613473</v>
      </c>
      <c r="BH87" s="106">
        <f t="shared" si="79"/>
        <v>14.020640574587102</v>
      </c>
      <c r="BI87" s="106">
        <f t="shared" si="80"/>
        <v>764.36914650373319</v>
      </c>
      <c r="BJ87" s="106">
        <f t="shared" si="81"/>
        <v>15.510822597669447</v>
      </c>
      <c r="BK87" s="106">
        <f t="shared" si="82"/>
        <v>20.113305807363798</v>
      </c>
      <c r="BL87" s="106">
        <f t="shared" si="83"/>
        <v>0</v>
      </c>
      <c r="BM87" s="106">
        <f t="shared" si="84"/>
        <v>0</v>
      </c>
    </row>
    <row r="88" spans="2:65">
      <c r="B88" t="str">
        <f>B35</f>
        <v>Stěžery</v>
      </c>
      <c r="C88" s="106">
        <f t="shared" si="22"/>
        <v>2050.5307416822116</v>
      </c>
      <c r="D88" s="106">
        <f t="shared" si="23"/>
        <v>1.8798385212310968</v>
      </c>
      <c r="E88" s="106">
        <f t="shared" si="24"/>
        <v>45.167348315028818</v>
      </c>
      <c r="F88" s="106">
        <f t="shared" si="25"/>
        <v>14.623368391389926</v>
      </c>
      <c r="G88" s="106">
        <f t="shared" si="26"/>
        <v>2458.8985483795536</v>
      </c>
      <c r="H88" s="106">
        <f t="shared" si="27"/>
        <v>7.4973364600346244</v>
      </c>
      <c r="I88" s="106">
        <f t="shared" si="28"/>
        <v>0</v>
      </c>
      <c r="J88" s="106">
        <f t="shared" si="29"/>
        <v>0</v>
      </c>
      <c r="K88" s="166">
        <f t="shared" si="30"/>
        <v>8.8704528212639744</v>
      </c>
      <c r="L88" s="106">
        <f t="shared" si="31"/>
        <v>1843.2043915895624</v>
      </c>
      <c r="M88" s="106">
        <f t="shared" si="32"/>
        <v>10.395877986557435</v>
      </c>
      <c r="N88" s="106">
        <f t="shared" si="33"/>
        <v>105.7035623486664</v>
      </c>
      <c r="O88" s="106">
        <f t="shared" si="34"/>
        <v>28.880935064570529</v>
      </c>
      <c r="P88" s="106">
        <f t="shared" si="35"/>
        <v>3623.3818675273533</v>
      </c>
      <c r="Q88" s="106">
        <f t="shared" si="36"/>
        <v>22.377690876558976</v>
      </c>
      <c r="R88" s="106">
        <f t="shared" si="37"/>
        <v>4.5462859134541675</v>
      </c>
      <c r="S88" s="106">
        <f t="shared" si="38"/>
        <v>0</v>
      </c>
      <c r="T88" s="166">
        <f t="shared" si="39"/>
        <v>10.303330576921285</v>
      </c>
      <c r="U88" s="106">
        <f t="shared" si="40"/>
        <v>1569.4785338247696</v>
      </c>
      <c r="V88" s="106">
        <f t="shared" si="41"/>
        <v>36.393979992761665</v>
      </c>
      <c r="W88" s="106">
        <f t="shared" si="42"/>
        <v>229.88132166608659</v>
      </c>
      <c r="X88" s="106">
        <f t="shared" si="43"/>
        <v>78.277983661355407</v>
      </c>
      <c r="Y88" s="106">
        <f t="shared" si="44"/>
        <v>4447.9406432164697</v>
      </c>
      <c r="Z88" s="106">
        <f t="shared" si="45"/>
        <v>78.422397262174925</v>
      </c>
      <c r="AA88" s="106">
        <f t="shared" si="46"/>
        <v>51.848978735288888</v>
      </c>
      <c r="AB88" s="106">
        <f t="shared" si="47"/>
        <v>0</v>
      </c>
      <c r="AC88" s="166">
        <f t="shared" si="48"/>
        <v>11.13400083937363</v>
      </c>
      <c r="AD88" s="106">
        <f t="shared" si="49"/>
        <v>1345.8455787901059</v>
      </c>
      <c r="AE88" s="106">
        <f t="shared" si="50"/>
        <v>31.591206096949044</v>
      </c>
      <c r="AF88" s="106">
        <f t="shared" si="51"/>
        <v>197.84056153919946</v>
      </c>
      <c r="AG88" s="106">
        <f t="shared" si="52"/>
        <v>67.954504346858172</v>
      </c>
      <c r="AH88" s="106">
        <f t="shared" si="53"/>
        <v>4033.9781908559294</v>
      </c>
      <c r="AI88" s="106">
        <f t="shared" si="54"/>
        <v>90.62098692339589</v>
      </c>
      <c r="AJ88" s="106">
        <f t="shared" si="55"/>
        <v>55.953142289455371</v>
      </c>
      <c r="AK88" s="106">
        <f t="shared" si="56"/>
        <v>0</v>
      </c>
      <c r="AL88" s="166">
        <f t="shared" si="57"/>
        <v>48.84726966833324</v>
      </c>
      <c r="AM88" s="106">
        <f t="shared" si="58"/>
        <v>1287.0247448853509</v>
      </c>
      <c r="AN88" s="106">
        <f t="shared" si="59"/>
        <v>30.598505727922149</v>
      </c>
      <c r="AO88" s="106">
        <f t="shared" si="60"/>
        <v>189.88657772184217</v>
      </c>
      <c r="AP88" s="106">
        <f t="shared" si="61"/>
        <v>65.817481570687377</v>
      </c>
      <c r="AQ88" s="106">
        <f t="shared" si="62"/>
        <v>3914.8184863138895</v>
      </c>
      <c r="AR88" s="106">
        <f t="shared" si="63"/>
        <v>92.78032045078092</v>
      </c>
      <c r="AS88" s="106">
        <f t="shared" si="64"/>
        <v>68.198992966580704</v>
      </c>
      <c r="AT88" s="106">
        <f t="shared" si="65"/>
        <v>0</v>
      </c>
      <c r="AU88" s="166">
        <f t="shared" si="66"/>
        <v>45.644455918456316</v>
      </c>
      <c r="AV88" s="106">
        <f t="shared" si="67"/>
        <v>1364.5894323190239</v>
      </c>
      <c r="AW88" s="106">
        <f t="shared" si="68"/>
        <v>32.503415876233923</v>
      </c>
      <c r="AX88" s="106">
        <f t="shared" si="69"/>
        <v>201.44045914141097</v>
      </c>
      <c r="AY88" s="106">
        <f t="shared" si="70"/>
        <v>69.928914558889204</v>
      </c>
      <c r="AZ88" s="106">
        <f t="shared" si="71"/>
        <v>4009.0704079484576</v>
      </c>
      <c r="BA88" s="106">
        <f t="shared" si="72"/>
        <v>100.72962471381679</v>
      </c>
      <c r="BB88" s="106">
        <f t="shared" si="73"/>
        <v>73.92719233840451</v>
      </c>
      <c r="BC88" s="106">
        <f t="shared" si="74"/>
        <v>0</v>
      </c>
      <c r="BD88" s="166">
        <f t="shared" si="75"/>
        <v>48.183296779430982</v>
      </c>
      <c r="BE88" s="106">
        <f t="shared" si="76"/>
        <v>1395.6305294278316</v>
      </c>
      <c r="BF88" s="106">
        <f t="shared" si="77"/>
        <v>33.28148769686166</v>
      </c>
      <c r="BG88" s="106">
        <f t="shared" si="78"/>
        <v>206.09553930523299</v>
      </c>
      <c r="BH88" s="106">
        <f t="shared" si="79"/>
        <v>71.621241728939651</v>
      </c>
      <c r="BI88" s="106">
        <f t="shared" si="80"/>
        <v>4029.9889986952717</v>
      </c>
      <c r="BJ88" s="106">
        <f t="shared" si="81"/>
        <v>81.777822555029815</v>
      </c>
      <c r="BK88" s="106">
        <f t="shared" si="82"/>
        <v>106.04352818507429</v>
      </c>
      <c r="BL88" s="106">
        <f t="shared" si="83"/>
        <v>0</v>
      </c>
      <c r="BM88" s="106">
        <f t="shared" si="84"/>
        <v>48.919480738323166</v>
      </c>
    </row>
    <row r="89" spans="2:65">
      <c r="B89" t="str">
        <f t="shared" si="21"/>
        <v>Těchlovice</v>
      </c>
      <c r="C89" s="106">
        <f t="shared" si="22"/>
        <v>342.56103471087812</v>
      </c>
      <c r="D89" s="106">
        <f t="shared" si="23"/>
        <v>0.3140452448881606</v>
      </c>
      <c r="E89" s="106">
        <f t="shared" si="24"/>
        <v>7.5456433104970397</v>
      </c>
      <c r="F89" s="106">
        <f t="shared" si="25"/>
        <v>2.442975423525366</v>
      </c>
      <c r="G89" s="106">
        <f t="shared" si="26"/>
        <v>709.85920495533026</v>
      </c>
      <c r="H89" s="106">
        <f t="shared" si="27"/>
        <v>2.1644054010728055</v>
      </c>
      <c r="I89" s="106">
        <f t="shared" si="28"/>
        <v>0</v>
      </c>
      <c r="J89" s="106">
        <f t="shared" si="29"/>
        <v>0</v>
      </c>
      <c r="K89" s="166">
        <f t="shared" si="30"/>
        <v>0</v>
      </c>
      <c r="L89" s="106">
        <f t="shared" si="31"/>
        <v>370.25756118187388</v>
      </c>
      <c r="M89" s="106">
        <f t="shared" si="32"/>
        <v>2.0882938686618537</v>
      </c>
      <c r="N89" s="106">
        <f t="shared" si="33"/>
        <v>21.233425539802187</v>
      </c>
      <c r="O89" s="106">
        <f t="shared" si="34"/>
        <v>5.8015186109870713</v>
      </c>
      <c r="P89" s="106">
        <f t="shared" si="35"/>
        <v>866.12481140720388</v>
      </c>
      <c r="Q89" s="106">
        <f t="shared" si="36"/>
        <v>5.3491114099477484</v>
      </c>
      <c r="R89" s="106">
        <f t="shared" si="37"/>
        <v>1.0867336574935247</v>
      </c>
      <c r="S89" s="106">
        <f t="shared" si="38"/>
        <v>0</v>
      </c>
      <c r="T89" s="166">
        <f t="shared" si="39"/>
        <v>0</v>
      </c>
      <c r="U89" s="106">
        <f t="shared" si="40"/>
        <v>352.10272239927036</v>
      </c>
      <c r="V89" s="106">
        <f t="shared" si="41"/>
        <v>8.1647624725185821</v>
      </c>
      <c r="W89" s="106">
        <f t="shared" si="42"/>
        <v>51.572441064306098</v>
      </c>
      <c r="X89" s="106">
        <f t="shared" si="43"/>
        <v>17.561177523034601</v>
      </c>
      <c r="Y89" s="106">
        <f t="shared" si="44"/>
        <v>921.40204545769109</v>
      </c>
      <c r="Z89" s="106">
        <f t="shared" si="45"/>
        <v>16.245396025521327</v>
      </c>
      <c r="AA89" s="106">
        <f t="shared" si="46"/>
        <v>10.740645816496452</v>
      </c>
      <c r="AB89" s="106">
        <f t="shared" si="47"/>
        <v>0</v>
      </c>
      <c r="AC89" s="166">
        <f t="shared" si="48"/>
        <v>0</v>
      </c>
      <c r="AD89" s="106">
        <f t="shared" si="49"/>
        <v>314.44609753896736</v>
      </c>
      <c r="AE89" s="106">
        <f t="shared" si="50"/>
        <v>7.3810336269523082</v>
      </c>
      <c r="AF89" s="106">
        <f t="shared" si="51"/>
        <v>46.223871067619214</v>
      </c>
      <c r="AG89" s="106">
        <f t="shared" si="52"/>
        <v>15.877028567626519</v>
      </c>
      <c r="AH89" s="106">
        <f t="shared" si="53"/>
        <v>848.41291686717364</v>
      </c>
      <c r="AI89" s="106">
        <f t="shared" si="54"/>
        <v>19.059105480376193</v>
      </c>
      <c r="AJ89" s="106">
        <f t="shared" si="55"/>
        <v>11.767879351774173</v>
      </c>
      <c r="AK89" s="106">
        <f t="shared" si="56"/>
        <v>0</v>
      </c>
      <c r="AL89" s="166">
        <f t="shared" si="57"/>
        <v>0</v>
      </c>
      <c r="AM89" s="106">
        <f t="shared" si="58"/>
        <v>297.10161945481264</v>
      </c>
      <c r="AN89" s="106">
        <f t="shared" si="59"/>
        <v>7.0634738304684666</v>
      </c>
      <c r="AO89" s="106">
        <f t="shared" si="60"/>
        <v>43.834129823911802</v>
      </c>
      <c r="AP89" s="106">
        <f t="shared" si="61"/>
        <v>15.193554312609919</v>
      </c>
      <c r="AQ89" s="106">
        <f t="shared" si="62"/>
        <v>810.71084572757422</v>
      </c>
      <c r="AR89" s="106">
        <f t="shared" si="63"/>
        <v>19.213665288055701</v>
      </c>
      <c r="AS89" s="106">
        <f t="shared" si="64"/>
        <v>14.123174154560896</v>
      </c>
      <c r="AT89" s="106">
        <f t="shared" si="65"/>
        <v>0</v>
      </c>
      <c r="AU89" s="166">
        <f t="shared" si="66"/>
        <v>0</v>
      </c>
      <c r="AV89" s="106">
        <f t="shared" si="67"/>
        <v>314.56670338111854</v>
      </c>
      <c r="AW89" s="106">
        <f t="shared" si="68"/>
        <v>7.4927242866278174</v>
      </c>
      <c r="AX89" s="106">
        <f t="shared" si="69"/>
        <v>46.436283074540384</v>
      </c>
      <c r="AY89" s="106">
        <f t="shared" si="70"/>
        <v>16.120092683428453</v>
      </c>
      <c r="AZ89" s="106">
        <f t="shared" si="71"/>
        <v>809.62085548152265</v>
      </c>
      <c r="BA89" s="106">
        <f t="shared" si="72"/>
        <v>20.342073506976828</v>
      </c>
      <c r="BB89" s="106">
        <f t="shared" si="73"/>
        <v>14.929395249756771</v>
      </c>
      <c r="BC89" s="106">
        <f t="shared" si="74"/>
        <v>0</v>
      </c>
      <c r="BD89" s="166">
        <f t="shared" si="75"/>
        <v>0</v>
      </c>
      <c r="BE89" s="106">
        <f t="shared" si="76"/>
        <v>318.64941435913073</v>
      </c>
      <c r="BF89" s="106">
        <f t="shared" si="77"/>
        <v>7.5988066612109595</v>
      </c>
      <c r="BG89" s="106">
        <f t="shared" si="78"/>
        <v>47.055593523427305</v>
      </c>
      <c r="BH89" s="106">
        <f t="shared" si="79"/>
        <v>16.352513255751685</v>
      </c>
      <c r="BI89" s="106">
        <f t="shared" si="80"/>
        <v>804.21789194995029</v>
      </c>
      <c r="BJ89" s="106">
        <f t="shared" si="81"/>
        <v>16.31944605425862</v>
      </c>
      <c r="BK89" s="106">
        <f t="shared" si="82"/>
        <v>21.161869851145028</v>
      </c>
      <c r="BL89" s="106">
        <f t="shared" si="83"/>
        <v>0</v>
      </c>
      <c r="BM89" s="106">
        <f t="shared" si="84"/>
        <v>0</v>
      </c>
    </row>
    <row r="90" spans="2:65">
      <c r="B90" t="str">
        <f t="shared" si="21"/>
        <v>Třesovice</v>
      </c>
      <c r="C90" s="106">
        <f t="shared" si="22"/>
        <v>359.4262403456496</v>
      </c>
      <c r="D90" s="106">
        <f t="shared" si="23"/>
        <v>0.32950654111565231</v>
      </c>
      <c r="E90" s="106">
        <f t="shared" si="24"/>
        <v>7.9171357255219315</v>
      </c>
      <c r="F90" s="106">
        <f t="shared" si="25"/>
        <v>2.5632497066563174</v>
      </c>
      <c r="G90" s="106">
        <f t="shared" si="26"/>
        <v>362.70726906704624</v>
      </c>
      <c r="H90" s="106">
        <f t="shared" si="27"/>
        <v>1.1059172955663559</v>
      </c>
      <c r="I90" s="106">
        <f t="shared" si="28"/>
        <v>0</v>
      </c>
      <c r="J90" s="106">
        <f t="shared" si="29"/>
        <v>0</v>
      </c>
      <c r="K90" s="166">
        <f t="shared" si="30"/>
        <v>0</v>
      </c>
      <c r="L90" s="106">
        <f t="shared" si="31"/>
        <v>374.31377746529722</v>
      </c>
      <c r="M90" s="106">
        <f t="shared" si="32"/>
        <v>2.1111713801098335</v>
      </c>
      <c r="N90" s="106">
        <f t="shared" si="33"/>
        <v>21.466040280072402</v>
      </c>
      <c r="O90" s="106">
        <f t="shared" si="34"/>
        <v>5.8650749477796387</v>
      </c>
      <c r="P90" s="106">
        <f t="shared" si="35"/>
        <v>461.39820919470191</v>
      </c>
      <c r="Q90" s="106">
        <f t="shared" si="36"/>
        <v>2.849555159749936</v>
      </c>
      <c r="R90" s="106">
        <f t="shared" si="37"/>
        <v>0.57891998570559633</v>
      </c>
      <c r="S90" s="106">
        <f t="shared" si="38"/>
        <v>0</v>
      </c>
      <c r="T90" s="166">
        <f t="shared" si="39"/>
        <v>0</v>
      </c>
      <c r="U90" s="106">
        <f t="shared" si="40"/>
        <v>359.79279866242263</v>
      </c>
      <c r="V90" s="106">
        <f t="shared" si="41"/>
        <v>8.3430844282715739</v>
      </c>
      <c r="W90" s="106">
        <f t="shared" si="42"/>
        <v>52.698805558618965</v>
      </c>
      <c r="X90" s="106">
        <f t="shared" si="43"/>
        <v>17.94472126135808</v>
      </c>
      <c r="Y90" s="106">
        <f t="shared" si="44"/>
        <v>529.79770599064648</v>
      </c>
      <c r="Z90" s="106">
        <f t="shared" si="45"/>
        <v>9.3409533760645065</v>
      </c>
      <c r="AA90" s="106">
        <f t="shared" si="46"/>
        <v>6.1757726092427507</v>
      </c>
      <c r="AB90" s="106">
        <f t="shared" si="47"/>
        <v>0</v>
      </c>
      <c r="AC90" s="166">
        <f t="shared" si="48"/>
        <v>0</v>
      </c>
      <c r="AD90" s="106">
        <f t="shared" si="49"/>
        <v>442.8479290740637</v>
      </c>
      <c r="AE90" s="106">
        <f t="shared" si="50"/>
        <v>10.395026307225161</v>
      </c>
      <c r="AF90" s="106">
        <f t="shared" si="51"/>
        <v>65.099060653932753</v>
      </c>
      <c r="AG90" s="106">
        <f t="shared" si="52"/>
        <v>22.360300465016355</v>
      </c>
      <c r="AH90" s="106">
        <f t="shared" si="53"/>
        <v>670.12922164535951</v>
      </c>
      <c r="AI90" s="106">
        <f t="shared" si="54"/>
        <v>15.054065381256898</v>
      </c>
      <c r="AJ90" s="106">
        <f t="shared" si="55"/>
        <v>9.2950020840566108</v>
      </c>
      <c r="AK90" s="106">
        <f t="shared" si="56"/>
        <v>0</v>
      </c>
      <c r="AL90" s="166">
        <f t="shared" si="57"/>
        <v>12.556456737340483</v>
      </c>
      <c r="AM90" s="106">
        <f t="shared" si="58"/>
        <v>411.92005160635</v>
      </c>
      <c r="AN90" s="106">
        <f t="shared" si="59"/>
        <v>9.7932367723401246</v>
      </c>
      <c r="AO90" s="106">
        <f t="shared" si="60"/>
        <v>60.774347350642536</v>
      </c>
      <c r="AP90" s="106">
        <f t="shared" si="61"/>
        <v>21.065282942646643</v>
      </c>
      <c r="AQ90" s="106">
        <f t="shared" si="62"/>
        <v>628.22649527069996</v>
      </c>
      <c r="AR90" s="106">
        <f t="shared" si="63"/>
        <v>14.888827093939783</v>
      </c>
      <c r="AS90" s="106">
        <f t="shared" si="64"/>
        <v>10.944163690390543</v>
      </c>
      <c r="AT90" s="106">
        <f t="shared" si="65"/>
        <v>0</v>
      </c>
      <c r="AU90" s="166">
        <f t="shared" si="66"/>
        <v>11.795866673750544</v>
      </c>
      <c r="AV90" s="106">
        <f t="shared" si="67"/>
        <v>434.05683724307966</v>
      </c>
      <c r="AW90" s="106">
        <f t="shared" si="68"/>
        <v>10.338882568406296</v>
      </c>
      <c r="AX90" s="106">
        <f t="shared" si="69"/>
        <v>64.07539624509792</v>
      </c>
      <c r="AY90" s="106">
        <f t="shared" si="70"/>
        <v>22.243410923745756</v>
      </c>
      <c r="AZ90" s="106">
        <f t="shared" si="71"/>
        <v>625.15825897276591</v>
      </c>
      <c r="BA90" s="106">
        <f t="shared" si="72"/>
        <v>15.707371137264248</v>
      </c>
      <c r="BB90" s="106">
        <f t="shared" si="73"/>
        <v>11.527908006153414</v>
      </c>
      <c r="BC90" s="106">
        <f t="shared" si="74"/>
        <v>0</v>
      </c>
      <c r="BD90" s="166">
        <f t="shared" si="75"/>
        <v>12.455837062114103</v>
      </c>
      <c r="BE90" s="106">
        <f t="shared" si="76"/>
        <v>445.04682233744234</v>
      </c>
      <c r="BF90" s="106">
        <f t="shared" si="77"/>
        <v>10.612995366491008</v>
      </c>
      <c r="BG90" s="106">
        <f t="shared" si="78"/>
        <v>65.720950446189264</v>
      </c>
      <c r="BH90" s="106">
        <f t="shared" si="79"/>
        <v>22.839000273513772</v>
      </c>
      <c r="BI90" s="106">
        <f t="shared" si="80"/>
        <v>639.50986587218097</v>
      </c>
      <c r="BJ90" s="106">
        <f t="shared" si="81"/>
        <v>12.977138237949974</v>
      </c>
      <c r="BK90" s="106">
        <f t="shared" si="82"/>
        <v>16.827808340967042</v>
      </c>
      <c r="BL90" s="106">
        <f t="shared" si="83"/>
        <v>0</v>
      </c>
      <c r="BM90" s="106">
        <f t="shared" si="84"/>
        <v>12.649303134102066</v>
      </c>
    </row>
    <row r="91" spans="2:65">
      <c r="B91" t="str">
        <f>B38</f>
        <v>Urbanice</v>
      </c>
      <c r="C91" s="106">
        <f t="shared" si="22"/>
        <v>998.83916308552784</v>
      </c>
      <c r="D91" s="106">
        <f t="shared" si="23"/>
        <v>0.91569284825352859</v>
      </c>
      <c r="E91" s="106">
        <f t="shared" si="24"/>
        <v>22.001580114212089</v>
      </c>
      <c r="F91" s="106">
        <f t="shared" si="25"/>
        <v>7.123225586739804</v>
      </c>
      <c r="G91" s="106">
        <f t="shared" si="26"/>
        <v>678.94712230824712</v>
      </c>
      <c r="H91" s="106">
        <f t="shared" si="27"/>
        <v>2.0701525151868418</v>
      </c>
      <c r="I91" s="106">
        <f t="shared" si="28"/>
        <v>0</v>
      </c>
      <c r="J91" s="106">
        <f t="shared" si="29"/>
        <v>0</v>
      </c>
      <c r="K91" s="166">
        <f t="shared" si="30"/>
        <v>0</v>
      </c>
      <c r="L91" s="106">
        <f t="shared" si="31"/>
        <v>750.10678478017871</v>
      </c>
      <c r="M91" s="106">
        <f t="shared" si="32"/>
        <v>4.2306857812652527</v>
      </c>
      <c r="N91" s="106">
        <f t="shared" si="33"/>
        <v>43.016911013754275</v>
      </c>
      <c r="O91" s="106">
        <f t="shared" si="34"/>
        <v>11.753327759840822</v>
      </c>
      <c r="P91" s="106">
        <f t="shared" si="35"/>
        <v>763.34223546460953</v>
      </c>
      <c r="Q91" s="106">
        <f t="shared" si="36"/>
        <v>4.7143351716073507</v>
      </c>
      <c r="R91" s="106">
        <f t="shared" si="37"/>
        <v>0.95777154578675416</v>
      </c>
      <c r="S91" s="106">
        <f t="shared" si="38"/>
        <v>0</v>
      </c>
      <c r="T91" s="166">
        <f t="shared" si="39"/>
        <v>0</v>
      </c>
      <c r="U91" s="106">
        <f t="shared" si="40"/>
        <v>660.84539234675719</v>
      </c>
      <c r="V91" s="106">
        <f t="shared" si="41"/>
        <v>15.324066859815913</v>
      </c>
      <c r="W91" s="106">
        <f t="shared" si="42"/>
        <v>96.793940748843227</v>
      </c>
      <c r="X91" s="106">
        <f t="shared" si="43"/>
        <v>32.959765750180701</v>
      </c>
      <c r="Y91" s="106">
        <f t="shared" si="44"/>
        <v>839.88265425726172</v>
      </c>
      <c r="Z91" s="106">
        <f t="shared" si="45"/>
        <v>14.808113787719755</v>
      </c>
      <c r="AA91" s="106">
        <f t="shared" si="46"/>
        <v>9.7903864673050709</v>
      </c>
      <c r="AB91" s="106">
        <f t="shared" si="47"/>
        <v>0</v>
      </c>
      <c r="AC91" s="166">
        <f t="shared" si="48"/>
        <v>0</v>
      </c>
      <c r="AD91" s="106">
        <f t="shared" si="49"/>
        <v>583.97056736524519</v>
      </c>
      <c r="AE91" s="106">
        <f t="shared" si="50"/>
        <v>13.707616118018899</v>
      </c>
      <c r="AF91" s="106">
        <f t="shared" si="51"/>
        <v>85.844220756565122</v>
      </c>
      <c r="AG91" s="106">
        <f t="shared" si="52"/>
        <v>29.485871992932193</v>
      </c>
      <c r="AH91" s="106">
        <f t="shared" si="53"/>
        <v>834.00934366193712</v>
      </c>
      <c r="AI91" s="106">
        <f t="shared" si="54"/>
        <v>18.735537538923104</v>
      </c>
      <c r="AJ91" s="106">
        <f t="shared" si="55"/>
        <v>11.56809513309495</v>
      </c>
      <c r="AK91" s="106">
        <f t="shared" si="56"/>
        <v>0</v>
      </c>
      <c r="AL91" s="166">
        <f t="shared" si="57"/>
        <v>0</v>
      </c>
      <c r="AM91" s="106">
        <f t="shared" si="58"/>
        <v>550.11443934833449</v>
      </c>
      <c r="AN91" s="106">
        <f t="shared" si="59"/>
        <v>13.078753839276152</v>
      </c>
      <c r="AO91" s="106">
        <f t="shared" si="60"/>
        <v>81.163434237257377</v>
      </c>
      <c r="AP91" s="106">
        <f t="shared" si="61"/>
        <v>28.1324404347823</v>
      </c>
      <c r="AQ91" s="106">
        <f t="shared" si="62"/>
        <v>807.42224461708395</v>
      </c>
      <c r="AR91" s="106">
        <f t="shared" si="63"/>
        <v>19.135726179018395</v>
      </c>
      <c r="AS91" s="106">
        <f t="shared" si="64"/>
        <v>14.065884324958759</v>
      </c>
      <c r="AT91" s="106">
        <f t="shared" si="65"/>
        <v>0</v>
      </c>
      <c r="AU91" s="166">
        <f t="shared" si="66"/>
        <v>0</v>
      </c>
      <c r="AV91" s="106">
        <f t="shared" si="67"/>
        <v>581.17081363174191</v>
      </c>
      <c r="AW91" s="106">
        <f t="shared" si="68"/>
        <v>13.843018422397908</v>
      </c>
      <c r="AX91" s="106">
        <f t="shared" si="69"/>
        <v>85.792336335633934</v>
      </c>
      <c r="AY91" s="106">
        <f t="shared" si="70"/>
        <v>29.782323685086936</v>
      </c>
      <c r="AZ91" s="106">
        <f t="shared" si="71"/>
        <v>808.34383708327584</v>
      </c>
      <c r="BA91" s="106">
        <f t="shared" si="72"/>
        <v>20.309987868432536</v>
      </c>
      <c r="BB91" s="106">
        <f t="shared" si="73"/>
        <v>14.905847051511188</v>
      </c>
      <c r="BC91" s="106">
        <f t="shared" si="74"/>
        <v>0</v>
      </c>
      <c r="BD91" s="166">
        <f t="shared" si="75"/>
        <v>0</v>
      </c>
      <c r="BE91" s="106">
        <f t="shared" si="76"/>
        <v>589.56927291155591</v>
      </c>
      <c r="BF91" s="106">
        <f t="shared" si="77"/>
        <v>14.059410488030792</v>
      </c>
      <c r="BG91" s="106">
        <f t="shared" si="78"/>
        <v>87.062868500243979</v>
      </c>
      <c r="BH91" s="106">
        <f t="shared" si="79"/>
        <v>30.255631788497094</v>
      </c>
      <c r="BI91" s="106">
        <f t="shared" si="80"/>
        <v>804.11626539956956</v>
      </c>
      <c r="BJ91" s="106">
        <f t="shared" si="81"/>
        <v>16.317383815873697</v>
      </c>
      <c r="BK91" s="106">
        <f t="shared" si="82"/>
        <v>21.159195690505097</v>
      </c>
      <c r="BL91" s="106">
        <f t="shared" si="83"/>
        <v>0</v>
      </c>
      <c r="BM91" s="106">
        <f t="shared" si="84"/>
        <v>0</v>
      </c>
    </row>
    <row r="92" spans="2:65">
      <c r="B92" t="str">
        <f t="shared" si="21"/>
        <v>Velichovky</v>
      </c>
      <c r="C92" s="106">
        <f t="shared" si="22"/>
        <v>666.99005329429315</v>
      </c>
      <c r="D92" s="106">
        <f t="shared" si="23"/>
        <v>0.61146783609397459</v>
      </c>
      <c r="E92" s="106">
        <f t="shared" si="24"/>
        <v>14.691889981170492</v>
      </c>
      <c r="F92" s="106">
        <f t="shared" si="25"/>
        <v>4.7566422996972824</v>
      </c>
      <c r="G92" s="106">
        <f t="shared" si="26"/>
        <v>1393.1479390060686</v>
      </c>
      <c r="H92" s="106">
        <f t="shared" si="27"/>
        <v>4.2477957637640698</v>
      </c>
      <c r="I92" s="106">
        <f t="shared" si="28"/>
        <v>0</v>
      </c>
      <c r="J92" s="106">
        <f t="shared" si="29"/>
        <v>0</v>
      </c>
      <c r="K92" s="166">
        <f t="shared" si="30"/>
        <v>0</v>
      </c>
      <c r="L92" s="106">
        <f t="shared" si="31"/>
        <v>676.87000139603674</v>
      </c>
      <c r="M92" s="106">
        <f t="shared" si="32"/>
        <v>3.8176221689694492</v>
      </c>
      <c r="N92" s="106">
        <f t="shared" si="33"/>
        <v>38.816948744792171</v>
      </c>
      <c r="O92" s="106">
        <f t="shared" si="34"/>
        <v>10.605789920355027</v>
      </c>
      <c r="P92" s="106">
        <f t="shared" si="35"/>
        <v>1727.7574358424433</v>
      </c>
      <c r="Q92" s="106">
        <f t="shared" si="36"/>
        <v>10.670479464352649</v>
      </c>
      <c r="R92" s="106">
        <f t="shared" si="37"/>
        <v>2.1678309324312193</v>
      </c>
      <c r="S92" s="106">
        <f t="shared" si="38"/>
        <v>0</v>
      </c>
      <c r="T92" s="166">
        <f t="shared" si="39"/>
        <v>0</v>
      </c>
      <c r="U92" s="106">
        <f t="shared" si="40"/>
        <v>602.9101219829023</v>
      </c>
      <c r="V92" s="106">
        <f t="shared" si="41"/>
        <v>13.980630154530724</v>
      </c>
      <c r="W92" s="106">
        <f t="shared" si="42"/>
        <v>88.308169051240654</v>
      </c>
      <c r="X92" s="106">
        <f t="shared" si="43"/>
        <v>30.070235215534744</v>
      </c>
      <c r="Y92" s="106">
        <f t="shared" si="44"/>
        <v>1920.0098249316009</v>
      </c>
      <c r="Z92" s="106">
        <f t="shared" si="45"/>
        <v>33.852019466064839</v>
      </c>
      <c r="AA92" s="106">
        <f t="shared" si="46"/>
        <v>22.381267325643901</v>
      </c>
      <c r="AB92" s="106">
        <f t="shared" si="47"/>
        <v>0</v>
      </c>
      <c r="AC92" s="166">
        <f t="shared" si="48"/>
        <v>0</v>
      </c>
      <c r="AD92" s="106">
        <f t="shared" si="49"/>
        <v>526.02175272399245</v>
      </c>
      <c r="AE92" s="106">
        <f t="shared" si="50"/>
        <v>12.347376150480081</v>
      </c>
      <c r="AF92" s="106">
        <f t="shared" si="51"/>
        <v>77.325690689049566</v>
      </c>
      <c r="AG92" s="106">
        <f t="shared" si="52"/>
        <v>26.559917456621736</v>
      </c>
      <c r="AH92" s="106">
        <f t="shared" si="53"/>
        <v>1711.005766653378</v>
      </c>
      <c r="AI92" s="106">
        <f t="shared" si="54"/>
        <v>38.436754952522826</v>
      </c>
      <c r="AJ92" s="106">
        <f t="shared" si="55"/>
        <v>23.732440928075967</v>
      </c>
      <c r="AK92" s="106">
        <f t="shared" si="56"/>
        <v>0</v>
      </c>
      <c r="AL92" s="166">
        <f t="shared" si="57"/>
        <v>0</v>
      </c>
      <c r="AM92" s="106">
        <f t="shared" si="58"/>
        <v>490.2414282338126</v>
      </c>
      <c r="AN92" s="106">
        <f t="shared" si="59"/>
        <v>11.655296612974851</v>
      </c>
      <c r="AO92" s="106">
        <f t="shared" si="60"/>
        <v>72.329819169933145</v>
      </c>
      <c r="AP92" s="106">
        <f t="shared" si="61"/>
        <v>25.070579486675484</v>
      </c>
      <c r="AQ92" s="106">
        <f t="shared" si="62"/>
        <v>1601.1375731334017</v>
      </c>
      <c r="AR92" s="106">
        <f t="shared" si="63"/>
        <v>37.946601519443121</v>
      </c>
      <c r="AS92" s="106">
        <f t="shared" si="64"/>
        <v>27.892984175485886</v>
      </c>
      <c r="AT92" s="106">
        <f t="shared" si="65"/>
        <v>0</v>
      </c>
      <c r="AU92" s="166">
        <f t="shared" si="66"/>
        <v>0</v>
      </c>
      <c r="AV92" s="106">
        <f t="shared" si="67"/>
        <v>515.42923846825965</v>
      </c>
      <c r="AW92" s="106">
        <f t="shared" si="68"/>
        <v>12.277107308557627</v>
      </c>
      <c r="AX92" s="106">
        <f t="shared" si="69"/>
        <v>76.087576228334939</v>
      </c>
      <c r="AY92" s="106">
        <f t="shared" si="70"/>
        <v>26.413371175494909</v>
      </c>
      <c r="AZ92" s="106">
        <f t="shared" si="71"/>
        <v>1589.7460223360481</v>
      </c>
      <c r="BA92" s="106">
        <f t="shared" si="72"/>
        <v>39.943055103923221</v>
      </c>
      <c r="BB92" s="106">
        <f t="shared" si="73"/>
        <v>29.314890486692974</v>
      </c>
      <c r="BC92" s="106">
        <f t="shared" si="74"/>
        <v>0</v>
      </c>
      <c r="BD92" s="166">
        <f t="shared" si="75"/>
        <v>0</v>
      </c>
      <c r="BE92" s="106">
        <f t="shared" si="76"/>
        <v>522.8913270359169</v>
      </c>
      <c r="BF92" s="106">
        <f t="shared" si="77"/>
        <v>12.469346937169755</v>
      </c>
      <c r="BG92" s="106">
        <f t="shared" si="78"/>
        <v>77.216403461507113</v>
      </c>
      <c r="BH92" s="106">
        <f t="shared" si="79"/>
        <v>26.833839860868419</v>
      </c>
      <c r="BI92" s="106">
        <f t="shared" si="80"/>
        <v>1597.5434431027936</v>
      </c>
      <c r="BJ92" s="106">
        <f t="shared" si="81"/>
        <v>32.417861253792047</v>
      </c>
      <c r="BK92" s="106">
        <f t="shared" si="82"/>
        <v>42.037122977357697</v>
      </c>
      <c r="BL92" s="106">
        <f t="shared" si="83"/>
        <v>0</v>
      </c>
      <c r="BM92" s="106">
        <f t="shared" si="84"/>
        <v>0</v>
      </c>
    </row>
    <row r="93" spans="2:65">
      <c r="B93" t="str">
        <f t="shared" si="21"/>
        <v>Vilantice</v>
      </c>
      <c r="C93" s="106">
        <f t="shared" si="22"/>
        <v>404.17345040865172</v>
      </c>
      <c r="D93" s="106">
        <f t="shared" si="23"/>
        <v>0.37052886157354653</v>
      </c>
      <c r="E93" s="106">
        <f t="shared" si="24"/>
        <v>8.9027892355899159</v>
      </c>
      <c r="F93" s="106">
        <f t="shared" si="25"/>
        <v>2.8823646186821539</v>
      </c>
      <c r="G93" s="106">
        <f t="shared" si="26"/>
        <v>510.64048129169134</v>
      </c>
      <c r="H93" s="106">
        <f t="shared" si="27"/>
        <v>1.5569749719364465</v>
      </c>
      <c r="I93" s="106">
        <f t="shared" si="28"/>
        <v>0</v>
      </c>
      <c r="J93" s="106">
        <f t="shared" si="29"/>
        <v>0</v>
      </c>
      <c r="K93" s="166">
        <f t="shared" si="30"/>
        <v>0</v>
      </c>
      <c r="L93" s="106">
        <f t="shared" si="31"/>
        <v>332.03680880728547</v>
      </c>
      <c r="M93" s="106">
        <f t="shared" si="32"/>
        <v>1.8727245698615258</v>
      </c>
      <c r="N93" s="106">
        <f t="shared" si="33"/>
        <v>19.041552679649044</v>
      </c>
      <c r="O93" s="106">
        <f t="shared" si="34"/>
        <v>5.2026425056097567</v>
      </c>
      <c r="P93" s="106">
        <f t="shared" si="35"/>
        <v>613.04542090280108</v>
      </c>
      <c r="Q93" s="106">
        <f t="shared" si="36"/>
        <v>3.7861151332676375</v>
      </c>
      <c r="R93" s="106">
        <f t="shared" si="37"/>
        <v>0.76919294274106631</v>
      </c>
      <c r="S93" s="106">
        <f t="shared" si="38"/>
        <v>0</v>
      </c>
      <c r="T93" s="166">
        <f t="shared" si="39"/>
        <v>0</v>
      </c>
      <c r="U93" s="106">
        <f t="shared" si="40"/>
        <v>302.96192501806803</v>
      </c>
      <c r="V93" s="106">
        <f t="shared" si="41"/>
        <v>7.0252571156906125</v>
      </c>
      <c r="W93" s="106">
        <f t="shared" si="42"/>
        <v>44.37479470836211</v>
      </c>
      <c r="X93" s="106">
        <f t="shared" si="43"/>
        <v>15.110272683235625</v>
      </c>
      <c r="Y93" s="106">
        <f t="shared" si="44"/>
        <v>696.05392875114308</v>
      </c>
      <c r="Z93" s="106">
        <f t="shared" si="45"/>
        <v>12.272245089346882</v>
      </c>
      <c r="AA93" s="106">
        <f t="shared" si="46"/>
        <v>8.1137965286188081</v>
      </c>
      <c r="AB93" s="106">
        <f t="shared" si="47"/>
        <v>0</v>
      </c>
      <c r="AC93" s="166">
        <f t="shared" si="48"/>
        <v>0</v>
      </c>
      <c r="AD93" s="106">
        <f t="shared" si="49"/>
        <v>290.24335990400283</v>
      </c>
      <c r="AE93" s="106">
        <f t="shared" si="50"/>
        <v>6.8129196584657352</v>
      </c>
      <c r="AF93" s="106">
        <f t="shared" si="51"/>
        <v>42.666045950125479</v>
      </c>
      <c r="AG93" s="106">
        <f t="shared" si="52"/>
        <v>14.654982691234355</v>
      </c>
      <c r="AH93" s="106">
        <f t="shared" si="53"/>
        <v>630.07483657797331</v>
      </c>
      <c r="AI93" s="106">
        <f t="shared" si="54"/>
        <v>14.154266786994762</v>
      </c>
      <c r="AJ93" s="106">
        <f t="shared" si="55"/>
        <v>8.7394292472791815</v>
      </c>
      <c r="AK93" s="106">
        <f t="shared" si="56"/>
        <v>0</v>
      </c>
      <c r="AL93" s="166">
        <f t="shared" si="57"/>
        <v>0</v>
      </c>
      <c r="AM93" s="106">
        <f t="shared" si="58"/>
        <v>224.89640344560246</v>
      </c>
      <c r="AN93" s="106">
        <f t="shared" si="59"/>
        <v>5.3468232964179458</v>
      </c>
      <c r="AO93" s="106">
        <f t="shared" si="60"/>
        <v>33.181031337544603</v>
      </c>
      <c r="AP93" s="106">
        <f t="shared" si="61"/>
        <v>11.501033642063657</v>
      </c>
      <c r="AQ93" s="106">
        <f t="shared" si="62"/>
        <v>587.19708146229141</v>
      </c>
      <c r="AR93" s="106">
        <f t="shared" si="63"/>
        <v>13.91643918518742</v>
      </c>
      <c r="AS93" s="106">
        <f t="shared" si="64"/>
        <v>10.229401380586163</v>
      </c>
      <c r="AT93" s="106">
        <f t="shared" si="65"/>
        <v>0</v>
      </c>
      <c r="AU93" s="166">
        <f t="shared" si="66"/>
        <v>0</v>
      </c>
      <c r="AV93" s="106">
        <f t="shared" si="67"/>
        <v>236.40182050554557</v>
      </c>
      <c r="AW93" s="106">
        <f t="shared" si="68"/>
        <v>5.6309000376269678</v>
      </c>
      <c r="AX93" s="106">
        <f t="shared" si="69"/>
        <v>34.897596402732042</v>
      </c>
      <c r="AY93" s="106">
        <f t="shared" si="70"/>
        <v>12.114502953173496</v>
      </c>
      <c r="AZ93" s="106">
        <f t="shared" si="71"/>
        <v>582.89757795481921</v>
      </c>
      <c r="BA93" s="106">
        <f t="shared" si="72"/>
        <v>14.645553282769034</v>
      </c>
      <c r="BB93" s="106">
        <f t="shared" si="73"/>
        <v>10.748621743739172</v>
      </c>
      <c r="BC93" s="106">
        <f t="shared" si="74"/>
        <v>0</v>
      </c>
      <c r="BD93" s="166">
        <f t="shared" si="75"/>
        <v>0</v>
      </c>
      <c r="BE93" s="106">
        <f t="shared" si="76"/>
        <v>239.24923255305799</v>
      </c>
      <c r="BF93" s="106">
        <f t="shared" si="77"/>
        <v>5.7053569851059507</v>
      </c>
      <c r="BG93" s="106">
        <f t="shared" si="78"/>
        <v>35.330410571915849</v>
      </c>
      <c r="BH93" s="106">
        <f t="shared" si="79"/>
        <v>12.277839124922881</v>
      </c>
      <c r="BI93" s="106">
        <f t="shared" si="80"/>
        <v>578.47375203318859</v>
      </c>
      <c r="BJ93" s="106">
        <f t="shared" si="81"/>
        <v>11.73857394197058</v>
      </c>
      <c r="BK93" s="106">
        <f t="shared" si="82"/>
        <v>15.221728309411603</v>
      </c>
      <c r="BL93" s="106">
        <f t="shared" si="83"/>
        <v>0</v>
      </c>
      <c r="BM93" s="106">
        <f t="shared" si="84"/>
        <v>0</v>
      </c>
    </row>
    <row r="94" spans="2:65">
      <c r="B94" s="21" t="s">
        <v>584</v>
      </c>
      <c r="C94" s="106">
        <f>SUM(C56:C93)</f>
        <v>37900.650270530037</v>
      </c>
      <c r="D94" s="106">
        <f t="shared" ref="D94:BM94" si="85">SUM(D56:D93)</f>
        <v>34.745688474682694</v>
      </c>
      <c r="E94" s="106">
        <f t="shared" si="85"/>
        <v>834.84331024012772</v>
      </c>
      <c r="F94" s="106">
        <f t="shared" si="85"/>
        <v>270.28864279523572</v>
      </c>
      <c r="G94" s="106">
        <f t="shared" si="85"/>
        <v>32859.485901509295</v>
      </c>
      <c r="H94" s="106">
        <f t="shared" si="85"/>
        <v>100.19064099644652</v>
      </c>
      <c r="I94" s="106">
        <f t="shared" si="85"/>
        <v>0</v>
      </c>
      <c r="J94" s="106">
        <f t="shared" si="85"/>
        <v>74.98977778723669</v>
      </c>
      <c r="K94" s="166">
        <f t="shared" si="85"/>
        <v>117.69582237159088</v>
      </c>
      <c r="L94" s="106">
        <f t="shared" si="85"/>
        <v>33045.846575594842</v>
      </c>
      <c r="M94" s="106">
        <f t="shared" si="85"/>
        <v>186.38225393230243</v>
      </c>
      <c r="N94" s="106">
        <f t="shared" si="85"/>
        <v>1895.1038310273707</v>
      </c>
      <c r="O94" s="106">
        <f t="shared" si="85"/>
        <v>517.7911649182073</v>
      </c>
      <c r="P94" s="106">
        <f t="shared" si="85"/>
        <v>43032.106263436472</v>
      </c>
      <c r="Q94" s="106">
        <f t="shared" si="85"/>
        <v>265.76254089044033</v>
      </c>
      <c r="R94" s="106">
        <f t="shared" si="85"/>
        <v>53.992724389612562</v>
      </c>
      <c r="S94" s="106">
        <f t="shared" si="85"/>
        <v>87.002631354498249</v>
      </c>
      <c r="T94" s="166">
        <f t="shared" si="85"/>
        <v>175.01854035418279</v>
      </c>
      <c r="U94" s="106">
        <f t="shared" si="85"/>
        <v>29504.717102479524</v>
      </c>
      <c r="V94" s="106">
        <f t="shared" si="85"/>
        <v>684.17252022105083</v>
      </c>
      <c r="W94" s="106">
        <f t="shared" si="85"/>
        <v>4321.5521695432426</v>
      </c>
      <c r="X94" s="106">
        <f t="shared" si="85"/>
        <v>1471.5523108509526</v>
      </c>
      <c r="Y94" s="106">
        <f t="shared" si="85"/>
        <v>50062.798572018575</v>
      </c>
      <c r="Z94" s="106">
        <f t="shared" si="85"/>
        <v>882.66570815387854</v>
      </c>
      <c r="AA94" s="106">
        <f t="shared" si="85"/>
        <v>583.57455433860991</v>
      </c>
      <c r="AB94" s="106">
        <f t="shared" si="85"/>
        <v>80.556473269790516</v>
      </c>
      <c r="AC94" s="166">
        <f t="shared" si="85"/>
        <v>189.14809030505651</v>
      </c>
      <c r="AD94" s="106">
        <f t="shared" si="85"/>
        <v>25984.192416886446</v>
      </c>
      <c r="AE94" s="106">
        <f t="shared" si="85"/>
        <v>609.93028534714301</v>
      </c>
      <c r="AF94" s="106">
        <f t="shared" si="85"/>
        <v>3819.7006401884951</v>
      </c>
      <c r="AG94" s="106">
        <f t="shared" si="85"/>
        <v>1311.9951830805767</v>
      </c>
      <c r="AH94" s="106">
        <f t="shared" si="85"/>
        <v>47119.687024032995</v>
      </c>
      <c r="AI94" s="106">
        <f t="shared" si="85"/>
        <v>1058.5165163556292</v>
      </c>
      <c r="AJ94" s="106">
        <f t="shared" si="85"/>
        <v>653.57184098481991</v>
      </c>
      <c r="AK94" s="106">
        <f t="shared" si="85"/>
        <v>83.479703259963173</v>
      </c>
      <c r="AL94" s="166">
        <f t="shared" si="85"/>
        <v>182.60470574468715</v>
      </c>
      <c r="AM94" s="106">
        <f t="shared" si="85"/>
        <v>24270.607221829629</v>
      </c>
      <c r="AN94" s="106">
        <f t="shared" si="85"/>
        <v>577.02411476436498</v>
      </c>
      <c r="AO94" s="106">
        <f t="shared" si="85"/>
        <v>3580.8655295083672</v>
      </c>
      <c r="AP94" s="106">
        <f t="shared" si="85"/>
        <v>1241.1806765024269</v>
      </c>
      <c r="AQ94" s="106">
        <f t="shared" si="85"/>
        <v>45037.826292059712</v>
      </c>
      <c r="AR94" s="106">
        <f t="shared" si="85"/>
        <v>1067.386385956916</v>
      </c>
      <c r="AS94" s="106">
        <f t="shared" si="85"/>
        <v>784.5917784592757</v>
      </c>
      <c r="AT94" s="106">
        <f t="shared" si="85"/>
        <v>78.537371365540253</v>
      </c>
      <c r="AU94" s="166">
        <f t="shared" si="85"/>
        <v>171.26235710959543</v>
      </c>
      <c r="AV94" s="106">
        <f t="shared" si="85"/>
        <v>25697.804128444805</v>
      </c>
      <c r="AW94" s="106">
        <f t="shared" si="85"/>
        <v>612.1008963651185</v>
      </c>
      <c r="AX94" s="106">
        <f t="shared" si="85"/>
        <v>3793.5054602927266</v>
      </c>
      <c r="AY94" s="106">
        <f t="shared" si="85"/>
        <v>1316.8939365118629</v>
      </c>
      <c r="AZ94" s="106">
        <f t="shared" si="85"/>
        <v>45498.903253325196</v>
      </c>
      <c r="BA94" s="106">
        <f t="shared" si="85"/>
        <v>1143.1795860983611</v>
      </c>
      <c r="BB94" s="106">
        <f t="shared" si="85"/>
        <v>838.99902713763333</v>
      </c>
      <c r="BC94" s="106">
        <f t="shared" si="85"/>
        <v>82.797950644353193</v>
      </c>
      <c r="BD94" s="166">
        <f t="shared" si="85"/>
        <v>180.81551343315431</v>
      </c>
      <c r="BE94" s="106">
        <f t="shared" si="85"/>
        <v>26193.411225914708</v>
      </c>
      <c r="BF94" s="106">
        <f t="shared" si="85"/>
        <v>624.63214659793493</v>
      </c>
      <c r="BG94" s="106">
        <f t="shared" si="85"/>
        <v>3868.0331928979822</v>
      </c>
      <c r="BH94" s="106">
        <f t="shared" si="85"/>
        <v>1344.1986238907139</v>
      </c>
      <c r="BI94" s="106">
        <f t="shared" si="85"/>
        <v>45746.940029928512</v>
      </c>
      <c r="BJ94" s="106">
        <f t="shared" si="85"/>
        <v>928.31150293816631</v>
      </c>
      <c r="BK94" s="106">
        <f t="shared" si="85"/>
        <v>1203.7667909305003</v>
      </c>
      <c r="BL94" s="106">
        <f t="shared" si="85"/>
        <v>83.974836836151098</v>
      </c>
      <c r="BM94" s="106">
        <f t="shared" si="85"/>
        <v>183.60038684765692</v>
      </c>
    </row>
    <row r="99" spans="2:22">
      <c r="C99">
        <v>2</v>
      </c>
      <c r="D99">
        <v>3</v>
      </c>
      <c r="E99">
        <v>4</v>
      </c>
      <c r="F99">
        <v>5</v>
      </c>
      <c r="G99">
        <v>6</v>
      </c>
      <c r="H99">
        <v>7</v>
      </c>
      <c r="I99">
        <v>8</v>
      </c>
      <c r="J99">
        <v>9</v>
      </c>
      <c r="K99">
        <v>10</v>
      </c>
      <c r="N99">
        <v>2</v>
      </c>
      <c r="O99">
        <v>3</v>
      </c>
      <c r="P99">
        <v>4</v>
      </c>
      <c r="Q99">
        <v>5</v>
      </c>
      <c r="R99">
        <v>6</v>
      </c>
      <c r="S99">
        <v>7</v>
      </c>
      <c r="T99">
        <v>8</v>
      </c>
      <c r="U99">
        <v>9</v>
      </c>
      <c r="V99">
        <v>10</v>
      </c>
    </row>
    <row r="100" spans="2:22">
      <c r="C100">
        <v>11</v>
      </c>
      <c r="D100">
        <v>12</v>
      </c>
      <c r="E100">
        <v>13</v>
      </c>
      <c r="F100">
        <v>14</v>
      </c>
      <c r="G100">
        <v>15</v>
      </c>
      <c r="H100">
        <v>16</v>
      </c>
      <c r="I100">
        <v>17</v>
      </c>
      <c r="J100">
        <v>18</v>
      </c>
      <c r="K100">
        <v>19</v>
      </c>
      <c r="N100">
        <v>11</v>
      </c>
      <c r="O100">
        <v>12</v>
      </c>
      <c r="P100">
        <v>13</v>
      </c>
      <c r="Q100">
        <v>14</v>
      </c>
      <c r="R100">
        <v>15</v>
      </c>
      <c r="S100">
        <v>16</v>
      </c>
      <c r="T100">
        <v>17</v>
      </c>
      <c r="U100">
        <v>18</v>
      </c>
      <c r="V100">
        <v>19</v>
      </c>
    </row>
    <row r="101" spans="2:22">
      <c r="C101">
        <v>20</v>
      </c>
      <c r="D101">
        <v>21</v>
      </c>
      <c r="E101">
        <v>22</v>
      </c>
      <c r="F101">
        <v>23</v>
      </c>
      <c r="G101">
        <v>24</v>
      </c>
      <c r="H101">
        <v>25</v>
      </c>
      <c r="I101">
        <v>26</v>
      </c>
      <c r="J101">
        <v>27</v>
      </c>
      <c r="K101">
        <v>28</v>
      </c>
      <c r="N101">
        <v>20</v>
      </c>
      <c r="O101">
        <v>21</v>
      </c>
      <c r="P101">
        <v>22</v>
      </c>
      <c r="Q101">
        <v>23</v>
      </c>
      <c r="R101">
        <v>24</v>
      </c>
      <c r="S101">
        <v>25</v>
      </c>
      <c r="T101">
        <v>26</v>
      </c>
      <c r="U101">
        <v>27</v>
      </c>
      <c r="V101">
        <v>28</v>
      </c>
    </row>
    <row r="102" spans="2:22">
      <c r="C102">
        <v>29</v>
      </c>
      <c r="D102">
        <v>30</v>
      </c>
      <c r="E102">
        <v>31</v>
      </c>
      <c r="F102">
        <v>32</v>
      </c>
      <c r="G102">
        <v>33</v>
      </c>
      <c r="H102">
        <v>34</v>
      </c>
      <c r="I102">
        <v>35</v>
      </c>
      <c r="J102">
        <v>36</v>
      </c>
      <c r="K102">
        <v>37</v>
      </c>
      <c r="N102">
        <v>29</v>
      </c>
      <c r="O102">
        <v>30</v>
      </c>
      <c r="P102">
        <v>31</v>
      </c>
      <c r="Q102">
        <v>32</v>
      </c>
      <c r="R102">
        <v>33</v>
      </c>
      <c r="S102">
        <v>34</v>
      </c>
      <c r="T102">
        <v>35</v>
      </c>
      <c r="U102">
        <v>36</v>
      </c>
      <c r="V102">
        <v>37</v>
      </c>
    </row>
    <row r="103" spans="2:22">
      <c r="C103">
        <v>38</v>
      </c>
      <c r="D103">
        <v>39</v>
      </c>
      <c r="E103">
        <v>40</v>
      </c>
      <c r="F103">
        <v>41</v>
      </c>
      <c r="G103">
        <v>42</v>
      </c>
      <c r="H103">
        <v>43</v>
      </c>
      <c r="I103">
        <v>44</v>
      </c>
      <c r="J103">
        <v>45</v>
      </c>
      <c r="K103">
        <v>46</v>
      </c>
      <c r="N103">
        <v>38</v>
      </c>
      <c r="O103">
        <v>39</v>
      </c>
      <c r="P103">
        <v>40</v>
      </c>
      <c r="Q103">
        <v>41</v>
      </c>
      <c r="R103">
        <v>42</v>
      </c>
      <c r="S103">
        <v>43</v>
      </c>
      <c r="T103">
        <v>44</v>
      </c>
      <c r="U103">
        <v>45</v>
      </c>
      <c r="V103">
        <v>46</v>
      </c>
    </row>
    <row r="104" spans="2:22">
      <c r="C104">
        <v>47</v>
      </c>
      <c r="D104">
        <v>48</v>
      </c>
      <c r="E104">
        <v>49</v>
      </c>
      <c r="F104">
        <v>50</v>
      </c>
      <c r="G104">
        <v>51</v>
      </c>
      <c r="H104">
        <v>52</v>
      </c>
      <c r="I104">
        <v>53</v>
      </c>
      <c r="J104">
        <v>54</v>
      </c>
      <c r="K104">
        <v>55</v>
      </c>
      <c r="N104">
        <v>47</v>
      </c>
      <c r="O104">
        <v>48</v>
      </c>
      <c r="P104">
        <v>49</v>
      </c>
      <c r="Q104">
        <v>50</v>
      </c>
      <c r="R104">
        <v>51</v>
      </c>
      <c r="S104">
        <v>52</v>
      </c>
      <c r="T104">
        <v>53</v>
      </c>
      <c r="U104">
        <v>54</v>
      </c>
      <c r="V104">
        <v>55</v>
      </c>
    </row>
    <row r="105" spans="2:22">
      <c r="C105">
        <v>56</v>
      </c>
      <c r="D105">
        <v>57</v>
      </c>
      <c r="E105">
        <v>58</v>
      </c>
      <c r="F105">
        <v>59</v>
      </c>
      <c r="G105">
        <v>60</v>
      </c>
      <c r="H105">
        <v>61</v>
      </c>
      <c r="I105">
        <v>62</v>
      </c>
      <c r="J105">
        <v>63</v>
      </c>
      <c r="K105">
        <v>64</v>
      </c>
      <c r="N105">
        <v>56</v>
      </c>
      <c r="O105">
        <v>57</v>
      </c>
      <c r="P105">
        <v>58</v>
      </c>
      <c r="Q105">
        <v>59</v>
      </c>
      <c r="R105">
        <v>60</v>
      </c>
      <c r="S105">
        <v>61</v>
      </c>
      <c r="T105">
        <v>62</v>
      </c>
      <c r="U105">
        <v>63</v>
      </c>
      <c r="V105">
        <v>64</v>
      </c>
    </row>
    <row r="107" spans="2:22">
      <c r="B107" t="str">
        <f>'Ine Paliva'!L242</f>
        <v>Hněvčeves</v>
      </c>
      <c r="M107" t="s">
        <v>584</v>
      </c>
    </row>
    <row r="108" spans="2:22" ht="45">
      <c r="C108" s="19" t="s">
        <v>547</v>
      </c>
      <c r="D108" s="19" t="s">
        <v>281</v>
      </c>
      <c r="E108" s="19" t="s">
        <v>548</v>
      </c>
      <c r="F108" s="19" t="s">
        <v>283</v>
      </c>
      <c r="G108" s="19" t="s">
        <v>284</v>
      </c>
      <c r="H108" s="19" t="s">
        <v>549</v>
      </c>
      <c r="I108" s="19" t="s">
        <v>550</v>
      </c>
      <c r="J108" s="19" t="s">
        <v>551</v>
      </c>
      <c r="K108" s="19" t="s">
        <v>552</v>
      </c>
      <c r="N108" s="19" t="s">
        <v>547</v>
      </c>
      <c r="O108" s="19" t="s">
        <v>281</v>
      </c>
      <c r="P108" s="19" t="s">
        <v>548</v>
      </c>
      <c r="Q108" s="19" t="s">
        <v>283</v>
      </c>
      <c r="R108" s="19" t="s">
        <v>284</v>
      </c>
      <c r="S108" s="19" t="s">
        <v>549</v>
      </c>
      <c r="T108" s="19" t="s">
        <v>550</v>
      </c>
      <c r="U108" s="19" t="s">
        <v>551</v>
      </c>
      <c r="V108" s="19" t="s">
        <v>552</v>
      </c>
    </row>
    <row r="109" spans="2:22">
      <c r="C109" t="s">
        <v>558</v>
      </c>
      <c r="D109" t="s">
        <v>559</v>
      </c>
      <c r="E109" t="s">
        <v>560</v>
      </c>
      <c r="F109" t="s">
        <v>561</v>
      </c>
      <c r="G109" t="s">
        <v>562</v>
      </c>
      <c r="H109" t="s">
        <v>563</v>
      </c>
      <c r="I109" t="s">
        <v>564</v>
      </c>
      <c r="J109" t="s">
        <v>565</v>
      </c>
      <c r="K109" t="s">
        <v>566</v>
      </c>
      <c r="N109" t="s">
        <v>558</v>
      </c>
      <c r="O109" t="s">
        <v>559</v>
      </c>
      <c r="P109" t="s">
        <v>560</v>
      </c>
      <c r="Q109" t="s">
        <v>561</v>
      </c>
      <c r="R109" t="s">
        <v>562</v>
      </c>
      <c r="S109" t="s">
        <v>563</v>
      </c>
      <c r="T109" t="s">
        <v>564</v>
      </c>
      <c r="U109" t="s">
        <v>565</v>
      </c>
      <c r="V109" t="s">
        <v>566</v>
      </c>
    </row>
    <row r="110" spans="2:22">
      <c r="B110">
        <v>2000</v>
      </c>
      <c r="C110">
        <f>VLOOKUP($B$107,$B$56:$BM$93,C99,FALSE)</f>
        <v>160.60645966965487</v>
      </c>
      <c r="D110">
        <f t="shared" ref="D110:K110" si="86">VLOOKUP($B$107,$B$56:$BM$93,D99,FALSE)</f>
        <v>0.14723710476921786</v>
      </c>
      <c r="E110">
        <f t="shared" si="86"/>
        <v>3.5377025850350172</v>
      </c>
      <c r="F110">
        <f t="shared" si="86"/>
        <v>1.1453656256133593</v>
      </c>
      <c r="G110">
        <f t="shared" si="86"/>
        <v>305.67928297798642</v>
      </c>
      <c r="H110">
        <f t="shared" si="86"/>
        <v>0.93203537610708309</v>
      </c>
      <c r="I110">
        <f t="shared" si="86"/>
        <v>0</v>
      </c>
      <c r="J110">
        <f t="shared" si="86"/>
        <v>0</v>
      </c>
      <c r="K110">
        <f t="shared" si="86"/>
        <v>0</v>
      </c>
      <c r="M110">
        <v>2000</v>
      </c>
      <c r="N110">
        <f>VLOOKUP($M$107,$B$56:$BM$94,N99,FALSE)</f>
        <v>37900.650270530037</v>
      </c>
      <c r="O110">
        <f t="shared" ref="O110:V110" si="87">VLOOKUP($M$107,$B$56:$BM$94,O99,FALSE)</f>
        <v>34.745688474682694</v>
      </c>
      <c r="P110">
        <f t="shared" si="87"/>
        <v>834.84331024012772</v>
      </c>
      <c r="Q110">
        <f t="shared" si="87"/>
        <v>270.28864279523572</v>
      </c>
      <c r="R110">
        <f t="shared" si="87"/>
        <v>32859.485901509295</v>
      </c>
      <c r="S110">
        <f t="shared" si="87"/>
        <v>100.19064099644652</v>
      </c>
      <c r="T110">
        <f t="shared" si="87"/>
        <v>0</v>
      </c>
      <c r="U110">
        <f t="shared" si="87"/>
        <v>74.98977778723669</v>
      </c>
      <c r="V110">
        <f t="shared" si="87"/>
        <v>117.69582237159088</v>
      </c>
    </row>
    <row r="111" spans="2:22">
      <c r="B111">
        <v>2005</v>
      </c>
      <c r="C111">
        <f t="shared" ref="C111:K111" si="88">VLOOKUP($B$107,$B$56:$BM$93,C100,FALSE)</f>
        <v>147.10900855082784</v>
      </c>
      <c r="D111">
        <f t="shared" si="88"/>
        <v>0.8297111869937347</v>
      </c>
      <c r="E111">
        <f t="shared" si="88"/>
        <v>8.4363656729315828</v>
      </c>
      <c r="F111">
        <f t="shared" si="88"/>
        <v>2.305032335402486</v>
      </c>
      <c r="G111">
        <f t="shared" si="88"/>
        <v>392.67640882983432</v>
      </c>
      <c r="H111">
        <f t="shared" si="88"/>
        <v>2.4251353052411857</v>
      </c>
      <c r="I111">
        <f t="shared" si="88"/>
        <v>0.49269419875612069</v>
      </c>
      <c r="J111">
        <f t="shared" si="88"/>
        <v>0</v>
      </c>
      <c r="K111">
        <f t="shared" si="88"/>
        <v>0</v>
      </c>
      <c r="M111">
        <v>2005</v>
      </c>
      <c r="N111">
        <f t="shared" ref="N111:V111" si="89">VLOOKUP($M$107,$B$56:$BM$94,N100,FALSE)</f>
        <v>33045.846575594842</v>
      </c>
      <c r="O111">
        <f t="shared" si="89"/>
        <v>186.38225393230243</v>
      </c>
      <c r="P111">
        <f t="shared" si="89"/>
        <v>1895.1038310273707</v>
      </c>
      <c r="Q111">
        <f t="shared" si="89"/>
        <v>517.7911649182073</v>
      </c>
      <c r="R111">
        <f t="shared" si="89"/>
        <v>43032.106263436472</v>
      </c>
      <c r="S111">
        <f t="shared" si="89"/>
        <v>265.76254089044033</v>
      </c>
      <c r="T111">
        <f t="shared" si="89"/>
        <v>53.992724389612562</v>
      </c>
      <c r="U111">
        <f t="shared" si="89"/>
        <v>87.002631354498249</v>
      </c>
      <c r="V111">
        <f t="shared" si="89"/>
        <v>175.01854035418279</v>
      </c>
    </row>
    <row r="112" spans="2:22">
      <c r="B112">
        <v>2010</v>
      </c>
      <c r="C112">
        <f t="shared" ref="C112:K112" si="90">VLOOKUP($B$107,$B$56:$BM$93,C101,FALSE)</f>
        <v>139.99219186559043</v>
      </c>
      <c r="D112">
        <f t="shared" si="90"/>
        <v>3.2462202700428833</v>
      </c>
      <c r="E112">
        <f t="shared" si="90"/>
        <v>20.504638576080932</v>
      </c>
      <c r="F112">
        <f t="shared" si="90"/>
        <v>6.9821321358674302</v>
      </c>
      <c r="G112">
        <f t="shared" si="90"/>
        <v>419.06426095650846</v>
      </c>
      <c r="H112">
        <f t="shared" si="90"/>
        <v>7.3885931911505578</v>
      </c>
      <c r="I112">
        <f t="shared" si="90"/>
        <v>4.8849694044795529</v>
      </c>
      <c r="J112">
        <f t="shared" si="90"/>
        <v>0</v>
      </c>
      <c r="K112">
        <f t="shared" si="90"/>
        <v>0</v>
      </c>
      <c r="M112">
        <v>2010</v>
      </c>
      <c r="N112">
        <f t="shared" ref="N112:V112" si="91">VLOOKUP($M$107,$B$56:$BM$94,N101,FALSE)</f>
        <v>29504.717102479524</v>
      </c>
      <c r="O112">
        <f t="shared" si="91"/>
        <v>684.17252022105083</v>
      </c>
      <c r="P112">
        <f t="shared" si="91"/>
        <v>4321.5521695432426</v>
      </c>
      <c r="Q112">
        <f t="shared" si="91"/>
        <v>1471.5523108509526</v>
      </c>
      <c r="R112">
        <f t="shared" si="91"/>
        <v>50062.798572018575</v>
      </c>
      <c r="S112">
        <f t="shared" si="91"/>
        <v>882.66570815387854</v>
      </c>
      <c r="T112">
        <f t="shared" si="91"/>
        <v>583.57455433860991</v>
      </c>
      <c r="U112">
        <f t="shared" si="91"/>
        <v>80.556473269790516</v>
      </c>
      <c r="V112">
        <f t="shared" si="91"/>
        <v>189.14809030505651</v>
      </c>
    </row>
    <row r="113" spans="2:22">
      <c r="B113">
        <v>2015</v>
      </c>
      <c r="C113">
        <f t="shared" ref="C113:K113" si="92">VLOOKUP($B$107,$B$56:$BM$93,C102,FALSE)</f>
        <v>170.58418904544845</v>
      </c>
      <c r="D113">
        <f t="shared" si="92"/>
        <v>4.0041445749372464</v>
      </c>
      <c r="E113">
        <f t="shared" si="92"/>
        <v>25.076035677733422</v>
      </c>
      <c r="F113">
        <f t="shared" si="92"/>
        <v>8.6131456674362283</v>
      </c>
      <c r="G113">
        <f t="shared" si="92"/>
        <v>473.20800043752649</v>
      </c>
      <c r="H113">
        <f t="shared" si="92"/>
        <v>10.630344040257832</v>
      </c>
      <c r="I113">
        <f t="shared" si="92"/>
        <v>6.5636137153660679</v>
      </c>
      <c r="J113">
        <f t="shared" si="92"/>
        <v>0</v>
      </c>
      <c r="K113">
        <f t="shared" si="92"/>
        <v>0</v>
      </c>
      <c r="M113">
        <v>2015</v>
      </c>
      <c r="N113">
        <f t="shared" ref="N113:V113" si="93">VLOOKUP($M$107,$B$56:$BM$94,N102,FALSE)</f>
        <v>25984.192416886446</v>
      </c>
      <c r="O113">
        <f t="shared" si="93"/>
        <v>609.93028534714301</v>
      </c>
      <c r="P113">
        <f t="shared" si="93"/>
        <v>3819.7006401884951</v>
      </c>
      <c r="Q113">
        <f t="shared" si="93"/>
        <v>1311.9951830805767</v>
      </c>
      <c r="R113">
        <f t="shared" si="93"/>
        <v>47119.687024032995</v>
      </c>
      <c r="S113">
        <f t="shared" si="93"/>
        <v>1058.5165163556292</v>
      </c>
      <c r="T113">
        <f t="shared" si="93"/>
        <v>653.57184098481991</v>
      </c>
      <c r="U113">
        <f t="shared" si="93"/>
        <v>83.479703259963173</v>
      </c>
      <c r="V113">
        <f t="shared" si="93"/>
        <v>182.60470574468715</v>
      </c>
    </row>
    <row r="114" spans="2:22">
      <c r="B114">
        <v>2018</v>
      </c>
      <c r="C114">
        <f t="shared" ref="C114:K114" si="94">VLOOKUP($B$107,$B$56:$BM$93,C103,FALSE)</f>
        <v>158.42994393108157</v>
      </c>
      <c r="D114">
        <f t="shared" si="94"/>
        <v>3.7666094347559911</v>
      </c>
      <c r="E114">
        <f t="shared" si="94"/>
        <v>23.374624288530132</v>
      </c>
      <c r="F114">
        <f t="shared" si="94"/>
        <v>8.1019886807676613</v>
      </c>
      <c r="G114">
        <f t="shared" si="94"/>
        <v>441.07344206275229</v>
      </c>
      <c r="H114">
        <f t="shared" si="94"/>
        <v>10.453341691313838</v>
      </c>
      <c r="I114">
        <f t="shared" si="94"/>
        <v>7.6838210195810657</v>
      </c>
      <c r="J114">
        <f t="shared" si="94"/>
        <v>0</v>
      </c>
      <c r="K114">
        <f t="shared" si="94"/>
        <v>0</v>
      </c>
      <c r="M114">
        <v>2018</v>
      </c>
      <c r="N114">
        <f t="shared" ref="N114:V114" si="95">VLOOKUP($M$107,$B$56:$BM$94,N103,FALSE)</f>
        <v>24270.607221829629</v>
      </c>
      <c r="O114">
        <f t="shared" si="95"/>
        <v>577.02411476436498</v>
      </c>
      <c r="P114">
        <f t="shared" si="95"/>
        <v>3580.8655295083672</v>
      </c>
      <c r="Q114">
        <f t="shared" si="95"/>
        <v>1241.1806765024269</v>
      </c>
      <c r="R114">
        <f t="shared" si="95"/>
        <v>45037.826292059712</v>
      </c>
      <c r="S114">
        <f t="shared" si="95"/>
        <v>1067.386385956916</v>
      </c>
      <c r="T114">
        <f t="shared" si="95"/>
        <v>784.5917784592757</v>
      </c>
      <c r="U114">
        <f t="shared" si="95"/>
        <v>78.537371365540253</v>
      </c>
      <c r="V114">
        <f t="shared" si="95"/>
        <v>171.26235710959543</v>
      </c>
    </row>
    <row r="115" spans="2:22">
      <c r="B115">
        <v>2019</v>
      </c>
      <c r="C115">
        <f t="shared" ref="C115:K115" si="96">VLOOKUP($B$107,$B$56:$BM$93,C104,FALSE)</f>
        <v>169.46612038132571</v>
      </c>
      <c r="D115">
        <f t="shared" si="96"/>
        <v>4.0365458336617079</v>
      </c>
      <c r="E115">
        <f t="shared" si="96"/>
        <v>25.016559772497921</v>
      </c>
      <c r="F115">
        <f t="shared" si="96"/>
        <v>8.6843570469638802</v>
      </c>
      <c r="G115">
        <f t="shared" si="96"/>
        <v>448.52951509133436</v>
      </c>
      <c r="H115">
        <f t="shared" si="96"/>
        <v>11.269497696684304</v>
      </c>
      <c r="I115">
        <f t="shared" si="96"/>
        <v>8.2708768760627596</v>
      </c>
      <c r="J115">
        <f t="shared" si="96"/>
        <v>0</v>
      </c>
      <c r="K115">
        <f t="shared" si="96"/>
        <v>0</v>
      </c>
      <c r="M115">
        <v>2019</v>
      </c>
      <c r="N115">
        <f t="shared" ref="N115:V115" si="97">VLOOKUP($M$107,$B$56:$BM$94,N104,FALSE)</f>
        <v>25697.804128444805</v>
      </c>
      <c r="O115">
        <f t="shared" si="97"/>
        <v>612.1008963651185</v>
      </c>
      <c r="P115">
        <f t="shared" si="97"/>
        <v>3793.5054602927266</v>
      </c>
      <c r="Q115">
        <f t="shared" si="97"/>
        <v>1316.8939365118629</v>
      </c>
      <c r="R115">
        <f t="shared" si="97"/>
        <v>45498.903253325196</v>
      </c>
      <c r="S115">
        <f t="shared" si="97"/>
        <v>1143.1795860983611</v>
      </c>
      <c r="T115">
        <f t="shared" si="97"/>
        <v>838.99902713763333</v>
      </c>
      <c r="U115">
        <f t="shared" si="97"/>
        <v>82.797950644353193</v>
      </c>
      <c r="V115">
        <f t="shared" si="97"/>
        <v>180.81551343315431</v>
      </c>
    </row>
    <row r="116" spans="2:22">
      <c r="B116">
        <v>2020</v>
      </c>
      <c r="C116">
        <f t="shared" ref="C116:K116" si="98">VLOOKUP($B$107,$B$56:$BM$93,C105,FALSE)</f>
        <v>174.43829324368858</v>
      </c>
      <c r="D116">
        <f t="shared" si="98"/>
        <v>4.1598157879445967</v>
      </c>
      <c r="E116">
        <f t="shared" si="98"/>
        <v>25.759650110463856</v>
      </c>
      <c r="F116">
        <f t="shared" si="98"/>
        <v>8.9518586070998669</v>
      </c>
      <c r="G116">
        <f t="shared" si="98"/>
        <v>455.64477401476637</v>
      </c>
      <c r="H116">
        <f t="shared" si="98"/>
        <v>9.2460891306576443</v>
      </c>
      <c r="I116">
        <f t="shared" si="98"/>
        <v>11.989655418726935</v>
      </c>
      <c r="J116">
        <f t="shared" si="98"/>
        <v>0</v>
      </c>
      <c r="K116">
        <f t="shared" si="98"/>
        <v>0</v>
      </c>
      <c r="M116">
        <v>2020</v>
      </c>
      <c r="N116">
        <f t="shared" ref="N116:V116" si="99">VLOOKUP($M$107,$B$56:$BM$94,N105,FALSE)</f>
        <v>26193.411225914708</v>
      </c>
      <c r="O116">
        <f t="shared" si="99"/>
        <v>624.63214659793493</v>
      </c>
      <c r="P116">
        <f t="shared" si="99"/>
        <v>3868.0331928979822</v>
      </c>
      <c r="Q116">
        <f t="shared" si="99"/>
        <v>1344.1986238907139</v>
      </c>
      <c r="R116">
        <f>VLOOKUP($M$107,$B$56:$BM$94,R105,FALSE)</f>
        <v>45746.940029928512</v>
      </c>
      <c r="S116">
        <f t="shared" si="99"/>
        <v>928.31150293816631</v>
      </c>
      <c r="T116">
        <f t="shared" si="99"/>
        <v>1203.7667909305003</v>
      </c>
      <c r="U116">
        <f t="shared" si="99"/>
        <v>83.974836836151098</v>
      </c>
      <c r="V116">
        <f t="shared" si="99"/>
        <v>183.60038684765692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K39"/>
  <sheetViews>
    <sheetView workbookViewId="0">
      <selection activeCell="AG33" sqref="AG33"/>
    </sheetView>
  </sheetViews>
  <sheetFormatPr defaultRowHeight="15"/>
  <cols>
    <col min="4" max="4" width="10.140625" bestFit="1" customWidth="1"/>
    <col min="9" max="9" width="12" customWidth="1"/>
    <col min="10" max="10" width="15.42578125" customWidth="1"/>
  </cols>
  <sheetData>
    <row r="2" spans="2:11">
      <c r="B2" t="s">
        <v>585</v>
      </c>
    </row>
    <row r="4" spans="2:11">
      <c r="C4" t="s">
        <v>586</v>
      </c>
      <c r="D4" t="s">
        <v>587</v>
      </c>
    </row>
    <row r="5" spans="2:11">
      <c r="E5" t="s">
        <v>588</v>
      </c>
    </row>
    <row r="6" spans="2:11">
      <c r="B6" s="18">
        <v>2000</v>
      </c>
      <c r="C6" s="37">
        <f>C27/D29</f>
        <v>3167.1935087719298</v>
      </c>
      <c r="D6" s="18"/>
      <c r="E6">
        <v>3237.1</v>
      </c>
      <c r="F6">
        <f t="shared" ref="F6:F20" si="0">$C$23</f>
        <v>3363.0317461622808</v>
      </c>
    </row>
    <row r="7" spans="2:11">
      <c r="B7" s="18">
        <v>2005</v>
      </c>
      <c r="C7" s="37">
        <f>C28/D29</f>
        <v>3509.0144298245614</v>
      </c>
      <c r="D7" s="18"/>
      <c r="E7">
        <v>3237.1</v>
      </c>
      <c r="F7">
        <f t="shared" si="0"/>
        <v>3363.0317461622808</v>
      </c>
      <c r="I7" s="38" t="s">
        <v>589</v>
      </c>
      <c r="J7" s="39" t="s">
        <v>590</v>
      </c>
      <c r="K7" s="38" t="s">
        <v>591</v>
      </c>
    </row>
    <row r="8" spans="2:11">
      <c r="B8">
        <v>2007</v>
      </c>
      <c r="C8">
        <v>3254.8</v>
      </c>
      <c r="D8">
        <v>233</v>
      </c>
      <c r="E8">
        <v>3237.1</v>
      </c>
      <c r="F8">
        <f t="shared" si="0"/>
        <v>3363.0317461622808</v>
      </c>
      <c r="I8" s="12">
        <v>2000</v>
      </c>
      <c r="J8" s="40">
        <f>C6</f>
        <v>3167.1935087719298</v>
      </c>
      <c r="K8" s="12">
        <f t="shared" ref="K8:K14" si="1">F14</f>
        <v>3363.0317461622808</v>
      </c>
    </row>
    <row r="9" spans="2:11">
      <c r="B9">
        <v>2008</v>
      </c>
      <c r="C9">
        <v>3415.9</v>
      </c>
      <c r="D9">
        <v>244</v>
      </c>
      <c r="E9">
        <v>3237.1</v>
      </c>
      <c r="F9">
        <f t="shared" si="0"/>
        <v>3363.0317461622808</v>
      </c>
      <c r="I9" s="12">
        <v>2005</v>
      </c>
      <c r="J9" s="40">
        <f>C7</f>
        <v>3509.0144298245614</v>
      </c>
      <c r="K9" s="12">
        <f t="shared" si="1"/>
        <v>3363.0317461622808</v>
      </c>
    </row>
    <row r="10" spans="2:11">
      <c r="B10">
        <v>2009</v>
      </c>
      <c r="C10">
        <v>3350.2</v>
      </c>
      <c r="D10">
        <v>209</v>
      </c>
      <c r="E10">
        <v>3237.1</v>
      </c>
      <c r="F10">
        <f t="shared" si="0"/>
        <v>3363.0317461622808</v>
      </c>
      <c r="I10" s="12">
        <v>2010</v>
      </c>
      <c r="J10" s="12">
        <f>C11</f>
        <v>3956.1</v>
      </c>
      <c r="K10" s="12">
        <f t="shared" si="1"/>
        <v>3363.0317461622808</v>
      </c>
    </row>
    <row r="11" spans="2:11">
      <c r="B11">
        <v>2010</v>
      </c>
      <c r="C11">
        <v>3956.1</v>
      </c>
      <c r="D11">
        <v>240</v>
      </c>
      <c r="E11">
        <v>3237.1</v>
      </c>
      <c r="F11">
        <f t="shared" si="0"/>
        <v>3363.0317461622808</v>
      </c>
      <c r="I11" s="12">
        <v>2015</v>
      </c>
      <c r="J11" s="12">
        <f>C16</f>
        <v>3198</v>
      </c>
      <c r="K11" s="12">
        <f t="shared" si="1"/>
        <v>3363.0317461622808</v>
      </c>
    </row>
    <row r="12" spans="2:11">
      <c r="B12">
        <v>2011</v>
      </c>
      <c r="C12">
        <v>3313.8</v>
      </c>
      <c r="D12">
        <v>215</v>
      </c>
      <c r="E12">
        <v>3237.1</v>
      </c>
      <c r="F12">
        <f t="shared" si="0"/>
        <v>3363.0317461622808</v>
      </c>
      <c r="I12" s="12">
        <v>2018</v>
      </c>
      <c r="J12" s="12">
        <f>C19</f>
        <v>3040.9</v>
      </c>
      <c r="K12" s="12">
        <f t="shared" si="1"/>
        <v>3363.0317461622808</v>
      </c>
    </row>
    <row r="13" spans="2:11">
      <c r="B13">
        <v>2012</v>
      </c>
      <c r="C13">
        <v>3551.2</v>
      </c>
      <c r="D13">
        <v>228</v>
      </c>
      <c r="E13">
        <v>3237.1</v>
      </c>
      <c r="F13">
        <f t="shared" si="0"/>
        <v>3363.0317461622808</v>
      </c>
      <c r="I13" s="12">
        <v>2019</v>
      </c>
      <c r="J13" s="12">
        <f>C20</f>
        <v>3209.4</v>
      </c>
      <c r="K13" s="12">
        <f t="shared" si="1"/>
        <v>3363.0317461622808</v>
      </c>
    </row>
    <row r="14" spans="2:11">
      <c r="B14">
        <v>2013</v>
      </c>
      <c r="C14">
        <v>3627.1</v>
      </c>
      <c r="D14">
        <v>233</v>
      </c>
      <c r="E14">
        <v>3237.1</v>
      </c>
      <c r="F14">
        <f t="shared" si="0"/>
        <v>3363.0317461622808</v>
      </c>
      <c r="I14" s="12">
        <v>2020</v>
      </c>
      <c r="J14" s="12">
        <f>C21</f>
        <v>3205.4</v>
      </c>
      <c r="K14" s="12">
        <f t="shared" si="1"/>
        <v>3363.0317461622808</v>
      </c>
    </row>
    <row r="15" spans="2:11">
      <c r="B15">
        <v>2014</v>
      </c>
      <c r="C15">
        <v>3064.6</v>
      </c>
      <c r="D15">
        <v>226</v>
      </c>
      <c r="E15">
        <v>3237.1</v>
      </c>
      <c r="F15">
        <f t="shared" si="0"/>
        <v>3363.0317461622808</v>
      </c>
      <c r="I15" s="12" t="s">
        <v>592</v>
      </c>
      <c r="J15" s="40">
        <f>AVERAGE(J8:J14)</f>
        <v>3326.5725626566423</v>
      </c>
      <c r="K15" s="40">
        <f>AVERAGE(K8:K14)</f>
        <v>3363.0317461622803</v>
      </c>
    </row>
    <row r="16" spans="2:11">
      <c r="B16">
        <v>2015</v>
      </c>
      <c r="C16">
        <v>3198</v>
      </c>
      <c r="D16">
        <v>234</v>
      </c>
      <c r="E16">
        <v>3237.1</v>
      </c>
      <c r="F16">
        <f t="shared" si="0"/>
        <v>3363.0317461622808</v>
      </c>
    </row>
    <row r="17" spans="2:10">
      <c r="B17">
        <v>2016</v>
      </c>
      <c r="C17">
        <v>3467.4</v>
      </c>
      <c r="D17">
        <v>228</v>
      </c>
      <c r="E17">
        <v>3237.1</v>
      </c>
      <c r="F17">
        <f t="shared" si="0"/>
        <v>3363.0317461622808</v>
      </c>
    </row>
    <row r="18" spans="2:10">
      <c r="B18">
        <v>2017</v>
      </c>
      <c r="C18">
        <v>3477.5</v>
      </c>
      <c r="D18">
        <v>232</v>
      </c>
      <c r="E18">
        <v>3237.1</v>
      </c>
      <c r="F18">
        <f t="shared" si="0"/>
        <v>3363.0317461622808</v>
      </c>
    </row>
    <row r="19" spans="2:10">
      <c r="B19">
        <v>2018</v>
      </c>
      <c r="C19">
        <v>3040.9</v>
      </c>
      <c r="D19">
        <v>195</v>
      </c>
      <c r="E19">
        <v>3237.1</v>
      </c>
      <c r="F19">
        <f t="shared" si="0"/>
        <v>3363.0317461622808</v>
      </c>
    </row>
    <row r="20" spans="2:10">
      <c r="B20">
        <v>2019</v>
      </c>
      <c r="C20">
        <v>3209.4</v>
      </c>
      <c r="D20">
        <v>233</v>
      </c>
      <c r="E20">
        <v>3237.1</v>
      </c>
      <c r="F20">
        <f t="shared" si="0"/>
        <v>3363.0317461622808</v>
      </c>
    </row>
    <row r="21" spans="2:10">
      <c r="B21">
        <v>2020</v>
      </c>
      <c r="C21">
        <v>3205.4</v>
      </c>
      <c r="D21">
        <v>237</v>
      </c>
      <c r="E21">
        <v>3237.1</v>
      </c>
      <c r="F21">
        <v>3653.0547094298245</v>
      </c>
    </row>
    <row r="23" spans="2:10">
      <c r="C23">
        <f>AVERAGE(C6:C21)</f>
        <v>3363.0317461622808</v>
      </c>
      <c r="E23">
        <f>AVERAGE(E8:E21)</f>
        <v>3237.099999999999</v>
      </c>
    </row>
    <row r="25" spans="2:10">
      <c r="C25" t="s">
        <v>593</v>
      </c>
      <c r="E25" t="s">
        <v>594</v>
      </c>
    </row>
    <row r="27" spans="2:10">
      <c r="B27">
        <v>2000</v>
      </c>
      <c r="C27">
        <v>2738</v>
      </c>
    </row>
    <row r="28" spans="2:10">
      <c r="B28">
        <v>2005</v>
      </c>
      <c r="C28">
        <v>3033.5</v>
      </c>
    </row>
    <row r="29" spans="2:10">
      <c r="B29">
        <v>2010</v>
      </c>
      <c r="C29">
        <v>3420</v>
      </c>
      <c r="D29">
        <f>C29/C11</f>
        <v>0.86448775309016457</v>
      </c>
    </row>
    <row r="30" spans="2:10">
      <c r="B30">
        <v>2015</v>
      </c>
    </row>
    <row r="31" spans="2:10">
      <c r="B31">
        <v>2016</v>
      </c>
    </row>
    <row r="32" spans="2:10">
      <c r="J32" s="15"/>
    </row>
    <row r="33" spans="10:10">
      <c r="J33" s="15"/>
    </row>
    <row r="34" spans="10:10">
      <c r="J34" s="15"/>
    </row>
    <row r="35" spans="10:10">
      <c r="J35" s="15"/>
    </row>
    <row r="36" spans="10:10">
      <c r="J36" s="15"/>
    </row>
    <row r="37" spans="10:10">
      <c r="J37" s="15"/>
    </row>
    <row r="38" spans="10:10">
      <c r="J38" s="15"/>
    </row>
    <row r="39" spans="10:10">
      <c r="J39" s="15"/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65"/>
  <sheetViews>
    <sheetView zoomScale="80" zoomScaleNormal="80" workbookViewId="0">
      <selection activeCell="K10" sqref="K10:L2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8" width="10.42578125" style="42" bestFit="1" customWidth="1"/>
    <col min="9" max="9" width="9.140625" style="42"/>
  </cols>
  <sheetData>
    <row r="1" spans="1:11" ht="29.25" customHeight="1">
      <c r="A1" s="41" t="s">
        <v>595</v>
      </c>
    </row>
    <row r="2" spans="1:11" ht="12.75" customHeight="1">
      <c r="A2" s="41"/>
    </row>
    <row r="3" spans="1:11" ht="26.25" customHeight="1">
      <c r="A3" s="43" t="s">
        <v>596</v>
      </c>
    </row>
    <row r="4" spans="1:11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11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11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11" ht="15.75" thickBot="1">
      <c r="A7" s="49" t="s">
        <v>130</v>
      </c>
      <c r="B7" s="50"/>
      <c r="C7" s="51">
        <v>0.183</v>
      </c>
      <c r="D7" s="51">
        <v>0.13</v>
      </c>
      <c r="E7" s="51">
        <v>9.7000000000000003E-2</v>
      </c>
      <c r="F7" s="51">
        <v>4.7E-2</v>
      </c>
    </row>
    <row r="8" spans="1:11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11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11" ht="15.75" thickBot="1">
      <c r="A10" s="49" t="s">
        <v>600</v>
      </c>
      <c r="B10" s="50"/>
      <c r="C10" s="51">
        <v>20.04</v>
      </c>
      <c r="D10" s="51">
        <v>23.094000000000001</v>
      </c>
      <c r="E10" s="51">
        <v>20.331</v>
      </c>
      <c r="F10" s="51">
        <v>17.312999999999999</v>
      </c>
    </row>
    <row r="11" spans="1:11" ht="15.75" thickBot="1">
      <c r="A11" s="49" t="s">
        <v>309</v>
      </c>
      <c r="B11" s="50"/>
      <c r="C11" s="51">
        <v>252.279</v>
      </c>
      <c r="D11" s="51">
        <v>263.02499999999998</v>
      </c>
      <c r="E11" s="51">
        <v>256.85899999999998</v>
      </c>
      <c r="F11" s="51">
        <v>278.29199999999997</v>
      </c>
    </row>
    <row r="12" spans="1:11" ht="15.75" thickBot="1">
      <c r="A12" s="49" t="s">
        <v>601</v>
      </c>
      <c r="B12" s="50"/>
      <c r="C12" s="51">
        <v>3.831</v>
      </c>
      <c r="D12" s="51">
        <v>110.917</v>
      </c>
      <c r="E12" s="51">
        <v>937</v>
      </c>
      <c r="F12" s="51">
        <v>1126.2070000000001</v>
      </c>
    </row>
    <row r="13" spans="1:11" ht="15.75" thickBot="1">
      <c r="A13" s="49" t="s">
        <v>602</v>
      </c>
      <c r="B13" s="50"/>
      <c r="C13" s="51"/>
      <c r="D13" s="51"/>
      <c r="E13" s="51"/>
      <c r="F13" s="51"/>
    </row>
    <row r="14" spans="1:11" ht="15.75" thickBot="1">
      <c r="A14" s="52" t="s">
        <v>358</v>
      </c>
      <c r="B14" s="53"/>
      <c r="C14" s="54">
        <f>SUM(C6:C13)</f>
        <v>276.33300000000003</v>
      </c>
      <c r="D14" s="54">
        <f>SUM(D6:D13)</f>
        <v>397.16599999999994</v>
      </c>
      <c r="E14" s="54">
        <f>SUM(E6:E13)</f>
        <v>1214.287</v>
      </c>
      <c r="F14" s="54">
        <f>SUM(F6:F13)</f>
        <v>1421.8590000000002</v>
      </c>
    </row>
    <row r="15" spans="1:11">
      <c r="A15" s="55"/>
      <c r="B15" s="56"/>
      <c r="K15" s="229"/>
    </row>
    <row r="16" spans="1:11" ht="23.25" customHeight="1">
      <c r="A16" s="43" t="s">
        <v>603</v>
      </c>
      <c r="B16" s="57"/>
      <c r="K16" s="229"/>
    </row>
    <row r="17" spans="1:8" ht="16.5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105.217</v>
      </c>
      <c r="E20" s="51">
        <v>931.01900000000001</v>
      </c>
      <c r="F20" s="51">
        <v>1117.8900000000001</v>
      </c>
    </row>
    <row r="21" spans="1:8" ht="15.75" thickBot="1">
      <c r="A21" s="49" t="s">
        <v>607</v>
      </c>
      <c r="B21" s="51">
        <v>16.111000000000001</v>
      </c>
      <c r="C21" s="51">
        <v>24.053999999999998</v>
      </c>
      <c r="D21" s="51">
        <v>28.923999999999999</v>
      </c>
      <c r="E21" s="51">
        <v>26.408999999999999</v>
      </c>
      <c r="F21" s="51">
        <v>25.677</v>
      </c>
    </row>
    <row r="22" spans="1:8" ht="15.75" thickBot="1">
      <c r="A22" s="49" t="s">
        <v>608</v>
      </c>
      <c r="B22" s="51">
        <v>264.54500000000002</v>
      </c>
      <c r="C22" s="51">
        <v>252.279</v>
      </c>
      <c r="D22" s="51">
        <v>263.02499999999998</v>
      </c>
      <c r="E22" s="51">
        <v>256.85899999999998</v>
      </c>
      <c r="F22" s="51">
        <v>278.29199999999997</v>
      </c>
    </row>
    <row r="23" spans="1:8" ht="15.75" thickBot="1">
      <c r="A23" s="52" t="s">
        <v>609</v>
      </c>
      <c r="B23" s="54">
        <f>SUM(B19:B22)</f>
        <v>280.65600000000001</v>
      </c>
      <c r="C23" s="54">
        <f>SUM(C19:C22)</f>
        <v>276.33299999999997</v>
      </c>
      <c r="D23" s="54">
        <f>SUM(D19:D22)</f>
        <v>397.16599999999994</v>
      </c>
      <c r="E23" s="54">
        <f>SUM(E19:E22)</f>
        <v>1214.287</v>
      </c>
      <c r="F23" s="54">
        <f>SUM(F19:F22)</f>
        <v>1421.8589999999999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5.6870000000000003</v>
      </c>
      <c r="C29" s="42">
        <f>D29</f>
        <v>5.6870000000000003</v>
      </c>
      <c r="D29" s="42">
        <f>E29</f>
        <v>5.6870000000000003</v>
      </c>
      <c r="E29" s="42">
        <v>5.6870000000000003</v>
      </c>
      <c r="F29" s="42">
        <v>5.1970000000000001</v>
      </c>
      <c r="G29" s="42">
        <v>4.1399999999999997</v>
      </c>
      <c r="H29" s="42">
        <v>4.0949999999999998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5" ht="39" thickBot="1">
      <c r="A33" s="47"/>
      <c r="B33" s="48" t="s">
        <v>41</v>
      </c>
      <c r="C33" s="48" t="s">
        <v>42</v>
      </c>
    </row>
    <row r="34" spans="1:5" ht="15.75" thickBot="1">
      <c r="A34" s="124" t="s">
        <v>277</v>
      </c>
      <c r="B34" s="125"/>
      <c r="C34" s="51"/>
    </row>
    <row r="35" spans="1:5" ht="15.75" thickBot="1">
      <c r="A35" s="49"/>
      <c r="B35" s="125" t="s">
        <v>44</v>
      </c>
      <c r="C35" s="51">
        <v>7.7309999999999999</v>
      </c>
    </row>
    <row r="36" spans="1:5" ht="15.75" thickBot="1">
      <c r="A36" s="49"/>
      <c r="B36" s="125" t="s">
        <v>46</v>
      </c>
      <c r="C36" s="51">
        <v>1.9910000000000001</v>
      </c>
    </row>
    <row r="37" spans="1:5" ht="15.75" thickBot="1">
      <c r="A37" s="49"/>
      <c r="B37" s="125" t="s">
        <v>48</v>
      </c>
      <c r="C37" s="51">
        <v>0</v>
      </c>
    </row>
    <row r="38" spans="1:5" ht="15.75" thickBot="1">
      <c r="A38" s="49"/>
      <c r="B38" s="125" t="s">
        <v>50</v>
      </c>
      <c r="C38" s="51">
        <v>4.7E-2</v>
      </c>
    </row>
    <row r="39" spans="1:5" ht="15.75" thickBot="1">
      <c r="A39" s="49"/>
      <c r="B39" s="125" t="s">
        <v>52</v>
      </c>
      <c r="C39" s="51">
        <v>0</v>
      </c>
    </row>
    <row r="40" spans="1:5" ht="15.75" thickBot="1">
      <c r="A40" s="49"/>
      <c r="B40" s="125" t="s">
        <v>54</v>
      </c>
      <c r="C40" s="51">
        <v>0</v>
      </c>
      <c r="E40" s="126"/>
    </row>
    <row r="41" spans="1:5" ht="15.75" thickBot="1">
      <c r="A41" s="49"/>
      <c r="B41" s="125" t="s">
        <v>56</v>
      </c>
      <c r="C41" s="51">
        <v>0</v>
      </c>
    </row>
    <row r="42" spans="1:5" ht="15.75" thickBot="1">
      <c r="A42" s="49"/>
      <c r="B42" s="125" t="s">
        <v>58</v>
      </c>
      <c r="C42" s="51">
        <v>13.212999999999999</v>
      </c>
    </row>
    <row r="43" spans="1:5" ht="15.75" thickBot="1">
      <c r="A43" s="49"/>
      <c r="B43" s="125" t="s">
        <v>60</v>
      </c>
      <c r="C43" s="51">
        <v>0</v>
      </c>
    </row>
    <row r="44" spans="1:5" ht="15.75" thickBot="1">
      <c r="A44" s="49"/>
      <c r="B44" s="125" t="s">
        <v>62</v>
      </c>
      <c r="C44" s="51">
        <v>0</v>
      </c>
    </row>
    <row r="45" spans="1:5" ht="15.75" thickBot="1">
      <c r="A45" s="49"/>
      <c r="B45" s="125" t="s">
        <v>64</v>
      </c>
      <c r="C45" s="51">
        <v>0</v>
      </c>
    </row>
    <row r="46" spans="1:5" ht="15.75" thickBot="1">
      <c r="A46" s="49"/>
      <c r="B46" s="125" t="s">
        <v>66</v>
      </c>
      <c r="C46" s="51">
        <v>0</v>
      </c>
    </row>
    <row r="47" spans="1:5" ht="15.75" thickBot="1">
      <c r="A47" s="49"/>
      <c r="B47" s="125" t="s">
        <v>67</v>
      </c>
      <c r="C47" s="51">
        <v>0</v>
      </c>
    </row>
    <row r="48" spans="1:5" ht="15.75" thickBot="1">
      <c r="A48" s="49"/>
      <c r="B48" s="125" t="s">
        <v>68</v>
      </c>
      <c r="C48" s="51">
        <v>2.6949999999999998</v>
      </c>
      <c r="D48" s="127">
        <f>C48/SUM(C35:C48)</f>
        <v>0.10495774428476846</v>
      </c>
      <c r="E48" s="42">
        <f>(C38+C39+C41+C42+C43+C44+C45)/SUM(C35:C48)</f>
        <v>0.51641546909685709</v>
      </c>
    </row>
    <row r="49" spans="1:5" ht="15.75" thickBot="1">
      <c r="A49" s="124" t="s">
        <v>278</v>
      </c>
      <c r="B49" s="125"/>
      <c r="C49" s="51"/>
    </row>
    <row r="50" spans="1:5" ht="15.75" thickBot="1">
      <c r="A50" s="49"/>
      <c r="B50" s="125" t="s">
        <v>45</v>
      </c>
      <c r="C50" s="51">
        <v>13.183999999999999</v>
      </c>
    </row>
    <row r="51" spans="1:5" ht="15.75" thickBot="1">
      <c r="A51" s="49"/>
      <c r="B51" s="125" t="s">
        <v>47</v>
      </c>
      <c r="C51" s="51">
        <v>36.405999999999999</v>
      </c>
    </row>
    <row r="52" spans="1:5" ht="15.75" thickBot="1">
      <c r="A52" s="49"/>
      <c r="B52" s="125" t="s">
        <v>49</v>
      </c>
      <c r="C52" s="51">
        <v>80.587000000000003</v>
      </c>
    </row>
    <row r="53" spans="1:5" ht="15.75" thickBot="1">
      <c r="A53" s="49"/>
      <c r="B53" s="125" t="s">
        <v>51</v>
      </c>
      <c r="C53" s="51">
        <v>0</v>
      </c>
    </row>
    <row r="54" spans="1:5" ht="15.75" thickBot="1">
      <c r="A54" s="49"/>
      <c r="B54" s="125" t="s">
        <v>53</v>
      </c>
      <c r="C54" s="51">
        <v>0</v>
      </c>
    </row>
    <row r="55" spans="1:5" ht="15.75" thickBot="1">
      <c r="A55" s="49"/>
      <c r="B55" s="125" t="s">
        <v>55</v>
      </c>
      <c r="C55" s="51">
        <v>2.92</v>
      </c>
    </row>
    <row r="56" spans="1:5" ht="15.75" thickBot="1">
      <c r="A56" s="49"/>
      <c r="B56" s="125" t="s">
        <v>57</v>
      </c>
      <c r="C56" s="51">
        <v>119.88200000000001</v>
      </c>
    </row>
    <row r="57" spans="1:5" ht="15.75" thickBot="1">
      <c r="A57" s="49"/>
      <c r="B57" s="125" t="s">
        <v>59</v>
      </c>
      <c r="C57" s="51">
        <v>0</v>
      </c>
    </row>
    <row r="58" spans="1:5" ht="15.75" thickBot="1">
      <c r="A58" s="49"/>
      <c r="B58" s="125" t="s">
        <v>61</v>
      </c>
      <c r="C58" s="51">
        <v>0</v>
      </c>
    </row>
    <row r="59" spans="1:5" ht="15.75" thickBot="1">
      <c r="A59" s="49"/>
      <c r="B59" s="125" t="s">
        <v>63</v>
      </c>
      <c r="C59" s="51">
        <v>25.312999999999999</v>
      </c>
    </row>
    <row r="60" spans="1:5" ht="15.75" thickBot="1">
      <c r="A60" s="49"/>
      <c r="B60" s="125" t="s">
        <v>65</v>
      </c>
      <c r="C60" s="51">
        <v>0</v>
      </c>
      <c r="E60" s="42">
        <f>(C52+C53+C55+C56+C57+C58+C59)/SUM(C50:C60)</f>
        <v>0.82180587296796181</v>
      </c>
    </row>
    <row r="61" spans="1:5" ht="15.75" thickBot="1">
      <c r="A61" s="52" t="s">
        <v>279</v>
      </c>
      <c r="B61" s="128"/>
      <c r="C61" s="54">
        <f>SUM(C35:C60)</f>
        <v>303.96899999999994</v>
      </c>
    </row>
    <row r="62" spans="1:5">
      <c r="B62" s="123"/>
    </row>
    <row r="63" spans="1:5">
      <c r="A63" s="42" t="s">
        <v>621</v>
      </c>
      <c r="B63" s="123"/>
    </row>
    <row r="64" spans="1:5">
      <c r="A64" s="42" t="s">
        <v>622</v>
      </c>
      <c r="B64" s="123"/>
    </row>
    <row r="65" spans="1:2">
      <c r="A65" s="129" t="s">
        <v>612</v>
      </c>
      <c r="B65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66"/>
  <sheetViews>
    <sheetView topLeftCell="A22"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623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</v>
      </c>
      <c r="D7" s="51">
        <v>28.306999999999999</v>
      </c>
      <c r="E7" s="51">
        <v>45.81</v>
      </c>
      <c r="F7" s="51">
        <v>133.13900000000001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0.23300000000000001</v>
      </c>
      <c r="D9" s="51">
        <v>0.24199999999999999</v>
      </c>
      <c r="E9" s="51">
        <v>0.23699999999999999</v>
      </c>
      <c r="F9" s="51">
        <v>0.28100000000000003</v>
      </c>
    </row>
    <row r="10" spans="1:6" ht="15.75" thickBot="1">
      <c r="A10" s="49" t="s">
        <v>600</v>
      </c>
      <c r="B10" s="50"/>
      <c r="C10" s="51">
        <v>127.313</v>
      </c>
      <c r="D10" s="51">
        <v>104.34000000000002</v>
      </c>
      <c r="E10" s="51">
        <v>117.515</v>
      </c>
      <c r="F10" s="51">
        <v>156.12699999999998</v>
      </c>
    </row>
    <row r="11" spans="1:6" ht="15.75" thickBot="1">
      <c r="A11" s="49" t="s">
        <v>309</v>
      </c>
      <c r="B11" s="50"/>
      <c r="C11" s="51">
        <v>693.90899999999999</v>
      </c>
      <c r="D11" s="51">
        <v>720.61900000000003</v>
      </c>
      <c r="E11" s="51">
        <v>745.52099999999996</v>
      </c>
      <c r="F11" s="51">
        <v>802.19899999999996</v>
      </c>
    </row>
    <row r="12" spans="1:6" ht="15.75" thickBot="1">
      <c r="A12" s="49" t="s">
        <v>601</v>
      </c>
      <c r="B12" s="50"/>
      <c r="C12" s="51">
        <v>0.41499999999999998</v>
      </c>
      <c r="D12" s="51">
        <v>0.35199999999999998</v>
      </c>
      <c r="E12" s="51">
        <v>0.42199999999999999</v>
      </c>
      <c r="F12" s="51">
        <v>0.59899999999999998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821.87</v>
      </c>
      <c r="D14" s="54">
        <f>SUM(D6:D13)</f>
        <v>853.86</v>
      </c>
      <c r="E14" s="54">
        <f>SUM(E6:E13)</f>
        <v>909.505</v>
      </c>
      <c r="F14" s="54">
        <f>SUM(F6:F13)</f>
        <v>1092.345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64.634</v>
      </c>
      <c r="C20" s="51">
        <v>0.11</v>
      </c>
      <c r="D20" s="51">
        <v>7.0000000000000001E-3</v>
      </c>
      <c r="E20" s="51">
        <v>12.388999999999999</v>
      </c>
      <c r="F20" s="51">
        <v>43.325000000000003</v>
      </c>
    </row>
    <row r="21" spans="1:8" ht="15.75" thickBot="1">
      <c r="A21" s="49" t="s">
        <v>607</v>
      </c>
      <c r="B21" s="51">
        <v>140.94200000000001</v>
      </c>
      <c r="C21" s="51">
        <v>127.851</v>
      </c>
      <c r="D21" s="51">
        <v>133.23400000000001</v>
      </c>
      <c r="E21" s="51">
        <v>151.595</v>
      </c>
      <c r="F21" s="51">
        <v>246.821</v>
      </c>
    </row>
    <row r="22" spans="1:8" ht="15.75" thickBot="1">
      <c r="A22" s="49" t="s">
        <v>608</v>
      </c>
      <c r="B22" s="51">
        <v>738.39099999999996</v>
      </c>
      <c r="C22" s="51">
        <v>693.90899999999999</v>
      </c>
      <c r="D22" s="51">
        <v>720.61900000000003</v>
      </c>
      <c r="E22" s="51">
        <v>745.52099999999996</v>
      </c>
      <c r="F22" s="51">
        <v>802.19899999999996</v>
      </c>
    </row>
    <row r="23" spans="1:8" ht="15.75" thickBot="1">
      <c r="A23" s="52" t="s">
        <v>609</v>
      </c>
      <c r="B23" s="54">
        <f>SUM(B19:B22)</f>
        <v>943.96699999999998</v>
      </c>
      <c r="C23" s="54">
        <f>SUM(C19:C22)</f>
        <v>821.87</v>
      </c>
      <c r="D23" s="54">
        <f>SUM(D19:D22)</f>
        <v>853.86</v>
      </c>
      <c r="E23" s="54">
        <f>SUM(E19:E22)</f>
        <v>909.505</v>
      </c>
      <c r="F23" s="54">
        <f>SUM(F19:F22)</f>
        <v>1092.345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41.826000000000001</v>
      </c>
      <c r="C29" s="42">
        <f>D29</f>
        <v>41.826000000000001</v>
      </c>
      <c r="D29" s="42">
        <f>E29</f>
        <v>41.826000000000001</v>
      </c>
      <c r="E29">
        <v>41.826000000000001</v>
      </c>
      <c r="F29">
        <v>38.744999999999997</v>
      </c>
      <c r="G29">
        <v>25.183999999999997</v>
      </c>
      <c r="H29">
        <v>32.837000000000003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47.720999999999997</v>
      </c>
    </row>
    <row r="36" spans="1:3" ht="15.75" thickBot="1">
      <c r="A36" s="49"/>
      <c r="B36" s="125" t="s">
        <v>46</v>
      </c>
      <c r="C36" s="51">
        <v>4.9619999999999997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88.004999999999995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73.929000000000002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32.204000000000001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11.624000000000001</v>
      </c>
    </row>
    <row r="51" spans="1:3" ht="15.75" thickBot="1">
      <c r="A51" s="49"/>
      <c r="B51" s="125" t="s">
        <v>47</v>
      </c>
      <c r="C51" s="51">
        <v>134.911</v>
      </c>
    </row>
    <row r="52" spans="1:3" ht="15.75" thickBot="1">
      <c r="A52" s="49"/>
      <c r="B52" s="125" t="s">
        <v>49</v>
      </c>
      <c r="C52" s="51">
        <v>316.10500000000002</v>
      </c>
    </row>
    <row r="53" spans="1:3" ht="15.75" thickBot="1">
      <c r="A53" s="49"/>
      <c r="B53" s="125" t="s">
        <v>51</v>
      </c>
      <c r="C53" s="51">
        <v>28.183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244.13800000000001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19.465</v>
      </c>
    </row>
    <row r="59" spans="1:3" ht="15.75" thickBot="1">
      <c r="A59" s="49"/>
      <c r="B59" s="125" t="s">
        <v>63</v>
      </c>
      <c r="C59" s="51">
        <v>47.773000000000003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1049.02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624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18.497</v>
      </c>
      <c r="D6" s="51">
        <v>0.36599999999999999</v>
      </c>
      <c r="E6" s="51">
        <v>0.34899999999999998</v>
      </c>
      <c r="F6" s="51">
        <v>0.67300000000000004</v>
      </c>
    </row>
    <row r="7" spans="1:6" ht="15.75" thickBot="1">
      <c r="A7" s="49" t="s">
        <v>130</v>
      </c>
      <c r="B7" s="50"/>
      <c r="C7" s="51">
        <v>415.786</v>
      </c>
      <c r="D7" s="51">
        <v>451.38100000000003</v>
      </c>
      <c r="E7" s="51">
        <v>439.85400000000004</v>
      </c>
      <c r="F7" s="51">
        <v>424.565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18.427</v>
      </c>
      <c r="D9" s="51">
        <v>15.962999999999999</v>
      </c>
      <c r="E9" s="51">
        <v>16.690999999999999</v>
      </c>
      <c r="F9" s="51">
        <v>18.504999999999999</v>
      </c>
    </row>
    <row r="10" spans="1:6" ht="15.75" thickBot="1">
      <c r="A10" s="49" t="s">
        <v>600</v>
      </c>
      <c r="B10" s="50"/>
      <c r="C10" s="51">
        <v>262.20200000000006</v>
      </c>
      <c r="D10" s="51">
        <v>374.75599999999991</v>
      </c>
      <c r="E10" s="51">
        <v>237.04299999999998</v>
      </c>
      <c r="F10" s="51">
        <v>241.07599999999999</v>
      </c>
    </row>
    <row r="11" spans="1:6" ht="15.75" thickBot="1">
      <c r="A11" s="49" t="s">
        <v>309</v>
      </c>
      <c r="B11" s="50"/>
      <c r="C11" s="51">
        <v>1449.634</v>
      </c>
      <c r="D11" s="51">
        <v>1634.3</v>
      </c>
      <c r="E11" s="51">
        <v>1552.925</v>
      </c>
      <c r="F11" s="51">
        <v>1692.33</v>
      </c>
    </row>
    <row r="12" spans="1:6" ht="15.75" thickBot="1">
      <c r="A12" s="49" t="s">
        <v>601</v>
      </c>
      <c r="B12" s="50"/>
      <c r="C12" s="51">
        <v>226.98699999999999</v>
      </c>
      <c r="D12" s="51">
        <v>239.50399999999999</v>
      </c>
      <c r="E12" s="51">
        <v>258.41500000000002</v>
      </c>
      <c r="F12" s="51">
        <v>252.11500000000001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2391.5330000000004</v>
      </c>
      <c r="D14" s="54">
        <f>SUM(D6:D13)</f>
        <v>2716.2699999999995</v>
      </c>
      <c r="E14" s="54">
        <f>SUM(E6:E13)</f>
        <v>2505.277</v>
      </c>
      <c r="F14" s="54">
        <f>SUM(F6:F13)</f>
        <v>2629.2640000000001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1036.1969999999999</v>
      </c>
      <c r="C21" s="51">
        <v>941.899</v>
      </c>
      <c r="D21" s="51">
        <v>1081.97</v>
      </c>
      <c r="E21" s="51">
        <v>952.35199999999998</v>
      </c>
      <c r="F21" s="51">
        <v>936.93399999999997</v>
      </c>
    </row>
    <row r="22" spans="1:8" ht="15.75" thickBot="1">
      <c r="A22" s="49" t="s">
        <v>608</v>
      </c>
      <c r="B22" s="51">
        <v>1485</v>
      </c>
      <c r="C22" s="51">
        <v>1449.634</v>
      </c>
      <c r="D22" s="51">
        <v>1634.3</v>
      </c>
      <c r="E22" s="51">
        <v>1552.925</v>
      </c>
      <c r="F22" s="51">
        <v>1692.33</v>
      </c>
    </row>
    <row r="23" spans="1:8" ht="15.75" thickBot="1">
      <c r="A23" s="52" t="s">
        <v>609</v>
      </c>
      <c r="B23" s="54">
        <f>SUM(B19:B22)</f>
        <v>2521.1970000000001</v>
      </c>
      <c r="C23" s="54">
        <f>SUM(C19:C22)</f>
        <v>2391.5329999999999</v>
      </c>
      <c r="D23" s="54">
        <f>SUM(D19:D22)</f>
        <v>2716.27</v>
      </c>
      <c r="E23" s="54">
        <f>SUM(E19:E22)</f>
        <v>2505.277</v>
      </c>
      <c r="F23" s="54">
        <f>SUM(F19:F22)</f>
        <v>2629.2640000000001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v>190.65800000000002</v>
      </c>
      <c r="C29" s="42">
        <v>191.185</v>
      </c>
      <c r="D29" s="42">
        <v>196.649</v>
      </c>
      <c r="E29" s="42">
        <v>200.09399999999999</v>
      </c>
      <c r="F29" s="42">
        <v>206.042</v>
      </c>
      <c r="G29" s="42">
        <v>187.57900000000001</v>
      </c>
      <c r="H29" s="42">
        <v>172.744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4" ht="39" thickBot="1">
      <c r="A33" s="47"/>
      <c r="B33" s="48" t="s">
        <v>41</v>
      </c>
      <c r="C33" s="48" t="s">
        <v>42</v>
      </c>
    </row>
    <row r="34" spans="1:4" ht="15.75" thickBot="1">
      <c r="A34" s="124" t="s">
        <v>277</v>
      </c>
      <c r="B34" s="125"/>
      <c r="C34" s="51"/>
    </row>
    <row r="35" spans="1:4" ht="15.75" thickBot="1">
      <c r="A35" s="49"/>
      <c r="B35" s="125" t="s">
        <v>44</v>
      </c>
      <c r="C35" s="51">
        <v>1.3839999999999999</v>
      </c>
    </row>
    <row r="36" spans="1:4" ht="15.75" thickBot="1">
      <c r="A36" s="49"/>
      <c r="B36" s="125" t="s">
        <v>46</v>
      </c>
      <c r="C36" s="51">
        <v>44.866</v>
      </c>
    </row>
    <row r="37" spans="1:4" ht="15.75" thickBot="1">
      <c r="A37" s="49"/>
      <c r="B37" s="125" t="s">
        <v>48</v>
      </c>
      <c r="C37" s="51">
        <v>0</v>
      </c>
    </row>
    <row r="38" spans="1:4" ht="15.75" thickBot="1">
      <c r="A38" s="49"/>
      <c r="B38" s="125" t="s">
        <v>50</v>
      </c>
      <c r="C38" s="51">
        <v>141.16900000000001</v>
      </c>
    </row>
    <row r="39" spans="1:4" ht="15.75" thickBot="1">
      <c r="A39" s="49"/>
      <c r="B39" s="125" t="s">
        <v>52</v>
      </c>
      <c r="C39" s="51">
        <v>611.38400000000001</v>
      </c>
    </row>
    <row r="40" spans="1:4" ht="15.75" thickBot="1">
      <c r="A40" s="49"/>
      <c r="B40" s="125" t="s">
        <v>54</v>
      </c>
      <c r="C40" s="51">
        <v>0</v>
      </c>
    </row>
    <row r="41" spans="1:4" ht="15.75" thickBot="1">
      <c r="A41" s="49"/>
      <c r="B41" s="125" t="s">
        <v>56</v>
      </c>
      <c r="C41" s="51">
        <v>0</v>
      </c>
    </row>
    <row r="42" spans="1:4" ht="15.75" thickBot="1">
      <c r="A42" s="49"/>
      <c r="B42" s="125" t="s">
        <v>58</v>
      </c>
      <c r="C42" s="51">
        <v>105.11199999999999</v>
      </c>
    </row>
    <row r="43" spans="1:4" ht="15.75" thickBot="1">
      <c r="A43" s="49"/>
      <c r="B43" s="125" t="s">
        <v>60</v>
      </c>
      <c r="C43" s="51">
        <v>0</v>
      </c>
    </row>
    <row r="44" spans="1:4" ht="15.75" thickBot="1">
      <c r="A44" s="49"/>
      <c r="B44" s="125" t="s">
        <v>62</v>
      </c>
      <c r="C44" s="51">
        <v>0</v>
      </c>
    </row>
    <row r="45" spans="1:4" ht="15.75" thickBot="1">
      <c r="A45" s="49"/>
      <c r="B45" s="125" t="s">
        <v>64</v>
      </c>
      <c r="C45" s="51">
        <v>0</v>
      </c>
    </row>
    <row r="46" spans="1:4" ht="15.75" thickBot="1">
      <c r="A46" s="49"/>
      <c r="B46" s="125" t="s">
        <v>66</v>
      </c>
      <c r="C46" s="51">
        <v>0</v>
      </c>
    </row>
    <row r="47" spans="1:4" ht="15.75" thickBot="1">
      <c r="A47" s="49"/>
      <c r="B47" s="125" t="s">
        <v>67</v>
      </c>
      <c r="C47" s="51">
        <v>0</v>
      </c>
    </row>
    <row r="48" spans="1:4" ht="15.75" thickBot="1">
      <c r="A48" s="49"/>
      <c r="B48" s="125" t="s">
        <v>68</v>
      </c>
      <c r="C48" s="51">
        <v>33.018999999999998</v>
      </c>
      <c r="D48" s="127">
        <f>C48/SUM(C35:C48)</f>
        <v>3.5241543160991061E-2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41.247999999999998</v>
      </c>
    </row>
    <row r="51" spans="1:3" ht="15.75" thickBot="1">
      <c r="A51" s="49"/>
      <c r="B51" s="125" t="s">
        <v>47</v>
      </c>
      <c r="C51" s="51">
        <v>279.51900000000001</v>
      </c>
    </row>
    <row r="52" spans="1:3" ht="15.75" thickBot="1">
      <c r="A52" s="49"/>
      <c r="B52" s="125" t="s">
        <v>49</v>
      </c>
      <c r="C52" s="51">
        <v>528.85</v>
      </c>
    </row>
    <row r="53" spans="1:3" ht="15.75" thickBot="1">
      <c r="A53" s="49"/>
      <c r="B53" s="125" t="s">
        <v>51</v>
      </c>
      <c r="C53" s="51">
        <v>47.234000000000002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5.0890000000000004</v>
      </c>
    </row>
    <row r="56" spans="1:3" ht="15.75" thickBot="1">
      <c r="A56" s="49"/>
      <c r="B56" s="125" t="s">
        <v>57</v>
      </c>
      <c r="C56" s="51">
        <v>476.01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84.326999999999998</v>
      </c>
    </row>
    <row r="59" spans="1:3" ht="15.75" thickBot="1">
      <c r="A59" s="49"/>
      <c r="B59" s="125" t="s">
        <v>63</v>
      </c>
      <c r="C59" s="51">
        <v>229.964</v>
      </c>
    </row>
    <row r="60" spans="1:3" ht="15.75" thickBot="1">
      <c r="A60" s="49"/>
      <c r="B60" s="125" t="s">
        <v>65</v>
      </c>
      <c r="C60" s="51">
        <v>8.8999999999999996E-2</v>
      </c>
    </row>
    <row r="61" spans="1:3" ht="15.75" thickBot="1">
      <c r="A61" s="52" t="s">
        <v>279</v>
      </c>
      <c r="B61" s="128"/>
      <c r="C61" s="54">
        <f>SUM(C35:C60)</f>
        <v>2629.2640000000001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69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626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11.26</v>
      </c>
      <c r="D6" s="51">
        <v>9.2620000000000005</v>
      </c>
      <c r="E6" s="51">
        <v>9.6549999999999994</v>
      </c>
      <c r="F6" s="51">
        <v>6.9359999999999999</v>
      </c>
    </row>
    <row r="7" spans="1:6" ht="15.75" thickBot="1">
      <c r="A7" s="49" t="s">
        <v>130</v>
      </c>
      <c r="B7" s="50"/>
      <c r="C7" s="51">
        <v>232.16499999999999</v>
      </c>
      <c r="D7" s="51">
        <v>261.166</v>
      </c>
      <c r="E7" s="51">
        <v>288.392</v>
      </c>
      <c r="F7" s="51">
        <v>183.77600000000001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352.42599999999999</v>
      </c>
      <c r="D10" s="51">
        <v>448.00100000000003</v>
      </c>
      <c r="E10" s="51">
        <v>549.54100000000005</v>
      </c>
      <c r="F10" s="51">
        <v>301.96999999999997</v>
      </c>
    </row>
    <row r="11" spans="1:6" ht="15.75" thickBot="1">
      <c r="A11" s="49" t="s">
        <v>309</v>
      </c>
      <c r="B11" s="50"/>
      <c r="C11" s="51">
        <v>1183.125</v>
      </c>
      <c r="D11" s="51">
        <v>1363.37</v>
      </c>
      <c r="E11" s="51">
        <v>1372.0909999999999</v>
      </c>
      <c r="F11" s="51">
        <v>1525.8040000000001</v>
      </c>
    </row>
    <row r="12" spans="1:6" ht="15.75" thickBot="1">
      <c r="A12" s="49" t="s">
        <v>601</v>
      </c>
      <c r="B12" s="50"/>
      <c r="C12" s="51">
        <v>366.66500000000002</v>
      </c>
      <c r="D12" s="51">
        <v>325.81200000000001</v>
      </c>
      <c r="E12" s="51">
        <v>398.916</v>
      </c>
      <c r="F12" s="51">
        <v>373.78800000000001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2145.6410000000001</v>
      </c>
      <c r="D14" s="54">
        <f>SUM(D6:D13)</f>
        <v>2407.6109999999999</v>
      </c>
      <c r="E14" s="54">
        <f>SUM(E6:E13)</f>
        <v>2618.5950000000003</v>
      </c>
      <c r="F14" s="54">
        <f>SUM(F6:F13)</f>
        <v>2392.2740000000003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262.274</v>
      </c>
      <c r="C20" s="51">
        <v>346.52100000000002</v>
      </c>
      <c r="D20" s="51">
        <v>312.791</v>
      </c>
      <c r="E20" s="51">
        <v>382.91300000000001</v>
      </c>
      <c r="F20" s="51">
        <v>357.14299999999997</v>
      </c>
    </row>
    <row r="21" spans="1:8" ht="15.75" thickBot="1">
      <c r="A21" s="49" t="s">
        <v>607</v>
      </c>
      <c r="B21" s="51">
        <v>968.98900000000003</v>
      </c>
      <c r="C21" s="51">
        <v>615.995</v>
      </c>
      <c r="D21" s="51">
        <v>731.45</v>
      </c>
      <c r="E21" s="51">
        <v>863.59100000000001</v>
      </c>
      <c r="F21" s="51">
        <v>509.327</v>
      </c>
    </row>
    <row r="22" spans="1:8" ht="15.75" thickBot="1">
      <c r="A22" s="49" t="s">
        <v>608</v>
      </c>
      <c r="B22" s="51">
        <v>1385.8230000000001</v>
      </c>
      <c r="C22" s="51">
        <v>1183.125</v>
      </c>
      <c r="D22" s="51">
        <v>1363.37</v>
      </c>
      <c r="E22" s="51">
        <v>1372.0909999999999</v>
      </c>
      <c r="F22" s="51">
        <v>1525.8040000000001</v>
      </c>
    </row>
    <row r="23" spans="1:8" ht="15.75" thickBot="1">
      <c r="A23" s="52" t="s">
        <v>609</v>
      </c>
      <c r="B23" s="54">
        <f>SUM(B19:B22)</f>
        <v>2617.0860000000002</v>
      </c>
      <c r="C23" s="54">
        <f>SUM(C19:C22)</f>
        <v>2145.6410000000001</v>
      </c>
      <c r="D23" s="54">
        <f>SUM(D19:D22)</f>
        <v>2407.6109999999999</v>
      </c>
      <c r="E23" s="54">
        <f>SUM(E19:E22)</f>
        <v>2618.5949999999998</v>
      </c>
      <c r="F23" s="54">
        <f>SUM(F19:F22)</f>
        <v>2392.2740000000003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119.37</v>
      </c>
      <c r="C29" s="42">
        <f>D29</f>
        <v>119.37</v>
      </c>
      <c r="D29" s="42">
        <f>E29</f>
        <v>119.37</v>
      </c>
      <c r="E29" s="42">
        <v>119.37</v>
      </c>
      <c r="F29" s="42">
        <v>136.893</v>
      </c>
      <c r="G29" s="42">
        <v>136.911</v>
      </c>
      <c r="H29" s="42">
        <v>127.20099999999999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0.251</v>
      </c>
    </row>
    <row r="36" spans="1:3" ht="15.75" thickBot="1">
      <c r="A36" s="49"/>
      <c r="B36" s="125" t="s">
        <v>46</v>
      </c>
      <c r="C36" s="51">
        <v>74.195999999999998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270.14100000000002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-0.51</v>
      </c>
    </row>
    <row r="42" spans="1:3" ht="15.75" thickBot="1">
      <c r="A42" s="49"/>
      <c r="B42" s="125" t="s">
        <v>58</v>
      </c>
      <c r="C42" s="51">
        <v>103.43300000000001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50.881999999999998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10.933999999999999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38.517000000000003</v>
      </c>
    </row>
    <row r="51" spans="1:3" ht="15.75" thickBot="1">
      <c r="A51" s="49"/>
      <c r="B51" s="125" t="s">
        <v>47</v>
      </c>
      <c r="C51" s="51">
        <v>176.60300000000001</v>
      </c>
    </row>
    <row r="52" spans="1:3" ht="15.75" thickBot="1">
      <c r="A52" s="49"/>
      <c r="B52" s="125" t="s">
        <v>49</v>
      </c>
      <c r="C52" s="51">
        <v>653.31100000000004</v>
      </c>
    </row>
    <row r="53" spans="1:3" ht="15.75" thickBot="1">
      <c r="A53" s="49"/>
      <c r="B53" s="125" t="s">
        <v>51</v>
      </c>
      <c r="C53" s="51">
        <v>85.194000000000003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4.8529999999999998</v>
      </c>
    </row>
    <row r="56" spans="1:3" ht="15.75" thickBot="1">
      <c r="A56" s="49"/>
      <c r="B56" s="125" t="s">
        <v>57</v>
      </c>
      <c r="C56" s="51">
        <v>285.375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10.27</v>
      </c>
    </row>
    <row r="59" spans="1:3" ht="15.75" thickBot="1">
      <c r="A59" s="49"/>
      <c r="B59" s="125" t="s">
        <v>63</v>
      </c>
      <c r="C59" s="51">
        <v>270.75200000000001</v>
      </c>
    </row>
    <row r="60" spans="1:3" ht="15.75" thickBot="1">
      <c r="A60" s="49"/>
      <c r="B60" s="125" t="s">
        <v>65</v>
      </c>
      <c r="C60" s="51">
        <v>0.92900000000000005</v>
      </c>
    </row>
    <row r="61" spans="1:3" ht="15.75" thickBot="1">
      <c r="A61" s="52" t="s">
        <v>279</v>
      </c>
      <c r="B61" s="128"/>
      <c r="C61" s="54">
        <f>SUM(C35:C60)</f>
        <v>2035.1310000000003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S71"/>
  <sheetViews>
    <sheetView showGridLines="0" workbookViewId="0"/>
  </sheetViews>
  <sheetFormatPr defaultRowHeight="15"/>
  <cols>
    <col min="1" max="1" width="12.85546875" customWidth="1"/>
    <col min="2" max="2" width="5.42578125" customWidth="1"/>
    <col min="3" max="3" width="7.7109375" customWidth="1"/>
    <col min="4" max="4" width="8.28515625" customWidth="1"/>
    <col min="5" max="5" width="18.7109375" customWidth="1"/>
    <col min="6" max="6" width="10.42578125" customWidth="1"/>
    <col min="7" max="7" width="10.140625" customWidth="1"/>
    <col min="8" max="9" width="18.7109375" customWidth="1"/>
    <col min="12" max="12" width="3" customWidth="1"/>
  </cols>
  <sheetData>
    <row r="1" spans="1:19" ht="28.5">
      <c r="A1" s="206" t="str">
        <f>Elektřina!A1&amp;" - rozdělení spotřeby elektrické energie maloodběru v roce 2020 dle sazeb v [MWh]:"</f>
        <v>Elektřina - rozdělení spotřeby elektrické energie maloodběru v roce 2020 dle sazeb v [MWh]:</v>
      </c>
    </row>
    <row r="3" spans="1:19">
      <c r="A3" s="212" t="s">
        <v>33</v>
      </c>
      <c r="B3" s="16" t="s">
        <v>36</v>
      </c>
      <c r="C3" s="211" t="s">
        <v>37</v>
      </c>
    </row>
    <row r="4" spans="1:19">
      <c r="B4" s="16" t="s">
        <v>38</v>
      </c>
      <c r="C4" s="211" t="s">
        <v>39</v>
      </c>
    </row>
    <row r="6" spans="1:19" ht="18.75">
      <c r="F6" s="213" t="str">
        <f>Elektřina!C5</f>
        <v>obec Hněvčeves</v>
      </c>
      <c r="H6" s="213"/>
      <c r="I6" s="213"/>
      <c r="J6" s="213"/>
      <c r="K6" s="213"/>
      <c r="L6" s="213"/>
      <c r="M6" s="213"/>
      <c r="O6" s="213"/>
      <c r="S6" s="213" t="str">
        <f>Elektřina!H5</f>
        <v>Součet za vybrané obce Hradeckého venkova</v>
      </c>
    </row>
    <row r="29" spans="3:10" ht="19.5" thickBot="1">
      <c r="F29" s="245" t="str">
        <f>F6</f>
        <v>obec Hněvčeves</v>
      </c>
      <c r="G29" s="245"/>
    </row>
    <row r="30" spans="3:10" ht="26.25" thickBot="1">
      <c r="C30" s="47"/>
      <c r="D30" s="48" t="s">
        <v>41</v>
      </c>
      <c r="E30" s="48" t="s">
        <v>42</v>
      </c>
      <c r="F30" s="216" t="s">
        <v>43</v>
      </c>
      <c r="G30" s="47"/>
      <c r="H30" s="48" t="s">
        <v>41</v>
      </c>
      <c r="I30" s="48" t="s">
        <v>42</v>
      </c>
      <c r="J30" s="216" t="s">
        <v>43</v>
      </c>
    </row>
    <row r="31" spans="3:10" ht="15.75" thickBot="1">
      <c r="C31" s="215" t="s">
        <v>36</v>
      </c>
      <c r="D31" s="125"/>
      <c r="E31" s="51"/>
      <c r="F31" s="51"/>
      <c r="G31" s="215" t="s">
        <v>38</v>
      </c>
      <c r="H31" s="125"/>
      <c r="I31" s="51"/>
      <c r="J31" s="51"/>
    </row>
    <row r="32" spans="3:10" ht="15.75" thickBot="1">
      <c r="C32" s="49"/>
      <c r="D32" s="125" t="s">
        <v>44</v>
      </c>
      <c r="E32" s="227">
        <f ca="1">'údaje - sadzby'!H49</f>
        <v>0.78600000000000003</v>
      </c>
      <c r="F32" s="217">
        <f ca="1">E32/SUM($E$32:$E$45)</f>
        <v>1.3939877627028464E-2</v>
      </c>
      <c r="G32" s="214"/>
      <c r="H32" s="125" t="s">
        <v>45</v>
      </c>
      <c r="I32" s="227">
        <f ca="1">'údaje - sadzby'!H50</f>
        <v>4.9800000000000004</v>
      </c>
      <c r="J32" s="217">
        <f ca="1">I32/SUM($I$32:$I$42)</f>
        <v>1.4705882352941178E-2</v>
      </c>
    </row>
    <row r="33" spans="2:10" ht="15.75" thickBot="1">
      <c r="C33" s="49"/>
      <c r="D33" s="125" t="s">
        <v>46</v>
      </c>
      <c r="E33" s="227">
        <f ca="1">'údaje - sadzby'!I49</f>
        <v>6.6440000000000001</v>
      </c>
      <c r="F33" s="217">
        <f t="shared" ref="F33:F45" ca="1" si="0">E33/SUM($E$32:$E$45)</f>
        <v>0.11783275693890218</v>
      </c>
      <c r="G33" s="214"/>
      <c r="H33" s="125" t="s">
        <v>47</v>
      </c>
      <c r="I33" s="227">
        <f ca="1">'údaje - sadzby'!I50</f>
        <v>44.411999999999999</v>
      </c>
      <c r="J33" s="217">
        <f t="shared" ref="J33:J42" ca="1" si="1">I33/SUM($I$32:$I$42)</f>
        <v>0.13114812189936215</v>
      </c>
    </row>
    <row r="34" spans="2:10" ht="15.75" thickBot="1">
      <c r="C34" s="49"/>
      <c r="D34" s="125" t="s">
        <v>48</v>
      </c>
      <c r="E34" s="227">
        <f ca="1">'údaje - sadzby'!J49</f>
        <v>0</v>
      </c>
      <c r="F34" s="217">
        <f t="shared" ca="1" si="0"/>
        <v>0</v>
      </c>
      <c r="G34" s="214"/>
      <c r="H34" s="125" t="s">
        <v>49</v>
      </c>
      <c r="I34" s="227">
        <f ca="1">'údaje - sadzby'!J50</f>
        <v>152.655</v>
      </c>
      <c r="J34" s="217">
        <f t="shared" ca="1" si="1"/>
        <v>0.45078844790928424</v>
      </c>
    </row>
    <row r="35" spans="2:10" ht="15.75" thickBot="1">
      <c r="C35" s="49"/>
      <c r="D35" s="125" t="s">
        <v>50</v>
      </c>
      <c r="E35" s="227">
        <f ca="1">'údaje - sadzby'!K49</f>
        <v>32.176000000000002</v>
      </c>
      <c r="F35" s="217">
        <f t="shared" ca="1" si="0"/>
        <v>0.57064822204487009</v>
      </c>
      <c r="G35" s="214"/>
      <c r="H35" s="125" t="s">
        <v>51</v>
      </c>
      <c r="I35" s="227">
        <f ca="1">'údaje - sadzby'!K50</f>
        <v>13.968</v>
      </c>
      <c r="J35" s="217">
        <f t="shared" ca="1" si="1"/>
        <v>4.1247342310418142E-2</v>
      </c>
    </row>
    <row r="36" spans="2:10" ht="15.75" thickBot="1">
      <c r="C36" s="49"/>
      <c r="D36" s="125" t="s">
        <v>52</v>
      </c>
      <c r="E36" s="227">
        <f ca="1">'údaje - sadzby'!L49</f>
        <v>0</v>
      </c>
      <c r="F36" s="217">
        <f t="shared" ca="1" si="0"/>
        <v>0</v>
      </c>
      <c r="G36" s="214"/>
      <c r="H36" s="125" t="s">
        <v>53</v>
      </c>
      <c r="I36" s="227">
        <f ca="1">'údaje - sadzby'!L50</f>
        <v>0</v>
      </c>
      <c r="J36" s="217">
        <f t="shared" ca="1" si="1"/>
        <v>0</v>
      </c>
    </row>
    <row r="37" spans="2:10" ht="15.75" thickBot="1">
      <c r="C37" s="49"/>
      <c r="D37" s="125" t="s">
        <v>54</v>
      </c>
      <c r="E37" s="227">
        <f ca="1">'údaje - sadzby'!M49</f>
        <v>0</v>
      </c>
      <c r="F37" s="217">
        <f t="shared" ca="1" si="0"/>
        <v>0</v>
      </c>
      <c r="G37" s="214"/>
      <c r="H37" s="125" t="s">
        <v>55</v>
      </c>
      <c r="I37" s="227">
        <f ca="1">'údaje - sadzby'!M50</f>
        <v>0</v>
      </c>
      <c r="J37" s="217">
        <f t="shared" ca="1" si="1"/>
        <v>0</v>
      </c>
    </row>
    <row r="38" spans="2:10" ht="15.75" thickBot="1">
      <c r="C38" s="49"/>
      <c r="D38" s="125" t="s">
        <v>56</v>
      </c>
      <c r="E38" s="227">
        <f ca="1">'údaje - sadzby'!N49</f>
        <v>0</v>
      </c>
      <c r="F38" s="217">
        <f t="shared" ca="1" si="0"/>
        <v>0</v>
      </c>
      <c r="G38" s="214"/>
      <c r="H38" s="125" t="s">
        <v>57</v>
      </c>
      <c r="I38" s="227">
        <f ca="1">'údaje - sadzby'!N50</f>
        <v>103.404</v>
      </c>
      <c r="J38" s="217">
        <f t="shared" ca="1" si="1"/>
        <v>0.3053508150248051</v>
      </c>
    </row>
    <row r="39" spans="2:10" ht="15.75" thickBot="1">
      <c r="C39" s="49"/>
      <c r="D39" s="125" t="s">
        <v>58</v>
      </c>
      <c r="E39" s="227">
        <f ca="1">'údaje - sadzby'!O49</f>
        <v>3.0459999999999998</v>
      </c>
      <c r="F39" s="217">
        <f t="shared" ca="1" si="0"/>
        <v>5.4021459608051776E-2</v>
      </c>
      <c r="G39" s="214"/>
      <c r="H39" s="125" t="s">
        <v>59</v>
      </c>
      <c r="I39" s="227">
        <f ca="1">'údaje - sadzby'!O50</f>
        <v>0</v>
      </c>
      <c r="J39" s="217">
        <f t="shared" ca="1" si="1"/>
        <v>0</v>
      </c>
    </row>
    <row r="40" spans="2:10" ht="15.75" thickBot="1">
      <c r="C40" s="49"/>
      <c r="D40" s="125" t="s">
        <v>60</v>
      </c>
      <c r="E40" s="227">
        <f ca="1">'údaje - sadzby'!P49</f>
        <v>0</v>
      </c>
      <c r="F40" s="217">
        <f t="shared" ca="1" si="0"/>
        <v>0</v>
      </c>
      <c r="G40" s="214"/>
      <c r="H40" s="125" t="s">
        <v>61</v>
      </c>
      <c r="I40" s="227">
        <f ca="1">'údaje - sadzby'!P50</f>
        <v>0</v>
      </c>
      <c r="J40" s="217">
        <f t="shared" ca="1" si="1"/>
        <v>0</v>
      </c>
    </row>
    <row r="41" spans="2:10" ht="15.75" thickBot="1">
      <c r="C41" s="49"/>
      <c r="D41" s="125" t="s">
        <v>62</v>
      </c>
      <c r="E41" s="227">
        <f ca="1">'údaje - sadzby'!Q49</f>
        <v>0</v>
      </c>
      <c r="F41" s="217">
        <f t="shared" ca="1" si="0"/>
        <v>0</v>
      </c>
      <c r="G41" s="214"/>
      <c r="H41" s="125" t="s">
        <v>63</v>
      </c>
      <c r="I41" s="227">
        <f ca="1">'údaje - sadzby'!Q50</f>
        <v>19.221</v>
      </c>
      <c r="J41" s="217">
        <f t="shared" ca="1" si="1"/>
        <v>5.6759390503189233E-2</v>
      </c>
    </row>
    <row r="42" spans="2:10" ht="15.75" thickBot="1">
      <c r="C42" s="49"/>
      <c r="D42" s="125" t="s">
        <v>64</v>
      </c>
      <c r="E42" s="227">
        <f ca="1">'údaje - sadzby'!R49</f>
        <v>0</v>
      </c>
      <c r="F42" s="217">
        <f t="shared" ca="1" si="0"/>
        <v>0</v>
      </c>
      <c r="G42" s="214"/>
      <c r="H42" s="125" t="s">
        <v>65</v>
      </c>
      <c r="I42" s="227">
        <f ca="1">'údaje - sadzby'!R50</f>
        <v>0</v>
      </c>
      <c r="J42" s="217">
        <f t="shared" ca="1" si="1"/>
        <v>0</v>
      </c>
    </row>
    <row r="43" spans="2:10" ht="15.75" thickBot="1">
      <c r="C43" s="49"/>
      <c r="D43" s="125" t="s">
        <v>66</v>
      </c>
      <c r="E43" s="227">
        <f ca="1">'údaje - sadzby'!S49</f>
        <v>0</v>
      </c>
      <c r="F43" s="217">
        <f t="shared" ca="1" si="0"/>
        <v>0</v>
      </c>
      <c r="G43" s="16"/>
      <c r="H43" s="16"/>
      <c r="I43" s="228"/>
    </row>
    <row r="44" spans="2:10" ht="15.75" thickBot="1">
      <c r="C44" s="49"/>
      <c r="D44" s="125" t="s">
        <v>67</v>
      </c>
      <c r="E44" s="227">
        <f ca="1">'údaje - sadzby'!T49</f>
        <v>0</v>
      </c>
      <c r="F44" s="217">
        <f t="shared" ca="1" si="0"/>
        <v>0</v>
      </c>
      <c r="G44" s="16"/>
      <c r="H44" s="16"/>
    </row>
    <row r="45" spans="2:10" ht="15.75" thickBot="1">
      <c r="C45" s="49"/>
      <c r="D45" s="125" t="s">
        <v>68</v>
      </c>
      <c r="E45" s="227">
        <f ca="1">'údaje - sadzby'!U49</f>
        <v>13.733000000000001</v>
      </c>
      <c r="F45" s="217">
        <f t="shared" ca="1" si="0"/>
        <v>0.24355768378114745</v>
      </c>
    </row>
    <row r="48" spans="2:10">
      <c r="B48" t="s">
        <v>44</v>
      </c>
      <c r="C48" t="s">
        <v>69</v>
      </c>
    </row>
    <row r="49" spans="2:14">
      <c r="B49" t="s">
        <v>46</v>
      </c>
      <c r="C49" t="s">
        <v>70</v>
      </c>
    </row>
    <row r="50" spans="2:14">
      <c r="B50" t="s">
        <v>48</v>
      </c>
      <c r="C50" t="s">
        <v>71</v>
      </c>
    </row>
    <row r="51" spans="2:14">
      <c r="B51" t="s">
        <v>50</v>
      </c>
      <c r="C51" t="s">
        <v>72</v>
      </c>
    </row>
    <row r="52" spans="2:14">
      <c r="B52" t="s">
        <v>52</v>
      </c>
      <c r="C52" t="s">
        <v>73</v>
      </c>
    </row>
    <row r="53" spans="2:14">
      <c r="B53" t="s">
        <v>54</v>
      </c>
      <c r="C53" t="s">
        <v>74</v>
      </c>
    </row>
    <row r="54" spans="2:14">
      <c r="B54" t="s">
        <v>56</v>
      </c>
      <c r="C54" t="s">
        <v>75</v>
      </c>
    </row>
    <row r="55" spans="2:14">
      <c r="B55" t="s">
        <v>58</v>
      </c>
      <c r="C55" t="s">
        <v>76</v>
      </c>
    </row>
    <row r="56" spans="2:14">
      <c r="B56" t="s">
        <v>60</v>
      </c>
      <c r="C56" t="s">
        <v>77</v>
      </c>
    </row>
    <row r="57" spans="2:14">
      <c r="B57" t="s">
        <v>62</v>
      </c>
      <c r="C57" t="s">
        <v>78</v>
      </c>
    </row>
    <row r="58" spans="2:14">
      <c r="B58" t="s">
        <v>64</v>
      </c>
      <c r="C58" t="s">
        <v>79</v>
      </c>
    </row>
    <row r="59" spans="2:14">
      <c r="B59" t="s">
        <v>68</v>
      </c>
      <c r="C59" t="s">
        <v>80</v>
      </c>
    </row>
    <row r="61" spans="2:14">
      <c r="B61" t="s">
        <v>45</v>
      </c>
      <c r="C61" t="s">
        <v>81</v>
      </c>
      <c r="N61" t="s">
        <v>82</v>
      </c>
    </row>
    <row r="62" spans="2:14">
      <c r="B62" t="s">
        <v>47</v>
      </c>
      <c r="C62" t="s">
        <v>83</v>
      </c>
      <c r="N62" t="s">
        <v>84</v>
      </c>
    </row>
    <row r="63" spans="2:14">
      <c r="B63" t="s">
        <v>49</v>
      </c>
      <c r="C63" t="s">
        <v>85</v>
      </c>
      <c r="N63" t="s">
        <v>86</v>
      </c>
    </row>
    <row r="64" spans="2:14">
      <c r="B64" t="s">
        <v>51</v>
      </c>
      <c r="C64" t="s">
        <v>87</v>
      </c>
      <c r="N64" t="s">
        <v>88</v>
      </c>
    </row>
    <row r="65" spans="2:14">
      <c r="B65" t="s">
        <v>53</v>
      </c>
      <c r="C65" t="s">
        <v>89</v>
      </c>
      <c r="N65" t="s">
        <v>90</v>
      </c>
    </row>
    <row r="66" spans="2:14">
      <c r="B66" t="s">
        <v>55</v>
      </c>
      <c r="C66" t="s">
        <v>91</v>
      </c>
      <c r="N66" t="s">
        <v>92</v>
      </c>
    </row>
    <row r="67" spans="2:14">
      <c r="B67" t="s">
        <v>57</v>
      </c>
      <c r="C67" t="s">
        <v>93</v>
      </c>
      <c r="N67" t="s">
        <v>94</v>
      </c>
    </row>
    <row r="68" spans="2:14">
      <c r="B68" t="s">
        <v>59</v>
      </c>
      <c r="C68" t="s">
        <v>95</v>
      </c>
      <c r="N68" t="s">
        <v>96</v>
      </c>
    </row>
    <row r="69" spans="2:14">
      <c r="B69" t="s">
        <v>61</v>
      </c>
      <c r="C69" t="s">
        <v>97</v>
      </c>
      <c r="N69" t="s">
        <v>98</v>
      </c>
    </row>
    <row r="70" spans="2:14">
      <c r="B70" t="s">
        <v>63</v>
      </c>
      <c r="C70" t="s">
        <v>99</v>
      </c>
      <c r="N70" t="s">
        <v>100</v>
      </c>
    </row>
    <row r="71" spans="2:14">
      <c r="B71" t="s">
        <v>65</v>
      </c>
      <c r="C71" t="s">
        <v>101</v>
      </c>
      <c r="N71" t="s">
        <v>102</v>
      </c>
    </row>
  </sheetData>
  <sheetProtection algorithmName="SHA-512" hashValue="+WOejDi/wscZ+5F3Z6pQQFNMO4tbq3JNoq1e6ZlCtCyJmvzSO8aXOchF5CqQCHgK21JCgPa323Mm96dkUZksrw==" saltValue="2675N4kTQ8A8ND1pvgg7kQ==" spinCount="100000" sheet="1" formatCells="0" formatColumns="0" formatRows="0" insertColumns="0" insertRows="0" insertHyperlinks="0" deleteColumns="0" deleteRows="0" sort="0" autoFilter="0" pivotTables="0"/>
  <mergeCells count="1">
    <mergeCell ref="F29:G29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67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627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3.605</v>
      </c>
      <c r="D7" s="51">
        <v>0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40.248000000000005</v>
      </c>
      <c r="D10" s="51">
        <v>47.034999999999997</v>
      </c>
      <c r="E10" s="51">
        <v>40.655000000000001</v>
      </c>
      <c r="F10" s="51">
        <v>38.808999999999997</v>
      </c>
    </row>
    <row r="11" spans="1:6" ht="15.75" thickBot="1">
      <c r="A11" s="49" t="s">
        <v>309</v>
      </c>
      <c r="B11" s="50"/>
      <c r="C11" s="51">
        <v>587.65599999999995</v>
      </c>
      <c r="D11" s="51">
        <v>612.36</v>
      </c>
      <c r="E11" s="51">
        <v>639.721</v>
      </c>
      <c r="F11" s="51">
        <v>638.63800000000003</v>
      </c>
    </row>
    <row r="12" spans="1:6" ht="15.75" thickBot="1">
      <c r="A12" s="49" t="s">
        <v>601</v>
      </c>
      <c r="B12" s="50"/>
      <c r="C12" s="51">
        <v>2.056</v>
      </c>
      <c r="D12" s="51">
        <v>7.835</v>
      </c>
      <c r="E12" s="51">
        <v>13.494</v>
      </c>
      <c r="F12" s="51">
        <v>10.307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633.56499999999994</v>
      </c>
      <c r="D14" s="54">
        <f>SUM(D6:D13)</f>
        <v>667.23</v>
      </c>
      <c r="E14" s="54">
        <f>SUM(E6:E13)</f>
        <v>693.87</v>
      </c>
      <c r="F14" s="54">
        <f>SUM(F6:F13)</f>
        <v>687.75400000000002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6" ht="15.75" thickBot="1">
      <c r="A21" s="49" t="s">
        <v>607</v>
      </c>
      <c r="B21" s="51">
        <v>47.755000000000003</v>
      </c>
      <c r="C21" s="51">
        <v>45.908999999999999</v>
      </c>
      <c r="D21" s="51">
        <v>54.87</v>
      </c>
      <c r="E21" s="51">
        <v>54.149000000000001</v>
      </c>
      <c r="F21" s="51">
        <v>49.116</v>
      </c>
    </row>
    <row r="22" spans="1:6" ht="15.75" thickBot="1">
      <c r="A22" s="49" t="s">
        <v>608</v>
      </c>
      <c r="B22" s="51">
        <v>587.38300000000004</v>
      </c>
      <c r="C22" s="51">
        <v>587.65599999999995</v>
      </c>
      <c r="D22" s="51">
        <v>612.36</v>
      </c>
      <c r="E22" s="51">
        <v>639.721</v>
      </c>
      <c r="F22" s="51">
        <v>638.63800000000003</v>
      </c>
    </row>
    <row r="23" spans="1:6" ht="15.75" thickBot="1">
      <c r="A23" s="52" t="s">
        <v>609</v>
      </c>
      <c r="B23" s="54">
        <f>SUM(B19:B22)</f>
        <v>635.13800000000003</v>
      </c>
      <c r="C23" s="54">
        <f>SUM(C19:C22)</f>
        <v>633.56499999999994</v>
      </c>
      <c r="D23" s="54">
        <f>SUM(D19:D22)</f>
        <v>667.23</v>
      </c>
      <c r="E23" s="54">
        <f>SUM(E19:E22)</f>
        <v>693.87</v>
      </c>
      <c r="F23" s="54">
        <f>SUM(F19:F22)</f>
        <v>687.75400000000002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0.85299999999999998</v>
      </c>
    </row>
    <row r="36" spans="1:3" ht="15.75" thickBot="1">
      <c r="A36" s="49"/>
      <c r="B36" s="125" t="s">
        <v>46</v>
      </c>
      <c r="C36" s="51">
        <v>8.35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29.044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10.869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12.327999999999999</v>
      </c>
    </row>
    <row r="51" spans="1:3" ht="15.75" thickBot="1">
      <c r="A51" s="49"/>
      <c r="B51" s="125" t="s">
        <v>47</v>
      </c>
      <c r="C51" s="51">
        <v>105.03100000000001</v>
      </c>
    </row>
    <row r="52" spans="1:3" ht="15.75" thickBot="1">
      <c r="A52" s="49"/>
      <c r="B52" s="125" t="s">
        <v>49</v>
      </c>
      <c r="C52" s="51">
        <v>252.815</v>
      </c>
    </row>
    <row r="53" spans="1:3" ht="15.75" thickBot="1">
      <c r="A53" s="49"/>
      <c r="B53" s="125" t="s">
        <v>51</v>
      </c>
      <c r="C53" s="51">
        <v>14.891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158.58600000000001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19.675999999999998</v>
      </c>
    </row>
    <row r="59" spans="1:3" ht="15.75" thickBot="1">
      <c r="A59" s="49"/>
      <c r="B59" s="125" t="s">
        <v>63</v>
      </c>
      <c r="C59" s="51">
        <v>75.311000000000007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687.75400000000013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66"/>
  <sheetViews>
    <sheetView topLeftCell="A16"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628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2.08</v>
      </c>
      <c r="D6" s="51">
        <v>0.97399999999999998</v>
      </c>
      <c r="E6" s="51">
        <v>1.373</v>
      </c>
      <c r="F6" s="51">
        <v>2.3650000000000002</v>
      </c>
    </row>
    <row r="7" spans="1:6" ht="15.75" thickBot="1">
      <c r="A7" s="49" t="s">
        <v>130</v>
      </c>
      <c r="B7" s="50"/>
      <c r="C7" s="51">
        <v>2734.1779999999994</v>
      </c>
      <c r="D7" s="51">
        <v>3597.1640000000002</v>
      </c>
      <c r="E7" s="51">
        <v>3524.8149999999996</v>
      </c>
      <c r="F7" s="51">
        <v>4416.8370000000004</v>
      </c>
    </row>
    <row r="8" spans="1:6" ht="15.75" thickBot="1">
      <c r="A8" s="49" t="s">
        <v>599</v>
      </c>
      <c r="B8" s="50"/>
      <c r="C8" s="51">
        <v>0.23699999999999999</v>
      </c>
      <c r="D8" s="51">
        <v>0.32300000000000001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31.100999999999999</v>
      </c>
      <c r="D9" s="51">
        <v>50.68</v>
      </c>
      <c r="E9" s="51">
        <v>28.875</v>
      </c>
      <c r="F9" s="51">
        <v>49.228999999999999</v>
      </c>
    </row>
    <row r="10" spans="1:6" ht="15.75" thickBot="1">
      <c r="A10" s="49" t="s">
        <v>600</v>
      </c>
      <c r="B10" s="50"/>
      <c r="C10" s="51">
        <v>53.764999999999993</v>
      </c>
      <c r="D10" s="51">
        <v>68.602000000000004</v>
      </c>
      <c r="E10" s="51">
        <v>64.86699999999999</v>
      </c>
      <c r="F10" s="51">
        <v>67.125</v>
      </c>
    </row>
    <row r="11" spans="1:6" ht="15.75" thickBot="1">
      <c r="A11" s="49" t="s">
        <v>309</v>
      </c>
      <c r="B11" s="50"/>
      <c r="C11" s="51">
        <v>819.76499999999999</v>
      </c>
      <c r="D11" s="51">
        <v>896.46299999999997</v>
      </c>
      <c r="E11" s="51">
        <v>919.404</v>
      </c>
      <c r="F11" s="51">
        <v>983.63199999999995</v>
      </c>
    </row>
    <row r="12" spans="1:6" ht="15.75" thickBot="1">
      <c r="A12" s="49" t="s">
        <v>601</v>
      </c>
      <c r="B12" s="50"/>
      <c r="C12" s="51">
        <v>0.28699999999999998</v>
      </c>
      <c r="D12" s="51">
        <v>0.29399999999999998</v>
      </c>
      <c r="E12" s="51">
        <v>1.2549999999999999</v>
      </c>
      <c r="F12" s="51">
        <v>3.403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3641.4129999999991</v>
      </c>
      <c r="D14" s="54">
        <f>SUM(D6:D13)</f>
        <v>4614.5</v>
      </c>
      <c r="E14" s="54">
        <f>SUM(E6:E13)</f>
        <v>4540.5889999999999</v>
      </c>
      <c r="F14" s="54">
        <f>SUM(F6:F13)</f>
        <v>5522.5910000000003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3160.82</v>
      </c>
      <c r="C20" s="51">
        <v>2744.3789999999999</v>
      </c>
      <c r="D20" s="51">
        <v>3602.931</v>
      </c>
      <c r="E20" s="51">
        <v>3530.915</v>
      </c>
      <c r="F20" s="51">
        <v>4422.38</v>
      </c>
    </row>
    <row r="21" spans="1:8" ht="15.75" thickBot="1">
      <c r="A21" s="49" t="s">
        <v>607</v>
      </c>
      <c r="B21" s="51">
        <v>154.911</v>
      </c>
      <c r="C21" s="51">
        <v>77.269000000000005</v>
      </c>
      <c r="D21" s="51">
        <v>115.10599999999999</v>
      </c>
      <c r="E21" s="51">
        <v>90.27</v>
      </c>
      <c r="F21" s="51">
        <v>116.57899999999999</v>
      </c>
    </row>
    <row r="22" spans="1:8" ht="15.75" thickBot="1">
      <c r="A22" s="49" t="s">
        <v>608</v>
      </c>
      <c r="B22" s="51">
        <v>818.23800000000006</v>
      </c>
      <c r="C22" s="51">
        <v>819.76499999999999</v>
      </c>
      <c r="D22" s="51">
        <v>896.46299999999997</v>
      </c>
      <c r="E22" s="51">
        <v>919.404</v>
      </c>
      <c r="F22" s="51">
        <v>983.63199999999995</v>
      </c>
    </row>
    <row r="23" spans="1:8" ht="15.75" thickBot="1">
      <c r="A23" s="52" t="s">
        <v>609</v>
      </c>
      <c r="B23" s="54">
        <f>SUM(B19:B22)</f>
        <v>4133.9690000000001</v>
      </c>
      <c r="C23" s="54">
        <f>SUM(C19:C22)</f>
        <v>3641.413</v>
      </c>
      <c r="D23" s="54">
        <f>SUM(D19:D22)</f>
        <v>4614.5</v>
      </c>
      <c r="E23" s="54">
        <f>SUM(E19:E22)</f>
        <v>4540.5889999999999</v>
      </c>
      <c r="F23" s="54">
        <f>SUM(F19:F22)</f>
        <v>5522.5909999999994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16.728999999999999</v>
      </c>
      <c r="C29" s="42">
        <f>D29</f>
        <v>16.728999999999999</v>
      </c>
      <c r="D29" s="42">
        <v>16.728999999999999</v>
      </c>
      <c r="E29" s="42">
        <v>9.266</v>
      </c>
      <c r="F29" s="42">
        <v>5.96</v>
      </c>
      <c r="G29" s="42">
        <v>5.6560000000000006</v>
      </c>
      <c r="H29" s="42">
        <v>5.5549999999999997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3.4239999999999999</v>
      </c>
    </row>
    <row r="36" spans="1:3" ht="15.75" thickBot="1">
      <c r="A36" s="49"/>
      <c r="B36" s="125" t="s">
        <v>46</v>
      </c>
      <c r="C36" s="51">
        <v>13.62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76.358000000000004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23.177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13.673999999999999</v>
      </c>
    </row>
    <row r="51" spans="1:3" ht="15.75" thickBot="1">
      <c r="A51" s="49"/>
      <c r="B51" s="125" t="s">
        <v>47</v>
      </c>
      <c r="C51" s="51">
        <v>102.223</v>
      </c>
    </row>
    <row r="52" spans="1:3" ht="15.75" thickBot="1">
      <c r="A52" s="49"/>
      <c r="B52" s="125" t="s">
        <v>49</v>
      </c>
      <c r="C52" s="51">
        <v>424.32</v>
      </c>
    </row>
    <row r="53" spans="1:3" ht="15.75" thickBot="1">
      <c r="A53" s="49"/>
      <c r="B53" s="125" t="s">
        <v>51</v>
      </c>
      <c r="C53" s="51">
        <v>13.500999999999999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273.48599999999999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32.615000000000002</v>
      </c>
    </row>
    <row r="59" spans="1:3" ht="15.75" thickBot="1">
      <c r="A59" s="49"/>
      <c r="B59" s="125" t="s">
        <v>63</v>
      </c>
      <c r="C59" s="51">
        <v>123.813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1100.211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68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629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0.80600000000000005</v>
      </c>
      <c r="D6" s="51">
        <v>0.75800000000000001</v>
      </c>
      <c r="E6" s="51">
        <v>0.72899999999999998</v>
      </c>
      <c r="F6" s="51">
        <v>0.78600000000000003</v>
      </c>
    </row>
    <row r="7" spans="1:6" ht="15.75" thickBot="1">
      <c r="A7" s="49" t="s">
        <v>130</v>
      </c>
      <c r="B7" s="50"/>
      <c r="C7" s="51">
        <v>7.7270000000000003</v>
      </c>
      <c r="D7" s="51">
        <v>11.951000000000001</v>
      </c>
      <c r="E7" s="51">
        <v>10.805</v>
      </c>
      <c r="F7" s="51">
        <v>9.6809999999999992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150.40799999999999</v>
      </c>
      <c r="D10" s="51">
        <v>166.49700000000001</v>
      </c>
      <c r="E10" s="51">
        <v>164.792</v>
      </c>
      <c r="F10" s="51">
        <v>145.208</v>
      </c>
    </row>
    <row r="11" spans="1:6" ht="15.75" thickBot="1">
      <c r="A11" s="49" t="s">
        <v>309</v>
      </c>
      <c r="B11" s="50"/>
      <c r="C11" s="51">
        <v>329.46899999999999</v>
      </c>
      <c r="D11" s="51">
        <v>333.11200000000002</v>
      </c>
      <c r="E11" s="51">
        <v>341.64499999999998</v>
      </c>
      <c r="F11" s="51">
        <v>338.64</v>
      </c>
    </row>
    <row r="12" spans="1:6" ht="15.75" thickBot="1">
      <c r="A12" s="49" t="s">
        <v>601</v>
      </c>
      <c r="B12" s="50"/>
      <c r="C12" s="51">
        <v>25.579000000000001</v>
      </c>
      <c r="D12" s="51">
        <v>25.497</v>
      </c>
      <c r="E12" s="51">
        <v>23.719000000000001</v>
      </c>
      <c r="F12" s="51">
        <v>23.404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513.98899999999992</v>
      </c>
      <c r="D14" s="54">
        <f>SUM(D6:D13)</f>
        <v>537.81499999999994</v>
      </c>
      <c r="E14" s="54">
        <f>SUM(E6:E13)</f>
        <v>541.69000000000005</v>
      </c>
      <c r="F14" s="54">
        <f>SUM(F6:F13)</f>
        <v>517.71900000000005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179.69900000000001</v>
      </c>
      <c r="C20" s="51">
        <v>124.453</v>
      </c>
      <c r="D20" s="51">
        <v>138.80699999999999</v>
      </c>
      <c r="E20" s="51">
        <v>136.03800000000001</v>
      </c>
      <c r="F20" s="51">
        <v>122.694</v>
      </c>
    </row>
    <row r="21" spans="1:8" ht="15.75" thickBot="1">
      <c r="A21" s="49" t="s">
        <v>607</v>
      </c>
      <c r="B21" s="51">
        <v>69.766000000000005</v>
      </c>
      <c r="C21" s="51">
        <v>60.067</v>
      </c>
      <c r="D21" s="51">
        <v>65.896000000000001</v>
      </c>
      <c r="E21" s="51">
        <v>64.007000000000005</v>
      </c>
      <c r="F21" s="51">
        <v>56.384999999999998</v>
      </c>
    </row>
    <row r="22" spans="1:8" ht="15.75" thickBot="1">
      <c r="A22" s="49" t="s">
        <v>608</v>
      </c>
      <c r="B22" s="51">
        <v>308.31099999999998</v>
      </c>
      <c r="C22" s="51">
        <v>329.46899999999999</v>
      </c>
      <c r="D22" s="51">
        <v>333.11200000000002</v>
      </c>
      <c r="E22" s="51">
        <v>341.64499999999998</v>
      </c>
      <c r="F22" s="51">
        <v>338.64</v>
      </c>
    </row>
    <row r="23" spans="1:8" ht="15.75" thickBot="1">
      <c r="A23" s="52" t="s">
        <v>609</v>
      </c>
      <c r="B23" s="54">
        <f>SUM(B19:B22)</f>
        <v>557.77600000000007</v>
      </c>
      <c r="C23" s="54">
        <f>SUM(C19:C22)</f>
        <v>513.98900000000003</v>
      </c>
      <c r="D23" s="54">
        <f>SUM(D19:D22)</f>
        <v>537.81500000000005</v>
      </c>
      <c r="E23" s="54">
        <f>SUM(E19:E22)</f>
        <v>541.69000000000005</v>
      </c>
      <c r="F23" s="54">
        <f>SUM(F19:F22)</f>
        <v>517.71900000000005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v>26.363</v>
      </c>
      <c r="C29" s="42">
        <v>24.753</v>
      </c>
      <c r="D29" s="42">
        <v>25.509</v>
      </c>
      <c r="E29" s="42">
        <v>23.231999999999999</v>
      </c>
      <c r="F29" s="42">
        <v>24.661000000000001</v>
      </c>
      <c r="G29" s="42">
        <v>28.730000000000004</v>
      </c>
      <c r="H29" s="42">
        <v>23.975000000000001</v>
      </c>
    </row>
    <row r="31" spans="1:8" ht="15.75">
      <c r="A31" s="43" t="s">
        <v>620</v>
      </c>
      <c r="B31" s="123"/>
      <c r="C31" s="130"/>
      <c r="H31"/>
    </row>
    <row r="32" spans="1:8" ht="15.75" thickBot="1">
      <c r="A32" s="44"/>
      <c r="B32" s="45"/>
      <c r="C32" s="131"/>
      <c r="H32"/>
    </row>
    <row r="33" spans="1:8" ht="39" thickBot="1">
      <c r="A33" s="47"/>
      <c r="B33" s="48" t="s">
        <v>41</v>
      </c>
      <c r="C33" s="48" t="s">
        <v>42</v>
      </c>
      <c r="H33"/>
    </row>
    <row r="34" spans="1:8" ht="15.75" thickBot="1">
      <c r="A34" s="124" t="s">
        <v>277</v>
      </c>
      <c r="B34" s="125"/>
      <c r="C34" s="51"/>
      <c r="H34"/>
    </row>
    <row r="35" spans="1:8" ht="15.75" thickBot="1">
      <c r="A35" s="49"/>
      <c r="B35" s="125" t="s">
        <v>44</v>
      </c>
      <c r="C35" s="51">
        <v>0.78600000000000003</v>
      </c>
      <c r="H35"/>
    </row>
    <row r="36" spans="1:8" ht="15.75" thickBot="1">
      <c r="A36" s="49"/>
      <c r="B36" s="125" t="s">
        <v>46</v>
      </c>
      <c r="C36" s="51">
        <v>6.6440000000000001</v>
      </c>
      <c r="H36"/>
    </row>
    <row r="37" spans="1:8" ht="15.75" thickBot="1">
      <c r="A37" s="49"/>
      <c r="B37" s="125" t="s">
        <v>48</v>
      </c>
      <c r="C37" s="51">
        <v>0</v>
      </c>
      <c r="H37"/>
    </row>
    <row r="38" spans="1:8" ht="15.75" thickBot="1">
      <c r="A38" s="49"/>
      <c r="B38" s="125" t="s">
        <v>50</v>
      </c>
      <c r="C38" s="51">
        <v>32.176000000000002</v>
      </c>
      <c r="H38"/>
    </row>
    <row r="39" spans="1:8" ht="15.75" thickBot="1">
      <c r="A39" s="49"/>
      <c r="B39" s="125" t="s">
        <v>52</v>
      </c>
      <c r="C39" s="51">
        <v>0</v>
      </c>
      <c r="H39"/>
    </row>
    <row r="40" spans="1:8" ht="15.75" thickBot="1">
      <c r="A40" s="49"/>
      <c r="B40" s="125" t="s">
        <v>54</v>
      </c>
      <c r="C40" s="51">
        <v>0</v>
      </c>
      <c r="H40"/>
    </row>
    <row r="41" spans="1:8" ht="15.75" thickBot="1">
      <c r="A41" s="49"/>
      <c r="B41" s="125" t="s">
        <v>56</v>
      </c>
      <c r="C41" s="51">
        <v>0</v>
      </c>
      <c r="H41"/>
    </row>
    <row r="42" spans="1:8" ht="15.75" thickBot="1">
      <c r="A42" s="49"/>
      <c r="B42" s="125" t="s">
        <v>58</v>
      </c>
      <c r="C42" s="51">
        <v>3.0459999999999998</v>
      </c>
      <c r="H42"/>
    </row>
    <row r="43" spans="1:8" ht="15.75" thickBot="1">
      <c r="A43" s="49"/>
      <c r="B43" s="125" t="s">
        <v>60</v>
      </c>
      <c r="C43" s="51">
        <v>0</v>
      </c>
      <c r="H43"/>
    </row>
    <row r="44" spans="1:8" ht="15.75" thickBot="1">
      <c r="A44" s="49"/>
      <c r="B44" s="125" t="s">
        <v>62</v>
      </c>
      <c r="C44" s="51">
        <v>0</v>
      </c>
      <c r="H44"/>
    </row>
    <row r="45" spans="1:8" ht="15.75" thickBot="1">
      <c r="A45" s="49"/>
      <c r="B45" s="125" t="s">
        <v>64</v>
      </c>
      <c r="C45" s="51">
        <v>0</v>
      </c>
      <c r="H45"/>
    </row>
    <row r="46" spans="1:8" ht="15.75" thickBot="1">
      <c r="A46" s="49"/>
      <c r="B46" s="125" t="s">
        <v>66</v>
      </c>
      <c r="C46" s="51">
        <v>0</v>
      </c>
      <c r="H46"/>
    </row>
    <row r="47" spans="1:8" ht="15.75" thickBot="1">
      <c r="A47" s="49"/>
      <c r="B47" s="125" t="s">
        <v>67</v>
      </c>
      <c r="C47" s="51">
        <v>0</v>
      </c>
      <c r="H47"/>
    </row>
    <row r="48" spans="1:8" ht="15.75" thickBot="1">
      <c r="A48" s="49"/>
      <c r="B48" s="125" t="s">
        <v>68</v>
      </c>
      <c r="C48" s="51">
        <v>13.733000000000001</v>
      </c>
      <c r="H48"/>
    </row>
    <row r="49" spans="1:8" ht="15.75" thickBot="1">
      <c r="A49" s="124" t="s">
        <v>278</v>
      </c>
      <c r="B49" s="125"/>
      <c r="C49" s="51"/>
      <c r="H49"/>
    </row>
    <row r="50" spans="1:8" ht="15.75" thickBot="1">
      <c r="A50" s="49"/>
      <c r="B50" s="125" t="s">
        <v>45</v>
      </c>
      <c r="C50" s="51">
        <v>4.9800000000000004</v>
      </c>
      <c r="H50"/>
    </row>
    <row r="51" spans="1:8" ht="15.75" thickBot="1">
      <c r="A51" s="49"/>
      <c r="B51" s="125" t="s">
        <v>47</v>
      </c>
      <c r="C51" s="51">
        <v>44.411999999999999</v>
      </c>
      <c r="H51"/>
    </row>
    <row r="52" spans="1:8" ht="15.75" thickBot="1">
      <c r="A52" s="49"/>
      <c r="B52" s="125" t="s">
        <v>49</v>
      </c>
      <c r="C52" s="51">
        <v>152.655</v>
      </c>
      <c r="H52"/>
    </row>
    <row r="53" spans="1:8" ht="15.75" thickBot="1">
      <c r="A53" s="49"/>
      <c r="B53" s="125" t="s">
        <v>51</v>
      </c>
      <c r="C53" s="51">
        <v>13.968</v>
      </c>
      <c r="H53"/>
    </row>
    <row r="54" spans="1:8" ht="15.75" thickBot="1">
      <c r="A54" s="49"/>
      <c r="B54" s="125" t="s">
        <v>53</v>
      </c>
      <c r="C54" s="51">
        <v>0</v>
      </c>
      <c r="H54"/>
    </row>
    <row r="55" spans="1:8" ht="15.75" thickBot="1">
      <c r="A55" s="49"/>
      <c r="B55" s="125" t="s">
        <v>55</v>
      </c>
      <c r="C55" s="51">
        <v>0</v>
      </c>
      <c r="H55"/>
    </row>
    <row r="56" spans="1:8" ht="15.75" thickBot="1">
      <c r="A56" s="49"/>
      <c r="B56" s="125" t="s">
        <v>57</v>
      </c>
      <c r="C56" s="51">
        <v>103.404</v>
      </c>
      <c r="H56"/>
    </row>
    <row r="57" spans="1:8" ht="15.75" thickBot="1">
      <c r="A57" s="49"/>
      <c r="B57" s="125" t="s">
        <v>59</v>
      </c>
      <c r="C57" s="51">
        <v>0</v>
      </c>
      <c r="H57"/>
    </row>
    <row r="58" spans="1:8" ht="15.75" thickBot="1">
      <c r="A58" s="49"/>
      <c r="B58" s="125" t="s">
        <v>61</v>
      </c>
      <c r="C58" s="51">
        <v>0</v>
      </c>
      <c r="H58"/>
    </row>
    <row r="59" spans="1:8" ht="15.75" thickBot="1">
      <c r="A59" s="49"/>
      <c r="B59" s="125" t="s">
        <v>63</v>
      </c>
      <c r="C59" s="51">
        <v>19.221</v>
      </c>
      <c r="H59"/>
    </row>
    <row r="60" spans="1:8" ht="15.75" thickBot="1">
      <c r="A60" s="49"/>
      <c r="B60" s="125" t="s">
        <v>65</v>
      </c>
      <c r="C60" s="51">
        <v>0</v>
      </c>
      <c r="H60"/>
    </row>
    <row r="61" spans="1:8" ht="15.75" thickBot="1">
      <c r="A61" s="52" t="s">
        <v>279</v>
      </c>
      <c r="B61" s="128"/>
      <c r="C61" s="54">
        <f>SUM(C35:C60)</f>
        <v>395.02500000000003</v>
      </c>
      <c r="H61"/>
    </row>
    <row r="62" spans="1:8">
      <c r="B62" s="123"/>
      <c r="C62" s="130"/>
      <c r="H62"/>
    </row>
    <row r="63" spans="1:8">
      <c r="A63" s="42" t="s">
        <v>621</v>
      </c>
      <c r="B63" s="123"/>
      <c r="C63" s="130"/>
      <c r="H63"/>
    </row>
    <row r="64" spans="1:8">
      <c r="A64" s="42" t="s">
        <v>622</v>
      </c>
      <c r="B64" s="123"/>
      <c r="C64" s="130"/>
      <c r="H64"/>
    </row>
    <row r="65" spans="1:8">
      <c r="A65" s="129" t="s">
        <v>612</v>
      </c>
      <c r="B65" s="123"/>
      <c r="C65" s="130"/>
      <c r="H65"/>
    </row>
    <row r="66" spans="1:8">
      <c r="B66" s="123"/>
      <c r="C66" s="130"/>
      <c r="H66"/>
    </row>
    <row r="67" spans="1:8">
      <c r="B67" s="123"/>
      <c r="C67" s="130"/>
      <c r="H67"/>
    </row>
    <row r="68" spans="1:8">
      <c r="B68" s="123"/>
      <c r="C68" s="130"/>
      <c r="H68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67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630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44.936</v>
      </c>
      <c r="D7" s="51">
        <v>34.338000000000001</v>
      </c>
      <c r="E7" s="51">
        <v>34.698</v>
      </c>
      <c r="F7" s="51">
        <v>44.305999999999997</v>
      </c>
    </row>
    <row r="8" spans="1:6" ht="15.75" thickBot="1">
      <c r="A8" s="49" t="s">
        <v>599</v>
      </c>
      <c r="B8" s="50"/>
      <c r="C8" s="51">
        <v>0</v>
      </c>
      <c r="D8" s="51">
        <v>1.4339999999999999</v>
      </c>
      <c r="E8" s="51">
        <v>1.8979999999999999</v>
      </c>
      <c r="F8" s="51">
        <v>2.3239999999999998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272.50300000000004</v>
      </c>
      <c r="D10" s="51">
        <v>325.39999999999998</v>
      </c>
      <c r="E10" s="51">
        <v>337.07400000000001</v>
      </c>
      <c r="F10" s="51">
        <v>367.75599999999997</v>
      </c>
    </row>
    <row r="11" spans="1:6" ht="15.75" thickBot="1">
      <c r="A11" s="49" t="s">
        <v>309</v>
      </c>
      <c r="B11" s="50"/>
      <c r="C11" s="51">
        <v>1114.125</v>
      </c>
      <c r="D11" s="51">
        <v>1232.9780000000001</v>
      </c>
      <c r="E11" s="51">
        <v>1258.154</v>
      </c>
      <c r="F11" s="51">
        <v>1277.566</v>
      </c>
    </row>
    <row r="12" spans="1:6" ht="15.75" thickBot="1">
      <c r="A12" s="49" t="s">
        <v>601</v>
      </c>
      <c r="B12" s="50"/>
      <c r="C12" s="51">
        <v>198.2</v>
      </c>
      <c r="D12" s="51">
        <v>207.45599999999999</v>
      </c>
      <c r="E12" s="51">
        <v>208.77199999999999</v>
      </c>
      <c r="F12" s="51">
        <v>285.67200000000003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1629.7640000000001</v>
      </c>
      <c r="D14" s="54">
        <f>SUM(D6:D13)</f>
        <v>1801.606</v>
      </c>
      <c r="E14" s="54">
        <f>SUM(E6:E13)</f>
        <v>1840.596</v>
      </c>
      <c r="F14" s="54">
        <f>SUM(F6:F13)</f>
        <v>1977.624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4.6040000000000001</v>
      </c>
      <c r="C20" s="51">
        <v>126.95</v>
      </c>
      <c r="D20" s="51">
        <v>154.30600000000001</v>
      </c>
      <c r="E20" s="51">
        <v>291.70400000000001</v>
      </c>
      <c r="F20" s="51">
        <v>361.62700000000001</v>
      </c>
    </row>
    <row r="21" spans="1:6" ht="15.75" thickBot="1">
      <c r="A21" s="49" t="s">
        <v>607</v>
      </c>
      <c r="B21" s="51">
        <v>386.20400000000001</v>
      </c>
      <c r="C21" s="51">
        <v>388.68900000000002</v>
      </c>
      <c r="D21" s="51">
        <v>414.322</v>
      </c>
      <c r="E21" s="51">
        <v>290.738</v>
      </c>
      <c r="F21" s="51">
        <v>338.43099999999998</v>
      </c>
    </row>
    <row r="22" spans="1:6" ht="15.75" thickBot="1">
      <c r="A22" s="49" t="s">
        <v>608</v>
      </c>
      <c r="B22" s="51">
        <v>1188.6849999999999</v>
      </c>
      <c r="C22" s="51">
        <v>1114.125</v>
      </c>
      <c r="D22" s="51">
        <v>1232.9780000000001</v>
      </c>
      <c r="E22" s="51">
        <v>1258.154</v>
      </c>
      <c r="F22" s="51">
        <v>1277.566</v>
      </c>
    </row>
    <row r="23" spans="1:6" ht="15.75" thickBot="1">
      <c r="A23" s="52" t="s">
        <v>609</v>
      </c>
      <c r="B23" s="54">
        <f>SUM(B19:B22)</f>
        <v>1579.4929999999999</v>
      </c>
      <c r="C23" s="54">
        <f>SUM(C19:C22)</f>
        <v>1629.7640000000001</v>
      </c>
      <c r="D23" s="54">
        <f>SUM(D19:D22)</f>
        <v>1801.6060000000002</v>
      </c>
      <c r="E23" s="54">
        <f>SUM(E19:E22)</f>
        <v>1840.596</v>
      </c>
      <c r="F23" s="54">
        <f>SUM(F19:F22)</f>
        <v>1977.624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16.440000000000001</v>
      </c>
    </row>
    <row r="36" spans="1:3" ht="15.75" thickBot="1">
      <c r="A36" s="49"/>
      <c r="B36" s="125" t="s">
        <v>46</v>
      </c>
      <c r="C36" s="51">
        <v>38.612000000000002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142.25700000000001</v>
      </c>
    </row>
    <row r="39" spans="1:3" ht="15.75" thickBot="1">
      <c r="A39" s="49"/>
      <c r="B39" s="125" t="s">
        <v>52</v>
      </c>
      <c r="C39" s="51">
        <v>0.313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50.485999999999997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19.899999999999999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70.423000000000002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28.166</v>
      </c>
    </row>
    <row r="51" spans="1:3" ht="15.75" thickBot="1">
      <c r="A51" s="49"/>
      <c r="B51" s="125" t="s">
        <v>47</v>
      </c>
      <c r="C51" s="51">
        <v>233.59299999999999</v>
      </c>
    </row>
    <row r="52" spans="1:3" ht="15.75" thickBot="1">
      <c r="A52" s="49"/>
      <c r="B52" s="125" t="s">
        <v>49</v>
      </c>
      <c r="C52" s="51">
        <v>468.78399999999999</v>
      </c>
    </row>
    <row r="53" spans="1:3" ht="15.75" thickBot="1">
      <c r="A53" s="49"/>
      <c r="B53" s="125" t="s">
        <v>51</v>
      </c>
      <c r="C53" s="51">
        <v>35.043999999999997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283.80700000000002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116.76900000000001</v>
      </c>
    </row>
    <row r="59" spans="1:3" ht="15.75" thickBot="1">
      <c r="A59" s="49"/>
      <c r="B59" s="125" t="s">
        <v>63</v>
      </c>
      <c r="C59" s="51">
        <v>110.21</v>
      </c>
    </row>
    <row r="60" spans="1:3" ht="15.75" thickBot="1">
      <c r="A60" s="49"/>
      <c r="B60" s="125" t="s">
        <v>65</v>
      </c>
      <c r="C60" s="51">
        <v>1.1930000000000001</v>
      </c>
    </row>
    <row r="61" spans="1:3" ht="15.75" thickBot="1">
      <c r="A61" s="52" t="s">
        <v>279</v>
      </c>
      <c r="B61" s="128"/>
      <c r="C61" s="54">
        <f>SUM(C35:C60)</f>
        <v>1615.9970000000001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631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39.427000000000007</v>
      </c>
      <c r="D7" s="51">
        <v>67.608000000000004</v>
      </c>
      <c r="E7" s="51">
        <v>56.582000000000001</v>
      </c>
      <c r="F7" s="51">
        <v>37.622999999999998</v>
      </c>
    </row>
    <row r="8" spans="1:6" ht="15.75" thickBot="1">
      <c r="A8" s="49" t="s">
        <v>599</v>
      </c>
      <c r="B8" s="50"/>
      <c r="C8" s="51">
        <v>3.786</v>
      </c>
      <c r="D8" s="51">
        <v>3.33</v>
      </c>
      <c r="E8" s="51">
        <v>4.6840000000000002</v>
      </c>
      <c r="F8" s="51">
        <v>3.8959999999999999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234.11500000000001</v>
      </c>
      <c r="D10" s="51">
        <v>222.11100000000002</v>
      </c>
      <c r="E10" s="51">
        <v>200.27099999999999</v>
      </c>
      <c r="F10" s="51">
        <v>23.474000000000004</v>
      </c>
    </row>
    <row r="11" spans="1:6" ht="15.75" thickBot="1">
      <c r="A11" s="49" t="s">
        <v>309</v>
      </c>
      <c r="B11" s="50"/>
      <c r="C11" s="51">
        <v>317.04899999999998</v>
      </c>
      <c r="D11" s="51">
        <v>361.60599999999999</v>
      </c>
      <c r="E11" s="51">
        <v>326.642</v>
      </c>
      <c r="F11" s="51">
        <v>347.04500000000002</v>
      </c>
    </row>
    <row r="12" spans="1:6" ht="15.75" thickBot="1">
      <c r="A12" s="49" t="s">
        <v>601</v>
      </c>
      <c r="B12" s="50"/>
      <c r="C12" s="51">
        <v>0</v>
      </c>
      <c r="D12" s="51">
        <v>0</v>
      </c>
      <c r="E12" s="51">
        <v>0</v>
      </c>
      <c r="F12" s="51">
        <v>0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594.37699999999995</v>
      </c>
      <c r="D14" s="54">
        <f>SUM(D6:D13)</f>
        <v>654.65499999999997</v>
      </c>
      <c r="E14" s="54">
        <f>SUM(E6:E13)</f>
        <v>588.17899999999997</v>
      </c>
      <c r="F14" s="54">
        <f>SUM(F6:F13)</f>
        <v>412.03800000000001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354.90499999999997</v>
      </c>
      <c r="C21" s="51">
        <v>277.32799999999997</v>
      </c>
      <c r="D21" s="51">
        <v>293.04899999999998</v>
      </c>
      <c r="E21" s="51">
        <v>261.53699999999998</v>
      </c>
      <c r="F21" s="51">
        <v>64.992999999999995</v>
      </c>
    </row>
    <row r="22" spans="1:8" ht="15.75" thickBot="1">
      <c r="A22" s="49" t="s">
        <v>608</v>
      </c>
      <c r="B22" s="51">
        <v>352.89499999999998</v>
      </c>
      <c r="C22" s="51">
        <v>317.04899999999998</v>
      </c>
      <c r="D22" s="51">
        <v>361.60599999999999</v>
      </c>
      <c r="E22" s="51">
        <v>326.642</v>
      </c>
      <c r="F22" s="51">
        <v>347.04500000000002</v>
      </c>
    </row>
    <row r="23" spans="1:8" ht="15.75" thickBot="1">
      <c r="A23" s="52" t="s">
        <v>609</v>
      </c>
      <c r="B23" s="54">
        <f>SUM(B19:B22)</f>
        <v>707.8</v>
      </c>
      <c r="C23" s="54">
        <f>SUM(C19:C22)</f>
        <v>594.37699999999995</v>
      </c>
      <c r="D23" s="54">
        <f>SUM(D19:D22)</f>
        <v>654.65499999999997</v>
      </c>
      <c r="E23" s="54">
        <f>SUM(E19:E22)</f>
        <v>588.17899999999997</v>
      </c>
      <c r="F23" s="54">
        <f>SUM(F19:F22)</f>
        <v>412.03800000000001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26.384999999999998</v>
      </c>
      <c r="C29" s="42">
        <f>D29</f>
        <v>26.384999999999998</v>
      </c>
      <c r="D29" s="42">
        <f>E29</f>
        <v>26.384999999999998</v>
      </c>
      <c r="E29" s="42">
        <v>26.384999999999998</v>
      </c>
      <c r="F29" s="42">
        <v>19.407999999999998</v>
      </c>
      <c r="G29" s="42">
        <v>24.634</v>
      </c>
      <c r="H29" s="42">
        <v>24.574000000000002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3.4609999999999999</v>
      </c>
    </row>
    <row r="36" spans="1:3" ht="15.75" thickBot="1">
      <c r="A36" s="49"/>
      <c r="B36" s="125" t="s">
        <v>46</v>
      </c>
      <c r="C36" s="51">
        <v>0.47099999999999997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45.616999999999997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15.444000000000001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12.121</v>
      </c>
    </row>
    <row r="51" spans="1:3" ht="15.75" thickBot="1">
      <c r="A51" s="49"/>
      <c r="B51" s="125" t="s">
        <v>47</v>
      </c>
      <c r="C51" s="51">
        <v>37.575000000000003</v>
      </c>
    </row>
    <row r="52" spans="1:3" ht="15.75" thickBot="1">
      <c r="A52" s="49"/>
      <c r="B52" s="125" t="s">
        <v>49</v>
      </c>
      <c r="C52" s="51">
        <v>218.898</v>
      </c>
    </row>
    <row r="53" spans="1:3" ht="15.75" thickBot="1">
      <c r="A53" s="49"/>
      <c r="B53" s="125" t="s">
        <v>51</v>
      </c>
      <c r="C53" s="51">
        <v>33.112000000000002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19.361999999999998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0</v>
      </c>
    </row>
    <row r="59" spans="1:3" ht="15.75" thickBot="1">
      <c r="A59" s="49"/>
      <c r="B59" s="125" t="s">
        <v>63</v>
      </c>
      <c r="C59" s="51">
        <v>25.977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412.03800000000001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69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632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3.1859999999999999</v>
      </c>
      <c r="D7" s="51">
        <v>2.3450000000000002</v>
      </c>
      <c r="E7" s="51">
        <v>1.925</v>
      </c>
      <c r="F7" s="51">
        <v>5.6459999999999999</v>
      </c>
    </row>
    <row r="8" spans="1:6" ht="15.75" thickBot="1">
      <c r="A8" s="49" t="s">
        <v>599</v>
      </c>
      <c r="B8" s="50"/>
      <c r="C8" s="51">
        <v>3.3000000000000002E-2</v>
      </c>
      <c r="D8" s="51">
        <v>2.1150000000000002</v>
      </c>
      <c r="E8" s="51">
        <v>0.192</v>
      </c>
      <c r="F8" s="51">
        <v>0.16300000000000001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38.146000000000001</v>
      </c>
      <c r="D10" s="51">
        <v>73.22399999999999</v>
      </c>
      <c r="E10" s="51">
        <v>91.197999999999993</v>
      </c>
      <c r="F10" s="51">
        <v>47.991</v>
      </c>
    </row>
    <row r="11" spans="1:6" ht="15.75" thickBot="1">
      <c r="A11" s="49" t="s">
        <v>309</v>
      </c>
      <c r="B11" s="50"/>
      <c r="C11" s="51">
        <v>447.78500000000003</v>
      </c>
      <c r="D11" s="51">
        <v>467.88200000000001</v>
      </c>
      <c r="E11" s="51">
        <v>510.43700000000001</v>
      </c>
      <c r="F11" s="51">
        <v>532.21699999999998</v>
      </c>
    </row>
    <row r="12" spans="1:6" ht="15.75" thickBot="1">
      <c r="A12" s="49" t="s">
        <v>601</v>
      </c>
      <c r="B12" s="50"/>
      <c r="C12" s="51">
        <v>46.970999999999997</v>
      </c>
      <c r="D12" s="51">
        <v>21.652999999999999</v>
      </c>
      <c r="E12" s="51">
        <v>16.385999999999999</v>
      </c>
      <c r="F12" s="51">
        <v>13.007999999999999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536.12099999999998</v>
      </c>
      <c r="D14" s="54">
        <f>SUM(D6:D13)</f>
        <v>567.21900000000005</v>
      </c>
      <c r="E14" s="54">
        <f>SUM(E6:E13)</f>
        <v>620.13799999999992</v>
      </c>
      <c r="F14" s="54">
        <f>SUM(F6:F13)</f>
        <v>599.02499999999998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2.0710000000000002</v>
      </c>
      <c r="C20" s="51">
        <v>13.473000000000001</v>
      </c>
      <c r="D20" s="51">
        <v>13.933999999999999</v>
      </c>
      <c r="E20" s="51">
        <v>11.23</v>
      </c>
      <c r="F20" s="51">
        <v>9.1519999999999992</v>
      </c>
    </row>
    <row r="21" spans="1:8" ht="15.75" thickBot="1">
      <c r="A21" s="49" t="s">
        <v>607</v>
      </c>
      <c r="B21" s="51">
        <v>69.498000000000005</v>
      </c>
      <c r="C21" s="51">
        <v>74.863</v>
      </c>
      <c r="D21" s="51">
        <v>85.403000000000006</v>
      </c>
      <c r="E21" s="51">
        <v>98.471000000000004</v>
      </c>
      <c r="F21" s="51">
        <v>57.655999999999999</v>
      </c>
    </row>
    <row r="22" spans="1:8" ht="15.75" thickBot="1">
      <c r="A22" s="49" t="s">
        <v>608</v>
      </c>
      <c r="B22" s="51">
        <v>529.98199999999997</v>
      </c>
      <c r="C22" s="51">
        <v>447.78500000000003</v>
      </c>
      <c r="D22" s="51">
        <v>467.88200000000001</v>
      </c>
      <c r="E22" s="51">
        <v>510.43700000000001</v>
      </c>
      <c r="F22" s="51">
        <v>532.21699999999998</v>
      </c>
    </row>
    <row r="23" spans="1:8" ht="15.75" thickBot="1">
      <c r="A23" s="52" t="s">
        <v>609</v>
      </c>
      <c r="B23" s="54">
        <f>SUM(B19:B22)</f>
        <v>601.55099999999993</v>
      </c>
      <c r="C23" s="54">
        <f>SUM(C19:C22)</f>
        <v>536.12099999999998</v>
      </c>
      <c r="D23" s="54">
        <f>SUM(D19:D22)</f>
        <v>567.21900000000005</v>
      </c>
      <c r="E23" s="54">
        <f>SUM(E19:E22)</f>
        <v>620.13800000000003</v>
      </c>
      <c r="F23" s="54">
        <f>SUM(F19:F22)</f>
        <v>599.02499999999998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27.273999999999997</v>
      </c>
      <c r="C29" s="42">
        <f>D29</f>
        <v>27.273999999999997</v>
      </c>
      <c r="D29" s="42">
        <f>E29</f>
        <v>27.273999999999997</v>
      </c>
      <c r="E29" s="42">
        <f>F29</f>
        <v>27.273999999999997</v>
      </c>
      <c r="F29" s="42">
        <v>27.273999999999997</v>
      </c>
      <c r="G29" s="42">
        <v>25.006</v>
      </c>
      <c r="H29" s="42">
        <v>25.677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0.16300000000000001</v>
      </c>
    </row>
    <row r="36" spans="1:3" ht="15.75" thickBot="1">
      <c r="A36" s="49"/>
      <c r="B36" s="125" t="s">
        <v>46</v>
      </c>
      <c r="C36" s="51">
        <v>15.086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24.146999999999998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18.260000000000002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17.622</v>
      </c>
    </row>
    <row r="51" spans="1:3" ht="15.75" thickBot="1">
      <c r="A51" s="49"/>
      <c r="B51" s="125" t="s">
        <v>47</v>
      </c>
      <c r="C51" s="51">
        <v>81.201999999999998</v>
      </c>
    </row>
    <row r="52" spans="1:3" ht="15.75" thickBot="1">
      <c r="A52" s="49"/>
      <c r="B52" s="125" t="s">
        <v>49</v>
      </c>
      <c r="C52" s="51">
        <v>195.43600000000001</v>
      </c>
    </row>
    <row r="53" spans="1:3" ht="15.75" thickBot="1">
      <c r="A53" s="49"/>
      <c r="B53" s="125" t="s">
        <v>51</v>
      </c>
      <c r="C53" s="51">
        <v>16.779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133.66999999999999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37.430999999999997</v>
      </c>
    </row>
    <row r="59" spans="1:3" ht="15.75" thickBot="1">
      <c r="A59" s="49"/>
      <c r="B59" s="125" t="s">
        <v>63</v>
      </c>
      <c r="C59" s="51">
        <v>50.076999999999998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589.87300000000005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69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633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223.184</v>
      </c>
      <c r="D7" s="51">
        <v>195.42699999999999</v>
      </c>
      <c r="E7" s="51">
        <v>218.953</v>
      </c>
      <c r="F7" s="51">
        <v>207.477</v>
      </c>
    </row>
    <row r="8" spans="1:6" ht="15.75" thickBot="1">
      <c r="A8" s="49" t="s">
        <v>599</v>
      </c>
      <c r="B8" s="50"/>
      <c r="C8" s="51">
        <v>6.3289999999999997</v>
      </c>
      <c r="D8" s="51">
        <v>0</v>
      </c>
      <c r="E8" s="51">
        <v>23.585000000000001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349.13099999999997</v>
      </c>
      <c r="D10" s="51">
        <v>221.678</v>
      </c>
      <c r="E10" s="51">
        <v>206.18500000000003</v>
      </c>
      <c r="F10" s="51">
        <v>204.75299999999999</v>
      </c>
    </row>
    <row r="11" spans="1:6" ht="15.75" thickBot="1">
      <c r="A11" s="49" t="s">
        <v>309</v>
      </c>
      <c r="B11" s="50"/>
      <c r="C11" s="51">
        <v>971.06899999999996</v>
      </c>
      <c r="D11" s="51">
        <v>1064.53</v>
      </c>
      <c r="E11" s="51">
        <v>1111.579</v>
      </c>
      <c r="F11" s="51">
        <v>1132.56</v>
      </c>
    </row>
    <row r="12" spans="1:6" ht="15.75" thickBot="1">
      <c r="A12" s="49" t="s">
        <v>601</v>
      </c>
      <c r="B12" s="50"/>
      <c r="C12" s="51">
        <v>129.23500000000001</v>
      </c>
      <c r="D12" s="51">
        <v>130.34899999999999</v>
      </c>
      <c r="E12" s="51">
        <v>145.42099999999999</v>
      </c>
      <c r="F12" s="51">
        <v>154.06700000000001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1678.9479999999999</v>
      </c>
      <c r="D14" s="54">
        <f>SUM(D6:D13)</f>
        <v>1611.9839999999999</v>
      </c>
      <c r="E14" s="54">
        <f>SUM(E6:E13)</f>
        <v>1705.7230000000002</v>
      </c>
      <c r="F14" s="54">
        <f>SUM(F6:F13)</f>
        <v>1698.857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310.13099999999997</v>
      </c>
      <c r="C20" s="51">
        <v>264.75799999999998</v>
      </c>
      <c r="D20" s="51">
        <v>246.20699999999999</v>
      </c>
      <c r="E20" s="51">
        <v>282.93299999999999</v>
      </c>
      <c r="F20" s="51">
        <v>282.59199999999998</v>
      </c>
    </row>
    <row r="21" spans="1:8" ht="15.75" thickBot="1">
      <c r="A21" s="49" t="s">
        <v>607</v>
      </c>
      <c r="B21" s="51">
        <v>484.16699999999997</v>
      </c>
      <c r="C21" s="51">
        <v>443.12099999999998</v>
      </c>
      <c r="D21" s="51">
        <v>301.24700000000001</v>
      </c>
      <c r="E21" s="51">
        <v>311.21100000000001</v>
      </c>
      <c r="F21" s="51">
        <v>283.70499999999998</v>
      </c>
    </row>
    <row r="22" spans="1:8" ht="15.75" thickBot="1">
      <c r="A22" s="49" t="s">
        <v>608</v>
      </c>
      <c r="B22" s="51">
        <v>1069.4159999999999</v>
      </c>
      <c r="C22" s="51">
        <v>971.06899999999996</v>
      </c>
      <c r="D22" s="51">
        <v>1064.53</v>
      </c>
      <c r="E22" s="51">
        <v>1111.579</v>
      </c>
      <c r="F22" s="51">
        <v>1132.56</v>
      </c>
    </row>
    <row r="23" spans="1:8" ht="15.75" thickBot="1">
      <c r="A23" s="52" t="s">
        <v>609</v>
      </c>
      <c r="B23" s="54">
        <f>SUM(B19:B22)</f>
        <v>1863.7139999999999</v>
      </c>
      <c r="C23" s="54">
        <f>SUM(C19:C22)</f>
        <v>1678.9479999999999</v>
      </c>
      <c r="D23" s="54">
        <f>SUM(D19:D22)</f>
        <v>1611.9839999999999</v>
      </c>
      <c r="E23" s="54">
        <f>SUM(E19:E22)</f>
        <v>1705.723</v>
      </c>
      <c r="F23" s="54">
        <f>SUM(F19:F22)</f>
        <v>1698.857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35.417900000000003</v>
      </c>
      <c r="C29" s="42">
        <f>D29</f>
        <v>35.417900000000003</v>
      </c>
      <c r="D29" s="42">
        <f>E29</f>
        <v>35.417900000000003</v>
      </c>
      <c r="E29" s="42">
        <v>35.417900000000003</v>
      </c>
      <c r="F29" s="42">
        <v>35.836599999999997</v>
      </c>
      <c r="G29" s="42">
        <v>1004.553</v>
      </c>
      <c r="H29" s="42">
        <v>60.1815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12.182</v>
      </c>
    </row>
    <row r="36" spans="1:3" ht="15.75" thickBot="1">
      <c r="A36" s="49"/>
      <c r="B36" s="125" t="s">
        <v>46</v>
      </c>
      <c r="C36" s="51">
        <v>25.68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187.726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29.047999999999998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29.068999999999999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18.692</v>
      </c>
    </row>
    <row r="51" spans="1:3" ht="15.75" thickBot="1">
      <c r="A51" s="49"/>
      <c r="B51" s="125" t="s">
        <v>47</v>
      </c>
      <c r="C51" s="51">
        <v>140.827</v>
      </c>
    </row>
    <row r="52" spans="1:3" ht="15.75" thickBot="1">
      <c r="A52" s="49"/>
      <c r="B52" s="125" t="s">
        <v>49</v>
      </c>
      <c r="C52" s="51">
        <v>486.06599999999997</v>
      </c>
    </row>
    <row r="53" spans="1:3" ht="15.75" thickBot="1">
      <c r="A53" s="49"/>
      <c r="B53" s="125" t="s">
        <v>51</v>
      </c>
      <c r="C53" s="51">
        <v>55.64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281.98200000000003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39.563000000000002</v>
      </c>
    </row>
    <row r="59" spans="1:3" ht="15.75" thickBot="1">
      <c r="A59" s="49"/>
      <c r="B59" s="125" t="s">
        <v>63</v>
      </c>
      <c r="C59" s="51">
        <v>109.79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1416.2650000000001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69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634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16.696999999999999</v>
      </c>
      <c r="D7" s="51">
        <v>30.253</v>
      </c>
      <c r="E7" s="51">
        <v>28.997</v>
      </c>
      <c r="F7" s="51">
        <v>24.413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68.760999999999996</v>
      </c>
      <c r="D10" s="51">
        <v>59.338000000000001</v>
      </c>
      <c r="E10" s="51">
        <v>178.43299999999999</v>
      </c>
      <c r="F10" s="51">
        <v>166.61300000000003</v>
      </c>
    </row>
    <row r="11" spans="1:6" ht="15.75" thickBot="1">
      <c r="A11" s="49" t="s">
        <v>309</v>
      </c>
      <c r="B11" s="50"/>
      <c r="C11" s="51">
        <v>583.54300000000001</v>
      </c>
      <c r="D11" s="51">
        <v>639.40700000000004</v>
      </c>
      <c r="E11" s="51">
        <v>680.05399999999997</v>
      </c>
      <c r="F11" s="51">
        <v>742.26700000000005</v>
      </c>
    </row>
    <row r="12" spans="1:6" ht="15.75" thickBot="1">
      <c r="A12" s="49" t="s">
        <v>601</v>
      </c>
      <c r="B12" s="50"/>
      <c r="C12" s="51">
        <v>0</v>
      </c>
      <c r="D12" s="51">
        <v>0</v>
      </c>
      <c r="E12" s="51">
        <v>0</v>
      </c>
      <c r="F12" s="51">
        <v>0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669.00099999999998</v>
      </c>
      <c r="D14" s="54">
        <f>SUM(D6:D13)</f>
        <v>728.99800000000005</v>
      </c>
      <c r="E14" s="54">
        <f>SUM(E6:E13)</f>
        <v>887.48399999999992</v>
      </c>
      <c r="F14" s="54">
        <f>SUM(F6:F13)</f>
        <v>933.29300000000012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87.7</v>
      </c>
      <c r="C21" s="51">
        <v>85.457999999999998</v>
      </c>
      <c r="D21" s="51">
        <v>89.590999999999994</v>
      </c>
      <c r="E21" s="51">
        <v>207.43</v>
      </c>
      <c r="F21" s="51">
        <v>191.02600000000001</v>
      </c>
    </row>
    <row r="22" spans="1:8" ht="15.75" thickBot="1">
      <c r="A22" s="49" t="s">
        <v>608</v>
      </c>
      <c r="B22" s="51">
        <v>543.1</v>
      </c>
      <c r="C22" s="51">
        <v>583.54300000000001</v>
      </c>
      <c r="D22" s="51">
        <v>639.40700000000004</v>
      </c>
      <c r="E22" s="51">
        <v>680.05399999999997</v>
      </c>
      <c r="F22" s="51">
        <v>742.26700000000005</v>
      </c>
    </row>
    <row r="23" spans="1:8" ht="15.75" thickBot="1">
      <c r="A23" s="52" t="s">
        <v>609</v>
      </c>
      <c r="B23" s="54">
        <f>SUM(B19:B22)</f>
        <v>630.80000000000007</v>
      </c>
      <c r="C23" s="54">
        <f>SUM(C19:C22)</f>
        <v>669.00099999999998</v>
      </c>
      <c r="D23" s="54">
        <f>SUM(D19:D22)</f>
        <v>728.99800000000005</v>
      </c>
      <c r="E23" s="54">
        <f>SUM(E19:E22)</f>
        <v>887.48399999999992</v>
      </c>
      <c r="F23" s="54">
        <f>SUM(F19:F22)</f>
        <v>933.29300000000012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24.48</v>
      </c>
      <c r="C29" s="42">
        <f>D29</f>
        <v>24.48</v>
      </c>
      <c r="D29" s="42">
        <v>24.48</v>
      </c>
      <c r="E29" s="42">
        <v>40.881</v>
      </c>
      <c r="F29" s="42">
        <v>38.457000000000001</v>
      </c>
      <c r="G29" s="42">
        <v>44.869</v>
      </c>
      <c r="H29" s="42">
        <v>43.807999999999993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</v>
      </c>
    </row>
    <row r="36" spans="1:3" ht="15.75" thickBot="1">
      <c r="A36" s="49"/>
      <c r="B36" s="125" t="s">
        <v>46</v>
      </c>
      <c r="C36" s="51">
        <v>9.4369999999999994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134.65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16.573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17.747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12.619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36.628</v>
      </c>
    </row>
    <row r="51" spans="1:3" ht="15.75" thickBot="1">
      <c r="A51" s="49"/>
      <c r="B51" s="125" t="s">
        <v>47</v>
      </c>
      <c r="C51" s="51">
        <v>154.471</v>
      </c>
    </row>
    <row r="52" spans="1:3" ht="15.75" thickBot="1">
      <c r="A52" s="49"/>
      <c r="B52" s="125" t="s">
        <v>49</v>
      </c>
      <c r="C52" s="51">
        <v>225.053</v>
      </c>
    </row>
    <row r="53" spans="1:3" ht="15.75" thickBot="1">
      <c r="A53" s="49"/>
      <c r="B53" s="125" t="s">
        <v>51</v>
      </c>
      <c r="C53" s="51">
        <v>5.4669999999999996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83.551000000000002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97.069000000000003</v>
      </c>
    </row>
    <row r="59" spans="1:3" ht="15.75" thickBot="1">
      <c r="A59" s="49"/>
      <c r="B59" s="125" t="s">
        <v>63</v>
      </c>
      <c r="C59" s="51">
        <v>136.505</v>
      </c>
    </row>
    <row r="60" spans="1:3" ht="15.75" thickBot="1">
      <c r="A60" s="49"/>
      <c r="B60" s="125" t="s">
        <v>65</v>
      </c>
      <c r="C60" s="51">
        <v>3.5230000000000001</v>
      </c>
    </row>
    <row r="61" spans="1:3" ht="15.75" thickBot="1">
      <c r="A61" s="52" t="s">
        <v>279</v>
      </c>
      <c r="B61" s="128"/>
      <c r="C61" s="54">
        <f>SUM(C35:C60)</f>
        <v>933.29300000000012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71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635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16.832000000000001</v>
      </c>
      <c r="D7" s="51">
        <v>4.7670000000000003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1.665</v>
      </c>
      <c r="D8" s="51">
        <v>1.2529999999999999</v>
      </c>
      <c r="E8" s="51">
        <v>8.0630000000000006</v>
      </c>
      <c r="F8" s="51">
        <v>7.6929999999999996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23.887999999999998</v>
      </c>
      <c r="D10" s="51">
        <v>41.971000000000004</v>
      </c>
      <c r="E10" s="51">
        <v>59.323</v>
      </c>
      <c r="F10" s="51">
        <v>38.693000000000005</v>
      </c>
    </row>
    <row r="11" spans="1:6" ht="15.75" thickBot="1">
      <c r="A11" s="49" t="s">
        <v>309</v>
      </c>
      <c r="B11" s="50"/>
      <c r="C11" s="51">
        <v>514.23099999999999</v>
      </c>
      <c r="D11" s="51">
        <v>543.55899999999997</v>
      </c>
      <c r="E11" s="51">
        <v>541.54899999999998</v>
      </c>
      <c r="F11" s="51">
        <v>585.88199999999995</v>
      </c>
    </row>
    <row r="12" spans="1:6" ht="15.75" thickBot="1">
      <c r="A12" s="49" t="s">
        <v>601</v>
      </c>
      <c r="B12" s="50"/>
      <c r="C12" s="51">
        <v>26.673999999999999</v>
      </c>
      <c r="D12" s="51">
        <v>32.384999999999998</v>
      </c>
      <c r="E12" s="51">
        <v>38.279000000000003</v>
      </c>
      <c r="F12" s="51">
        <v>38.628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583.29</v>
      </c>
      <c r="D14" s="54">
        <f>SUM(D6:D13)</f>
        <v>623.93499999999995</v>
      </c>
      <c r="E14" s="54">
        <f>SUM(E6:E13)</f>
        <v>647.21399999999994</v>
      </c>
      <c r="F14" s="54">
        <f>SUM(F6:F13)</f>
        <v>670.89599999999996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22.212</v>
      </c>
      <c r="C20" s="51">
        <v>24.436</v>
      </c>
      <c r="D20" s="51">
        <v>32.384999999999998</v>
      </c>
      <c r="E20" s="51">
        <v>38.279000000000003</v>
      </c>
      <c r="F20" s="51">
        <v>38.628</v>
      </c>
    </row>
    <row r="21" spans="1:8" ht="15.75" thickBot="1">
      <c r="A21" s="49" t="s">
        <v>607</v>
      </c>
      <c r="B21" s="51">
        <v>118.529</v>
      </c>
      <c r="C21" s="51">
        <v>44.622999999999998</v>
      </c>
      <c r="D21" s="51">
        <v>47.991</v>
      </c>
      <c r="E21" s="51">
        <v>67.385999999999996</v>
      </c>
      <c r="F21" s="51">
        <v>46.386000000000003</v>
      </c>
    </row>
    <row r="22" spans="1:8" ht="15.75" thickBot="1">
      <c r="A22" s="49" t="s">
        <v>608</v>
      </c>
      <c r="B22" s="51">
        <v>555.73400000000004</v>
      </c>
      <c r="C22" s="51">
        <v>514.23099999999999</v>
      </c>
      <c r="D22" s="51">
        <v>543.55899999999997</v>
      </c>
      <c r="E22" s="51">
        <v>541.54899999999998</v>
      </c>
      <c r="F22" s="51">
        <v>585.88199999999995</v>
      </c>
    </row>
    <row r="23" spans="1:8" ht="15.75" thickBot="1">
      <c r="A23" s="52" t="s">
        <v>609</v>
      </c>
      <c r="B23" s="54">
        <f>SUM(B19:B22)</f>
        <v>696.47500000000002</v>
      </c>
      <c r="C23" s="54">
        <f>SUM(C19:C22)</f>
        <v>583.29</v>
      </c>
      <c r="D23" s="54">
        <f>SUM(D19:D22)</f>
        <v>623.93499999999995</v>
      </c>
      <c r="E23" s="54">
        <f>SUM(E19:E22)</f>
        <v>647.21399999999994</v>
      </c>
      <c r="F23" s="54">
        <f>SUM(F19:F22)</f>
        <v>670.89599999999996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54.405600000000007</v>
      </c>
      <c r="C29" s="42">
        <f>D29</f>
        <v>54.405600000000007</v>
      </c>
      <c r="D29" s="42">
        <v>54.405600000000007</v>
      </c>
      <c r="E29" s="42">
        <v>5.0776000000000003</v>
      </c>
      <c r="F29" s="42">
        <v>4.0280000000000005</v>
      </c>
      <c r="G29" s="42">
        <v>2.0339999999999998</v>
      </c>
      <c r="H29" s="42">
        <v>8.3678880000000007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4" ht="39" thickBot="1">
      <c r="A33" s="47"/>
      <c r="B33" s="48" t="s">
        <v>41</v>
      </c>
      <c r="C33" s="48" t="s">
        <v>42</v>
      </c>
    </row>
    <row r="34" spans="1:4" ht="15.75" thickBot="1">
      <c r="A34" s="124" t="s">
        <v>277</v>
      </c>
      <c r="B34" s="125"/>
      <c r="C34" s="51"/>
    </row>
    <row r="35" spans="1:4" ht="15.75" thickBot="1">
      <c r="A35" s="49"/>
      <c r="B35" s="125" t="s">
        <v>44</v>
      </c>
      <c r="C35" s="51">
        <v>1.204</v>
      </c>
    </row>
    <row r="36" spans="1:4" ht="15.75" thickBot="1">
      <c r="A36" s="49"/>
      <c r="B36" s="125" t="s">
        <v>46</v>
      </c>
      <c r="C36" s="51">
        <v>8.3989999999999991</v>
      </c>
    </row>
    <row r="37" spans="1:4" ht="15.75" thickBot="1">
      <c r="A37" s="49"/>
      <c r="B37" s="125" t="s">
        <v>48</v>
      </c>
      <c r="C37" s="51">
        <v>0</v>
      </c>
    </row>
    <row r="38" spans="1:4" ht="15.75" thickBot="1">
      <c r="A38" s="49"/>
      <c r="B38" s="125" t="s">
        <v>50</v>
      </c>
      <c r="C38" s="51">
        <v>30.754999999999999</v>
      </c>
    </row>
    <row r="39" spans="1:4" ht="15.75" thickBot="1">
      <c r="A39" s="49"/>
      <c r="B39" s="125" t="s">
        <v>52</v>
      </c>
      <c r="C39" s="51">
        <v>0</v>
      </c>
    </row>
    <row r="40" spans="1:4" ht="15.75" thickBot="1">
      <c r="A40" s="49"/>
      <c r="B40" s="125" t="s">
        <v>54</v>
      </c>
      <c r="C40" s="51">
        <v>0</v>
      </c>
    </row>
    <row r="41" spans="1:4" ht="15.75" thickBot="1">
      <c r="A41" s="49"/>
      <c r="B41" s="125" t="s">
        <v>56</v>
      </c>
      <c r="C41" s="51">
        <v>0</v>
      </c>
    </row>
    <row r="42" spans="1:4" ht="15.75" thickBot="1">
      <c r="A42" s="49"/>
      <c r="B42" s="125" t="s">
        <v>58</v>
      </c>
      <c r="C42" s="51">
        <v>0</v>
      </c>
    </row>
    <row r="43" spans="1:4" ht="15.75" thickBot="1">
      <c r="A43" s="49"/>
      <c r="B43" s="125" t="s">
        <v>60</v>
      </c>
      <c r="C43" s="51">
        <v>0</v>
      </c>
    </row>
    <row r="44" spans="1:4" ht="15.75" thickBot="1">
      <c r="A44" s="49"/>
      <c r="B44" s="125" t="s">
        <v>62</v>
      </c>
      <c r="C44" s="51">
        <v>0</v>
      </c>
    </row>
    <row r="45" spans="1:4" ht="15.75" thickBot="1">
      <c r="A45" s="49"/>
      <c r="B45" s="125" t="s">
        <v>64</v>
      </c>
      <c r="C45" s="51">
        <v>0</v>
      </c>
    </row>
    <row r="46" spans="1:4" ht="15.75" thickBot="1">
      <c r="A46" s="49"/>
      <c r="B46" s="125" t="s">
        <v>66</v>
      </c>
      <c r="C46" s="51">
        <v>0</v>
      </c>
    </row>
    <row r="47" spans="1:4" ht="15.75" thickBot="1">
      <c r="A47" s="49"/>
      <c r="B47" s="125" t="s">
        <v>67</v>
      </c>
      <c r="C47" s="51">
        <v>0</v>
      </c>
    </row>
    <row r="48" spans="1:4" ht="15.75" thickBot="1">
      <c r="A48" s="49"/>
      <c r="B48" s="125" t="s">
        <v>68</v>
      </c>
      <c r="C48" s="51">
        <v>6.0279999999999996</v>
      </c>
      <c r="D48" s="127"/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37.277999999999999</v>
      </c>
    </row>
    <row r="51" spans="1:3" ht="15.75" thickBot="1">
      <c r="A51" s="49"/>
      <c r="B51" s="125" t="s">
        <v>47</v>
      </c>
      <c r="C51" s="51">
        <v>55.848999999999997</v>
      </c>
    </row>
    <row r="52" spans="1:3" ht="15.75" thickBot="1">
      <c r="A52" s="49"/>
      <c r="B52" s="125" t="s">
        <v>49</v>
      </c>
      <c r="C52" s="51">
        <v>159.251</v>
      </c>
    </row>
    <row r="53" spans="1:3" ht="15.75" thickBot="1">
      <c r="A53" s="49"/>
      <c r="B53" s="125" t="s">
        <v>51</v>
      </c>
      <c r="C53" s="51">
        <v>39.968000000000004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2.7029999999999998</v>
      </c>
    </row>
    <row r="56" spans="1:3" ht="15.75" thickBot="1">
      <c r="A56" s="49"/>
      <c r="B56" s="125" t="s">
        <v>57</v>
      </c>
      <c r="C56" s="51">
        <v>175.26400000000001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27.687999999999999</v>
      </c>
    </row>
    <row r="59" spans="1:3" ht="15.75" thickBot="1">
      <c r="A59" s="49"/>
      <c r="B59" s="125" t="s">
        <v>63</v>
      </c>
      <c r="C59" s="51">
        <v>87.679000000000002</v>
      </c>
    </row>
    <row r="60" spans="1:3" ht="15.75" thickBot="1">
      <c r="A60" s="49"/>
      <c r="B60" s="125" t="s">
        <v>65</v>
      </c>
      <c r="C60" s="51">
        <v>0.20200000000000001</v>
      </c>
    </row>
    <row r="61" spans="1:3" ht="15.75" thickBot="1">
      <c r="A61" s="52" t="s">
        <v>279</v>
      </c>
      <c r="B61" s="128"/>
      <c r="C61" s="54">
        <f>SUM(C35:C60)</f>
        <v>632.26800000000003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  <row r="70" spans="1:2">
      <c r="B70" s="123"/>
    </row>
    <row r="71" spans="1:2">
      <c r="B71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69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636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37.151000000000003</v>
      </c>
      <c r="D6" s="51">
        <v>30.209</v>
      </c>
      <c r="E6" s="51">
        <v>34.9</v>
      </c>
      <c r="F6" s="51">
        <v>33.822000000000003</v>
      </c>
    </row>
    <row r="7" spans="1:6" ht="15.75" thickBot="1">
      <c r="A7" s="49" t="s">
        <v>130</v>
      </c>
      <c r="B7" s="50"/>
      <c r="C7" s="51">
        <v>61.076999999999998</v>
      </c>
      <c r="D7" s="51">
        <v>770.745</v>
      </c>
      <c r="E7" s="51">
        <v>1016.7719999999999</v>
      </c>
      <c r="F7" s="51">
        <v>966.55399999999997</v>
      </c>
    </row>
    <row r="8" spans="1:6" ht="15.75" thickBot="1">
      <c r="A8" s="49" t="s">
        <v>599</v>
      </c>
      <c r="B8" s="50"/>
      <c r="C8" s="51">
        <v>53.093000000000004</v>
      </c>
      <c r="D8" s="51">
        <v>105.501</v>
      </c>
      <c r="E8" s="51">
        <v>100.291</v>
      </c>
      <c r="F8" s="51">
        <v>98.335999999999999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371.74599999999992</v>
      </c>
      <c r="D10" s="51">
        <v>335.76200000000006</v>
      </c>
      <c r="E10" s="51">
        <v>279.16700000000003</v>
      </c>
      <c r="F10" s="51">
        <v>253.04</v>
      </c>
    </row>
    <row r="11" spans="1:6" ht="15.75" thickBot="1">
      <c r="A11" s="49" t="s">
        <v>309</v>
      </c>
      <c r="B11" s="50"/>
      <c r="C11" s="51">
        <v>2012.616</v>
      </c>
      <c r="D11" s="51">
        <v>2073.2489999999998</v>
      </c>
      <c r="E11" s="51">
        <v>2077.5540000000001</v>
      </c>
      <c r="F11" s="51">
        <v>2056.703</v>
      </c>
    </row>
    <row r="12" spans="1:6" ht="15.75" thickBot="1">
      <c r="A12" s="49" t="s">
        <v>601</v>
      </c>
      <c r="B12" s="50"/>
      <c r="C12" s="51">
        <v>32.716999999999999</v>
      </c>
      <c r="D12" s="51">
        <v>6.4669999999999996</v>
      </c>
      <c r="E12" s="51">
        <v>4.931</v>
      </c>
      <c r="F12" s="51">
        <v>5.7469999999999999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2568.4</v>
      </c>
      <c r="D14" s="54">
        <f>SUM(D6:D13)</f>
        <v>3321.933</v>
      </c>
      <c r="E14" s="54">
        <f>SUM(E6:E13)</f>
        <v>3513.6150000000002</v>
      </c>
      <c r="F14" s="54">
        <f>SUM(F6:F13)</f>
        <v>3414.2019999999998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238.59</v>
      </c>
      <c r="C20" s="51">
        <v>27.12</v>
      </c>
      <c r="D20" s="51">
        <v>648.26900000000001</v>
      </c>
      <c r="E20" s="51">
        <v>903.13199999999995</v>
      </c>
      <c r="F20" s="51">
        <v>856.15800000000002</v>
      </c>
    </row>
    <row r="21" spans="1:8" ht="15.75" thickBot="1">
      <c r="A21" s="49" t="s">
        <v>607</v>
      </c>
      <c r="B21" s="51">
        <v>424.19400000000002</v>
      </c>
      <c r="C21" s="51">
        <v>528.66399999999999</v>
      </c>
      <c r="D21" s="51">
        <v>600.41499999999996</v>
      </c>
      <c r="E21" s="51">
        <v>532.92899999999997</v>
      </c>
      <c r="F21" s="51">
        <v>501.34100000000001</v>
      </c>
    </row>
    <row r="22" spans="1:8" ht="15.75" thickBot="1">
      <c r="A22" s="49" t="s">
        <v>608</v>
      </c>
      <c r="B22" s="51">
        <v>2192.6860000000001</v>
      </c>
      <c r="C22" s="51">
        <v>2012.616</v>
      </c>
      <c r="D22" s="51">
        <v>2073.2489999999998</v>
      </c>
      <c r="E22" s="51">
        <v>2077.5540000000001</v>
      </c>
      <c r="F22" s="51">
        <v>2056.703</v>
      </c>
    </row>
    <row r="23" spans="1:8" ht="15.75" thickBot="1">
      <c r="A23" s="52" t="s">
        <v>609</v>
      </c>
      <c r="B23" s="54">
        <f>SUM(B19:B22)</f>
        <v>2855.4700000000003</v>
      </c>
      <c r="C23" s="54">
        <f>SUM(C19:C22)</f>
        <v>2568.4</v>
      </c>
      <c r="D23" s="54">
        <f>SUM(D19:D22)</f>
        <v>3321.933</v>
      </c>
      <c r="E23" s="54">
        <f>SUM(E19:E22)</f>
        <v>3513.6149999999998</v>
      </c>
      <c r="F23" s="54">
        <f>SUM(F19:F22)</f>
        <v>3414.2020000000002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4" ht="39" thickBot="1">
      <c r="A33" s="47"/>
      <c r="B33" s="48" t="s">
        <v>41</v>
      </c>
      <c r="C33" s="48" t="s">
        <v>42</v>
      </c>
    </row>
    <row r="34" spans="1:4" ht="15.75" thickBot="1">
      <c r="A34" s="124" t="s">
        <v>277</v>
      </c>
      <c r="B34" s="125"/>
      <c r="C34" s="51"/>
    </row>
    <row r="35" spans="1:4" ht="15.75" thickBot="1">
      <c r="A35" s="49"/>
      <c r="B35" s="125" t="s">
        <v>44</v>
      </c>
      <c r="C35" s="51">
        <v>3.617</v>
      </c>
    </row>
    <row r="36" spans="1:4" ht="15.75" thickBot="1">
      <c r="A36" s="49"/>
      <c r="B36" s="125" t="s">
        <v>46</v>
      </c>
      <c r="C36" s="51">
        <v>35.82</v>
      </c>
    </row>
    <row r="37" spans="1:4" ht="15.75" thickBot="1">
      <c r="A37" s="49"/>
      <c r="B37" s="125" t="s">
        <v>48</v>
      </c>
      <c r="C37" s="51">
        <v>0</v>
      </c>
    </row>
    <row r="38" spans="1:4" ht="15.75" thickBot="1">
      <c r="A38" s="49"/>
      <c r="B38" s="125" t="s">
        <v>50</v>
      </c>
      <c r="C38" s="51">
        <v>269.173</v>
      </c>
    </row>
    <row r="39" spans="1:4" ht="15.75" thickBot="1">
      <c r="A39" s="49"/>
      <c r="B39" s="125" t="s">
        <v>52</v>
      </c>
      <c r="C39" s="51">
        <v>0</v>
      </c>
    </row>
    <row r="40" spans="1:4" ht="15.75" thickBot="1">
      <c r="A40" s="49"/>
      <c r="B40" s="125" t="s">
        <v>54</v>
      </c>
      <c r="C40" s="51">
        <v>0</v>
      </c>
    </row>
    <row r="41" spans="1:4" ht="15.75" thickBot="1">
      <c r="A41" s="49"/>
      <c r="B41" s="125" t="s">
        <v>56</v>
      </c>
      <c r="C41" s="51">
        <v>0</v>
      </c>
    </row>
    <row r="42" spans="1:4" ht="15.75" thickBot="1">
      <c r="A42" s="49"/>
      <c r="B42" s="125" t="s">
        <v>58</v>
      </c>
      <c r="C42" s="51">
        <v>118.056</v>
      </c>
    </row>
    <row r="43" spans="1:4" ht="15.75" thickBot="1">
      <c r="A43" s="49"/>
      <c r="B43" s="125" t="s">
        <v>60</v>
      </c>
      <c r="C43" s="51">
        <v>0</v>
      </c>
    </row>
    <row r="44" spans="1:4" ht="15.75" thickBot="1">
      <c r="A44" s="49"/>
      <c r="B44" s="125" t="s">
        <v>62</v>
      </c>
      <c r="C44" s="51">
        <v>0</v>
      </c>
    </row>
    <row r="45" spans="1:4" ht="15.75" thickBot="1">
      <c r="A45" s="49"/>
      <c r="B45" s="125" t="s">
        <v>64</v>
      </c>
      <c r="C45" s="51">
        <v>12.666</v>
      </c>
    </row>
    <row r="46" spans="1:4" ht="15.75" thickBot="1">
      <c r="A46" s="49"/>
      <c r="B46" s="125" t="s">
        <v>66</v>
      </c>
      <c r="C46" s="51">
        <v>0</v>
      </c>
    </row>
    <row r="47" spans="1:4" ht="15.75" thickBot="1">
      <c r="A47" s="49"/>
      <c r="B47" s="125" t="s">
        <v>67</v>
      </c>
      <c r="C47" s="51">
        <v>0</v>
      </c>
    </row>
    <row r="48" spans="1:4" ht="15.75" thickBot="1">
      <c r="A48" s="49"/>
      <c r="B48" s="125" t="s">
        <v>68</v>
      </c>
      <c r="C48" s="51">
        <v>62.009</v>
      </c>
      <c r="D48" s="127">
        <f>C48/SUM(C35:C48)</f>
        <v>0.12368627341470177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39</v>
      </c>
    </row>
    <row r="51" spans="1:3" ht="15.75" thickBot="1">
      <c r="A51" s="49"/>
      <c r="B51" s="125" t="s">
        <v>47</v>
      </c>
      <c r="C51" s="51">
        <v>292.51900000000001</v>
      </c>
    </row>
    <row r="52" spans="1:3" ht="15.75" thickBot="1">
      <c r="A52" s="49"/>
      <c r="B52" s="125" t="s">
        <v>49</v>
      </c>
      <c r="C52" s="51">
        <v>748.50699999999995</v>
      </c>
    </row>
    <row r="53" spans="1:3" ht="15.75" thickBot="1">
      <c r="A53" s="49"/>
      <c r="B53" s="125" t="s">
        <v>51</v>
      </c>
      <c r="C53" s="51">
        <v>88.346000000000004</v>
      </c>
    </row>
    <row r="54" spans="1:3" ht="15.75" thickBot="1">
      <c r="A54" s="49"/>
      <c r="B54" s="125" t="s">
        <v>53</v>
      </c>
      <c r="C54" s="51">
        <v>4.4340000000000002</v>
      </c>
    </row>
    <row r="55" spans="1:3" ht="15.75" thickBot="1">
      <c r="A55" s="49"/>
      <c r="B55" s="125" t="s">
        <v>55</v>
      </c>
      <c r="C55" s="51">
        <v>17.353999999999999</v>
      </c>
    </row>
    <row r="56" spans="1:3" ht="15.75" thickBot="1">
      <c r="A56" s="49"/>
      <c r="B56" s="125" t="s">
        <v>57</v>
      </c>
      <c r="C56" s="51">
        <v>561.78099999999995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124.18300000000001</v>
      </c>
    </row>
    <row r="59" spans="1:3" ht="15.75" thickBot="1">
      <c r="A59" s="49"/>
      <c r="B59" s="125" t="s">
        <v>63</v>
      </c>
      <c r="C59" s="51">
        <v>180.57900000000001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2558.0440000000003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L15"/>
  <sheetViews>
    <sheetView showGridLines="0" workbookViewId="0"/>
  </sheetViews>
  <sheetFormatPr defaultRowHeight="15"/>
  <cols>
    <col min="1" max="1" width="40.28515625" customWidth="1"/>
    <col min="2" max="2" width="11.7109375" customWidth="1"/>
  </cols>
  <sheetData>
    <row r="1" spans="1:12" ht="31.5">
      <c r="A1" s="207" t="str">
        <f>'ZP SECAP'!A1</f>
        <v>Zemní plyn</v>
      </c>
    </row>
    <row r="2" spans="1:12" ht="18.75">
      <c r="A2" s="5" t="str">
        <f>'ZP SECAP'!A2</f>
        <v>členěno dle kategorizace SECAP</v>
      </c>
    </row>
    <row r="3" spans="1:12">
      <c r="A3" s="225"/>
    </row>
    <row r="5" spans="1:12" ht="16.5" thickBot="1">
      <c r="A5" s="208" t="s">
        <v>103</v>
      </c>
      <c r="B5" s="209"/>
      <c r="C5" s="235" t="str">
        <f>"obec "&amp;'Informační list'!C3</f>
        <v>obec Hněvčeves</v>
      </c>
      <c r="D5" s="235"/>
      <c r="E5" s="235"/>
      <c r="F5" s="235"/>
      <c r="G5" s="235"/>
      <c r="H5" s="235" t="s">
        <v>30</v>
      </c>
      <c r="I5" s="235"/>
      <c r="J5" s="235"/>
      <c r="K5" s="235"/>
      <c r="L5" s="235"/>
    </row>
    <row r="6" spans="1:12" ht="15" customHeight="1">
      <c r="A6" s="232" t="str">
        <f>'ZP SECAP'!A19</f>
        <v>Sektor</v>
      </c>
      <c r="B6" s="233">
        <f>'ZP SECAP'!B19</f>
        <v>0</v>
      </c>
      <c r="C6" s="232" t="str">
        <f>'ZP SECAP'!C19</f>
        <v>Zemní plyn [MWh]</v>
      </c>
      <c r="D6" s="233"/>
      <c r="E6" s="233"/>
      <c r="F6" s="233"/>
      <c r="G6" s="234"/>
      <c r="H6" s="232" t="str">
        <f>C6</f>
        <v>Zemní plyn [MWh]</v>
      </c>
      <c r="I6" s="233"/>
      <c r="J6" s="233"/>
      <c r="K6" s="233"/>
      <c r="L6" s="234"/>
    </row>
    <row r="7" spans="1:12" ht="15.75" thickBot="1">
      <c r="A7" s="238">
        <f>'ZP SECAP'!A20</f>
        <v>0</v>
      </c>
      <c r="B7" s="239">
        <f>'ZP SECAP'!B20</f>
        <v>0</v>
      </c>
      <c r="C7" s="193">
        <f>'ZP SECAP'!E20</f>
        <v>2010</v>
      </c>
      <c r="D7" s="194">
        <f>'ZP SECAP'!H20</f>
        <v>2015</v>
      </c>
      <c r="E7" s="194">
        <f>'ZP SECAP'!I20</f>
        <v>2018</v>
      </c>
      <c r="F7" s="194">
        <f>'ZP SECAP'!J20</f>
        <v>2019</v>
      </c>
      <c r="G7" s="195">
        <f>'ZP SECAP'!K20</f>
        <v>2020</v>
      </c>
      <c r="H7" s="194">
        <f>'ZP SECAP'!R20</f>
        <v>2010</v>
      </c>
      <c r="I7" s="194">
        <f>'ZP SECAP'!U20</f>
        <v>2015</v>
      </c>
      <c r="J7" s="194">
        <f>'ZP SECAP'!V20</f>
        <v>2018</v>
      </c>
      <c r="K7" s="194">
        <f>'ZP SECAP'!W20</f>
        <v>2019</v>
      </c>
      <c r="L7" s="195">
        <f>'ZP SECAP'!X20</f>
        <v>2020</v>
      </c>
    </row>
    <row r="8" spans="1:12" ht="15.75" thickBot="1">
      <c r="A8" s="202" t="str">
        <f>'ZP SECAP'!A21</f>
        <v>BUDOVY, VYBAVENÍ/ZAŘÍZENÍ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91"/>
    </row>
    <row r="9" spans="1:12">
      <c r="A9" s="240" t="str">
        <f>'ZP SECAP'!A22</f>
        <v>Obecní budovy, vybavení/zařízení</v>
      </c>
      <c r="B9" s="241">
        <f>'ZP SECAP'!B22</f>
        <v>0</v>
      </c>
      <c r="C9" s="203">
        <f>'ZP SECAP'!E22</f>
        <v>23.229434928240746</v>
      </c>
      <c r="D9" s="196">
        <f>'ZP SECAP'!H22</f>
        <v>37.647200817989543</v>
      </c>
      <c r="E9" s="196">
        <f>'ZP SECAP'!I22</f>
        <v>37.461229085035541</v>
      </c>
      <c r="F9" s="196">
        <f>'ZP SECAP'!J22</f>
        <v>38.328620179176298</v>
      </c>
      <c r="G9" s="197">
        <f>'ZP SECAP'!K22</f>
        <v>38.187318602944153</v>
      </c>
      <c r="H9" s="196">
        <f>'ZP SECAP'!R22</f>
        <v>1907.0888652794556</v>
      </c>
      <c r="I9" s="196">
        <f>'ZP SECAP'!U22</f>
        <v>2710.6863998662734</v>
      </c>
      <c r="J9" s="196">
        <f>'ZP SECAP'!V22</f>
        <v>3115.0564366094809</v>
      </c>
      <c r="K9" s="196">
        <f>'ZP SECAP'!W22</f>
        <v>2917.147180442319</v>
      </c>
      <c r="L9" s="197">
        <f>'ZP SECAP'!X22</f>
        <v>2805.2609309864524</v>
      </c>
    </row>
    <row r="10" spans="1:12">
      <c r="A10" s="242" t="str">
        <f>'ZP SECAP'!A23</f>
        <v>Terciární (neobecní) budovy, vybavení/zařízení</v>
      </c>
      <c r="B10" s="243">
        <f>'ZP SECAP'!B23</f>
        <v>0</v>
      </c>
      <c r="C10" s="204">
        <f>'ZP SECAP'!E23</f>
        <v>44.146860640241371</v>
      </c>
      <c r="D10" s="198">
        <f>'ZP SECAP'!H23</f>
        <v>0</v>
      </c>
      <c r="E10" s="198">
        <f>'ZP SECAP'!I23</f>
        <v>0.36562795189763181</v>
      </c>
      <c r="F10" s="198">
        <f>'ZP SECAP'!J23</f>
        <v>0.73230697021992275</v>
      </c>
      <c r="G10" s="199">
        <f>'ZP SECAP'!K23</f>
        <v>0</v>
      </c>
      <c r="H10" s="198">
        <f>'ZP SECAP'!R23</f>
        <v>4378.3716403270846</v>
      </c>
      <c r="I10" s="198">
        <f>'ZP SECAP'!U23</f>
        <v>4383.5380630316358</v>
      </c>
      <c r="J10" s="198">
        <f>'ZP SECAP'!V23</f>
        <v>5038.8141995280021</v>
      </c>
      <c r="K10" s="198">
        <f>'ZP SECAP'!W23</f>
        <v>4807.4390616307855</v>
      </c>
      <c r="L10" s="199">
        <f>'ZP SECAP'!X23</f>
        <v>4978.2240991670878</v>
      </c>
    </row>
    <row r="11" spans="1:12" ht="15.75" thickBot="1">
      <c r="A11" s="236" t="str">
        <f>'ZP SECAP'!A24</f>
        <v>Obytné budovy</v>
      </c>
      <c r="B11" s="237">
        <f>'ZP SECAP'!B24</f>
        <v>0</v>
      </c>
      <c r="C11" s="205">
        <f>'ZP SECAP'!E24</f>
        <v>750.70446877636562</v>
      </c>
      <c r="D11" s="200">
        <f>'ZP SECAP'!H24</f>
        <v>631.73036531840978</v>
      </c>
      <c r="E11" s="200">
        <f>'ZP SECAP'!I24</f>
        <v>719.56419140257731</v>
      </c>
      <c r="F11" s="200">
        <f>'ZP SECAP'!J24</f>
        <v>645.03497885382251</v>
      </c>
      <c r="G11" s="201">
        <f>'ZP SECAP'!K24</f>
        <v>651.83793683681552</v>
      </c>
      <c r="H11" s="200">
        <f>'ZP SECAP'!R24</f>
        <v>51808.418689531012</v>
      </c>
      <c r="I11" s="200">
        <f>'ZP SECAP'!U24</f>
        <v>51427.676432766726</v>
      </c>
      <c r="J11" s="200">
        <f>'ZP SECAP'!V24</f>
        <v>56666.589762688236</v>
      </c>
      <c r="K11" s="200">
        <f>'ZP SECAP'!W24</f>
        <v>53129.432954499796</v>
      </c>
      <c r="L11" s="201">
        <f>'ZP SECAP'!X24</f>
        <v>55034.933463663576</v>
      </c>
    </row>
    <row r="14" spans="1:12" ht="18.75">
      <c r="A14" s="210" t="s">
        <v>104</v>
      </c>
    </row>
    <row r="15" spans="1:12">
      <c r="B15" s="160" t="str">
        <f>C5</f>
        <v>obec Hněvčeves</v>
      </c>
      <c r="J15" s="160" t="str">
        <f>H5</f>
        <v>Součet za vybrané obce Hradeckého venkova</v>
      </c>
    </row>
  </sheetData>
  <sheetProtection algorithmName="SHA-512" hashValue="oMBCu6u91nEhh0FpCJ7qHNRxRc4lyMxx0aQKaQv4GtPFMNuV8c+aoNKxddMv1nLFQoTHqGuuBoQSvFlOgCJnEw==" saltValue="fEo5ZlfWGPs/xlDvuwLwnw==" spinCount="100000" sheet="1" formatCells="0" formatColumns="0" formatRows="0" insertColumns="0" insertRows="0" insertHyperlinks="0" deleteColumns="0" deleteRows="0" sort="0" autoFilter="0" pivotTables="0"/>
  <mergeCells count="8">
    <mergeCell ref="A9:B9"/>
    <mergeCell ref="A10:B10"/>
    <mergeCell ref="A11:B11"/>
    <mergeCell ref="H5:L5"/>
    <mergeCell ref="C6:G6"/>
    <mergeCell ref="C5:G5"/>
    <mergeCell ref="H6:L6"/>
    <mergeCell ref="A6:B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637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6307.2269999999999</v>
      </c>
      <c r="D7" s="51">
        <v>8424.987000000001</v>
      </c>
      <c r="E7" s="51">
        <v>9153.7379999999994</v>
      </c>
      <c r="F7" s="51">
        <v>8937.8949999999986</v>
      </c>
    </row>
    <row r="8" spans="1:6" ht="15.75" thickBot="1">
      <c r="A8" s="49" t="s">
        <v>599</v>
      </c>
      <c r="B8" s="50"/>
      <c r="C8" s="51">
        <v>14.010999999999999</v>
      </c>
      <c r="D8" s="51">
        <v>10.340999999999999</v>
      </c>
      <c r="E8" s="51">
        <v>11.734999999999999</v>
      </c>
      <c r="F8" s="51">
        <v>12.34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447.14600000000002</v>
      </c>
      <c r="D10" s="51">
        <v>479.98899999999998</v>
      </c>
      <c r="E10" s="51">
        <v>378.30799999999999</v>
      </c>
      <c r="F10" s="51">
        <v>410.30999999999995</v>
      </c>
    </row>
    <row r="11" spans="1:6" ht="15.75" thickBot="1">
      <c r="A11" s="49" t="s">
        <v>309</v>
      </c>
      <c r="B11" s="50"/>
      <c r="C11" s="51">
        <v>2460.471</v>
      </c>
      <c r="D11" s="51">
        <v>2771.1849999999999</v>
      </c>
      <c r="E11" s="51">
        <v>2426.8960000000002</v>
      </c>
      <c r="F11" s="51">
        <v>2631.4490000000001</v>
      </c>
    </row>
    <row r="12" spans="1:6" ht="15.75" thickBot="1">
      <c r="A12" s="49" t="s">
        <v>601</v>
      </c>
      <c r="B12" s="50"/>
      <c r="C12" s="51">
        <v>643.74199999999996</v>
      </c>
      <c r="D12" s="51">
        <v>824.82</v>
      </c>
      <c r="E12" s="51">
        <v>688.43100000000004</v>
      </c>
      <c r="F12" s="51">
        <v>710.97900000000004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9872.5969999999998</v>
      </c>
      <c r="D14" s="54">
        <f>SUM(D6:D13)</f>
        <v>12511.322</v>
      </c>
      <c r="E14" s="54">
        <f>SUM(E6:E13)</f>
        <v>12659.108</v>
      </c>
      <c r="F14" s="54">
        <f>SUM(F6:F13)</f>
        <v>12702.972999999998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3857.174</v>
      </c>
      <c r="C20" s="51">
        <v>6738.2730000000001</v>
      </c>
      <c r="D20" s="51">
        <v>8764.4529999999995</v>
      </c>
      <c r="E20" s="51">
        <v>9455.0709999999999</v>
      </c>
      <c r="F20" s="51">
        <v>9203.473</v>
      </c>
    </row>
    <row r="21" spans="1:8" ht="15.75" thickBot="1">
      <c r="A21" s="49" t="s">
        <v>607</v>
      </c>
      <c r="B21" s="51">
        <v>562.53</v>
      </c>
      <c r="C21" s="51">
        <v>673.85299999999995</v>
      </c>
      <c r="D21" s="51">
        <v>975.68399999999997</v>
      </c>
      <c r="E21" s="51">
        <v>777.14099999999996</v>
      </c>
      <c r="F21" s="51">
        <v>868.05100000000004</v>
      </c>
    </row>
    <row r="22" spans="1:8" ht="15.75" thickBot="1">
      <c r="A22" s="49" t="s">
        <v>608</v>
      </c>
      <c r="B22" s="51">
        <v>2656.32</v>
      </c>
      <c r="C22" s="51">
        <v>2460.471</v>
      </c>
      <c r="D22" s="51">
        <v>2771.1849999999999</v>
      </c>
      <c r="E22" s="51">
        <v>2426.8960000000002</v>
      </c>
      <c r="F22" s="51">
        <v>2631.4490000000001</v>
      </c>
    </row>
    <row r="23" spans="1:8" ht="15.75" thickBot="1">
      <c r="A23" s="52" t="s">
        <v>609</v>
      </c>
      <c r="B23" s="54">
        <f>SUM(B19:B22)</f>
        <v>7076.0239999999994</v>
      </c>
      <c r="C23" s="54">
        <f>SUM(C19:C22)</f>
        <v>9872.5969999999998</v>
      </c>
      <c r="D23" s="54">
        <f>SUM(D19:D22)</f>
        <v>12511.321999999998</v>
      </c>
      <c r="E23" s="54">
        <f>SUM(E19:E22)</f>
        <v>12659.108</v>
      </c>
      <c r="F23" s="54">
        <f>SUM(F19:F22)</f>
        <v>12702.973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15.162699999999999</v>
      </c>
      <c r="C29" s="42">
        <f>D29</f>
        <v>15.162699999999999</v>
      </c>
      <c r="D29" s="42">
        <v>15.162699999999999</v>
      </c>
      <c r="E29" s="42">
        <v>69.448999999999998</v>
      </c>
      <c r="F29" s="42">
        <v>98.004000000000005</v>
      </c>
      <c r="G29" s="42">
        <v>70.584999999999994</v>
      </c>
      <c r="H29" s="42">
        <v>96.980999999999995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3.5270000000000001</v>
      </c>
    </row>
    <row r="36" spans="1:3" ht="15.75" thickBot="1">
      <c r="A36" s="49"/>
      <c r="B36" s="125" t="s">
        <v>46</v>
      </c>
      <c r="C36" s="51">
        <v>84.730999999999995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386.18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321.20800000000003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72.405000000000001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6.093</v>
      </c>
    </row>
    <row r="51" spans="1:3" ht="15.75" thickBot="1">
      <c r="A51" s="49"/>
      <c r="B51" s="125" t="s">
        <v>47</v>
      </c>
      <c r="C51" s="51">
        <v>56.804000000000002</v>
      </c>
    </row>
    <row r="52" spans="1:3" ht="15.75" thickBot="1">
      <c r="A52" s="49"/>
      <c r="B52" s="125" t="s">
        <v>49</v>
      </c>
      <c r="C52" s="51">
        <v>614.03099999999995</v>
      </c>
    </row>
    <row r="53" spans="1:3" ht="15.75" thickBot="1">
      <c r="A53" s="49"/>
      <c r="B53" s="125" t="s">
        <v>51</v>
      </c>
      <c r="C53" s="51">
        <v>137.166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1464.2819999999999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112.495</v>
      </c>
    </row>
    <row r="59" spans="1:3" ht="15.75" thickBot="1">
      <c r="A59" s="49"/>
      <c r="B59" s="125" t="s">
        <v>63</v>
      </c>
      <c r="C59" s="51">
        <v>240.578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3499.4999999999995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65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638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</v>
      </c>
      <c r="D7" s="51">
        <v>0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33.716999999999999</v>
      </c>
      <c r="D10" s="51">
        <v>30.886000000000003</v>
      </c>
      <c r="E10" s="51">
        <v>35.472000000000001</v>
      </c>
      <c r="F10" s="51">
        <v>36.128</v>
      </c>
    </row>
    <row r="11" spans="1:6" ht="15.75" thickBot="1">
      <c r="A11" s="49" t="s">
        <v>309</v>
      </c>
      <c r="B11" s="50"/>
      <c r="C11" s="51">
        <v>373.28100000000001</v>
      </c>
      <c r="D11" s="51">
        <v>426.23200000000003</v>
      </c>
      <c r="E11" s="51">
        <v>427.97699999999998</v>
      </c>
      <c r="F11" s="51">
        <v>496.685</v>
      </c>
    </row>
    <row r="12" spans="1:6" ht="15.75" thickBot="1">
      <c r="A12" s="49" t="s">
        <v>601</v>
      </c>
      <c r="B12" s="50"/>
      <c r="C12" s="51">
        <v>1.5449999999999999</v>
      </c>
      <c r="D12" s="51">
        <v>1.0589999999999999</v>
      </c>
      <c r="E12" s="51">
        <v>0</v>
      </c>
      <c r="F12" s="51">
        <v>0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408.54300000000001</v>
      </c>
      <c r="D14" s="54">
        <f>SUM(D6:D13)</f>
        <v>458.17700000000008</v>
      </c>
      <c r="E14" s="54">
        <f>SUM(E6:E13)</f>
        <v>463.44899999999996</v>
      </c>
      <c r="F14" s="54">
        <f>SUM(F6:F13)</f>
        <v>532.81299999999999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52.295999999999999</v>
      </c>
      <c r="C21" s="51">
        <v>35.262</v>
      </c>
      <c r="D21" s="51">
        <v>31.945</v>
      </c>
      <c r="E21" s="51">
        <v>35.472000000000001</v>
      </c>
      <c r="F21" s="51">
        <v>36.128</v>
      </c>
    </row>
    <row r="22" spans="1:8" ht="15.75" thickBot="1">
      <c r="A22" s="49" t="s">
        <v>608</v>
      </c>
      <c r="B22" s="51">
        <v>355.30900000000003</v>
      </c>
      <c r="C22" s="51">
        <v>373.28100000000001</v>
      </c>
      <c r="D22" s="51">
        <v>426.23200000000003</v>
      </c>
      <c r="E22" s="51">
        <v>427.97699999999998</v>
      </c>
      <c r="F22" s="51">
        <v>496.685</v>
      </c>
    </row>
    <row r="23" spans="1:8" ht="15.75" thickBot="1">
      <c r="A23" s="52" t="s">
        <v>609</v>
      </c>
      <c r="B23" s="54">
        <f>SUM(B19:B22)</f>
        <v>407.60500000000002</v>
      </c>
      <c r="C23" s="54">
        <f>SUM(C19:C22)</f>
        <v>408.54300000000001</v>
      </c>
      <c r="D23" s="54">
        <f>SUM(D19:D22)</f>
        <v>458.17700000000002</v>
      </c>
      <c r="E23" s="54">
        <f>SUM(E19:E22)</f>
        <v>463.44899999999996</v>
      </c>
      <c r="F23" s="54">
        <f>SUM(F19:F22)</f>
        <v>532.81299999999999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</v>
      </c>
    </row>
    <row r="36" spans="1:3" ht="15.75" thickBot="1">
      <c r="A36" s="49"/>
      <c r="B36" s="125" t="s">
        <v>46</v>
      </c>
      <c r="C36" s="51">
        <v>4.7910000000000004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26.216999999999999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5.12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12.269</v>
      </c>
    </row>
    <row r="51" spans="1:3" ht="15.75" thickBot="1">
      <c r="A51" s="49"/>
      <c r="B51" s="125" t="s">
        <v>47</v>
      </c>
      <c r="C51" s="51">
        <v>28.356000000000002</v>
      </c>
    </row>
    <row r="52" spans="1:3" ht="15.75" thickBot="1">
      <c r="A52" s="49"/>
      <c r="B52" s="125" t="s">
        <v>49</v>
      </c>
      <c r="C52" s="51">
        <v>160.054</v>
      </c>
    </row>
    <row r="53" spans="1:3" ht="15.75" thickBot="1">
      <c r="A53" s="49"/>
      <c r="B53" s="125" t="s">
        <v>51</v>
      </c>
      <c r="C53" s="51">
        <v>4.8979999999999997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124.973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15.721</v>
      </c>
    </row>
    <row r="59" spans="1:3" ht="15.75" thickBot="1">
      <c r="A59" s="49"/>
      <c r="B59" s="125" t="s">
        <v>63</v>
      </c>
      <c r="C59" s="51">
        <v>150.41399999999999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532.81299999999999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69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639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0.41199999999999998</v>
      </c>
      <c r="D6" s="51">
        <v>0</v>
      </c>
      <c r="E6" s="51">
        <v>1.4999999999999999E-2</v>
      </c>
      <c r="F6" s="51">
        <v>7.0000000000000001E-3</v>
      </c>
    </row>
    <row r="7" spans="1:6" ht="15.75" thickBot="1">
      <c r="A7" s="49" t="s">
        <v>130</v>
      </c>
      <c r="B7" s="50"/>
      <c r="C7" s="51">
        <v>10.526</v>
      </c>
      <c r="D7" s="51">
        <v>21.481000000000002</v>
      </c>
      <c r="E7" s="51">
        <v>24.411999999999999</v>
      </c>
      <c r="F7" s="51">
        <v>68.48</v>
      </c>
    </row>
    <row r="8" spans="1:6" ht="15.75" thickBot="1">
      <c r="A8" s="49" t="s">
        <v>599</v>
      </c>
      <c r="B8" s="50"/>
      <c r="C8" s="51">
        <v>34.429000000000002</v>
      </c>
      <c r="D8" s="51">
        <v>50.148000000000003</v>
      </c>
      <c r="E8" s="51">
        <v>42.850999999999999</v>
      </c>
      <c r="F8" s="51">
        <v>45.776000000000003</v>
      </c>
    </row>
    <row r="9" spans="1:6" ht="15.75" thickBot="1">
      <c r="A9" s="49" t="s">
        <v>141</v>
      </c>
      <c r="B9" s="50"/>
      <c r="C9" s="51">
        <v>0</v>
      </c>
      <c r="D9" s="51">
        <v>1.3660000000000001</v>
      </c>
      <c r="E9" s="51">
        <v>1.204</v>
      </c>
      <c r="F9" s="51">
        <v>1.3169999999999999</v>
      </c>
    </row>
    <row r="10" spans="1:6" ht="15.75" thickBot="1">
      <c r="A10" s="49" t="s">
        <v>600</v>
      </c>
      <c r="B10" s="50"/>
      <c r="C10" s="51">
        <v>152.31600000000003</v>
      </c>
      <c r="D10" s="51">
        <v>195.94099999999997</v>
      </c>
      <c r="E10" s="51">
        <v>184.24700000000004</v>
      </c>
      <c r="F10" s="51">
        <v>214.53800000000001</v>
      </c>
    </row>
    <row r="11" spans="1:6" ht="15.75" thickBot="1">
      <c r="A11" s="49" t="s">
        <v>309</v>
      </c>
      <c r="B11" s="50"/>
      <c r="C11" s="51">
        <v>989.46799999999996</v>
      </c>
      <c r="D11" s="51">
        <v>1054.2260000000001</v>
      </c>
      <c r="E11" s="51">
        <v>1060.9690000000001</v>
      </c>
      <c r="F11" s="51">
        <v>1080.9870000000001</v>
      </c>
    </row>
    <row r="12" spans="1:6" ht="15.75" thickBot="1">
      <c r="A12" s="49" t="s">
        <v>601</v>
      </c>
      <c r="B12" s="50"/>
      <c r="C12" s="51">
        <v>160.34899999999999</v>
      </c>
      <c r="D12" s="51">
        <v>199.255</v>
      </c>
      <c r="E12" s="51">
        <v>256.10899999999998</v>
      </c>
      <c r="F12" s="51">
        <v>182.82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1347.5</v>
      </c>
      <c r="D14" s="54">
        <f>SUM(D6:D13)</f>
        <v>1522.4169999999999</v>
      </c>
      <c r="E14" s="54">
        <f>SUM(E6:E13)</f>
        <v>1569.807</v>
      </c>
      <c r="F14" s="54">
        <f>SUM(F6:F13)</f>
        <v>1593.925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120.798</v>
      </c>
      <c r="C20" s="51">
        <v>83.554000000000002</v>
      </c>
      <c r="D20" s="51">
        <v>136.86799999999999</v>
      </c>
      <c r="E20" s="51">
        <v>165.40600000000001</v>
      </c>
      <c r="F20" s="51">
        <v>85.111000000000004</v>
      </c>
    </row>
    <row r="21" spans="1:8" ht="15.75" thickBot="1">
      <c r="A21" s="49" t="s">
        <v>607</v>
      </c>
      <c r="B21" s="51">
        <v>250.197</v>
      </c>
      <c r="C21" s="51">
        <v>274.47800000000001</v>
      </c>
      <c r="D21" s="51">
        <v>331.32299999999998</v>
      </c>
      <c r="E21" s="51">
        <v>343.43200000000002</v>
      </c>
      <c r="F21" s="51">
        <v>427.827</v>
      </c>
    </row>
    <row r="22" spans="1:8" ht="15.75" thickBot="1">
      <c r="A22" s="49" t="s">
        <v>608</v>
      </c>
      <c r="B22" s="51">
        <v>1069.239</v>
      </c>
      <c r="C22" s="51">
        <v>989.46799999999996</v>
      </c>
      <c r="D22" s="51">
        <v>1054.2260000000001</v>
      </c>
      <c r="E22" s="51">
        <v>1060.9690000000001</v>
      </c>
      <c r="F22" s="51">
        <v>1080.9870000000001</v>
      </c>
    </row>
    <row r="23" spans="1:8" ht="15.75" thickBot="1">
      <c r="A23" s="52" t="s">
        <v>609</v>
      </c>
      <c r="B23" s="54">
        <f>SUM(B19:B22)</f>
        <v>1440.2339999999999</v>
      </c>
      <c r="C23" s="54">
        <f>SUM(C19:C22)</f>
        <v>1347.5</v>
      </c>
      <c r="D23" s="54">
        <f>SUM(D19:D22)</f>
        <v>1522.4170000000001</v>
      </c>
      <c r="E23" s="54">
        <f>SUM(E19:E22)</f>
        <v>1569.807</v>
      </c>
      <c r="F23" s="54">
        <f>SUM(F19:F22)</f>
        <v>1593.9250000000002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36.826999999999998</v>
      </c>
    </row>
    <row r="36" spans="1:3" ht="15.75" thickBot="1">
      <c r="A36" s="49"/>
      <c r="B36" s="125" t="s">
        <v>46</v>
      </c>
      <c r="C36" s="51">
        <v>52.613999999999997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131.197</v>
      </c>
    </row>
    <row r="39" spans="1:3" ht="15.75" thickBot="1">
      <c r="A39" s="49"/>
      <c r="B39" s="125" t="s">
        <v>52</v>
      </c>
      <c r="C39" s="51">
        <v>35.645000000000003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144.67599999999999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26.867999999999999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18.119</v>
      </c>
    </row>
    <row r="51" spans="1:3" ht="15.75" thickBot="1">
      <c r="A51" s="49"/>
      <c r="B51" s="125" t="s">
        <v>47</v>
      </c>
      <c r="C51" s="51">
        <v>195.14400000000001</v>
      </c>
    </row>
    <row r="52" spans="1:3" ht="15.75" thickBot="1">
      <c r="A52" s="49"/>
      <c r="B52" s="125" t="s">
        <v>49</v>
      </c>
      <c r="C52" s="51">
        <v>412.50400000000002</v>
      </c>
    </row>
    <row r="53" spans="1:3" ht="15.75" thickBot="1">
      <c r="A53" s="49"/>
      <c r="B53" s="125" t="s">
        <v>51</v>
      </c>
      <c r="C53" s="51">
        <v>48.781999999999996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6.2489999999999997</v>
      </c>
    </row>
    <row r="56" spans="1:3" ht="15.75" thickBot="1">
      <c r="A56" s="49"/>
      <c r="B56" s="125" t="s">
        <v>57</v>
      </c>
      <c r="C56" s="51">
        <v>260.51299999999998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56.859000000000002</v>
      </c>
    </row>
    <row r="59" spans="1:3" ht="15.75" thickBot="1">
      <c r="A59" s="49"/>
      <c r="B59" s="125" t="s">
        <v>63</v>
      </c>
      <c r="C59" s="51">
        <v>82.441000000000003</v>
      </c>
    </row>
    <row r="60" spans="1:3" ht="15.75" thickBot="1">
      <c r="A60" s="49"/>
      <c r="B60" s="125" t="s">
        <v>65</v>
      </c>
      <c r="C60" s="51">
        <v>0.376</v>
      </c>
    </row>
    <row r="61" spans="1:3" ht="15.75" thickBot="1">
      <c r="A61" s="52" t="s">
        <v>279</v>
      </c>
      <c r="B61" s="128"/>
      <c r="C61" s="54">
        <f>SUM(C35:C60)</f>
        <v>1508.8139999999999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640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2.9769999999999999</v>
      </c>
      <c r="D6" s="51">
        <v>2.5179999999999998</v>
      </c>
      <c r="E6" s="51">
        <v>4.6929999999999996</v>
      </c>
      <c r="F6" s="51">
        <v>5.8010000000000002</v>
      </c>
    </row>
    <row r="7" spans="1:6" ht="15.75" thickBot="1">
      <c r="A7" s="49" t="s">
        <v>130</v>
      </c>
      <c r="B7" s="50"/>
      <c r="C7" s="51">
        <v>0.40200000000000002</v>
      </c>
      <c r="D7" s="51">
        <v>2.3119999999999998</v>
      </c>
      <c r="E7" s="51">
        <v>3.1970000000000001</v>
      </c>
      <c r="F7" s="51">
        <v>0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56.757000000000005</v>
      </c>
      <c r="D10" s="51">
        <v>64.873000000000005</v>
      </c>
      <c r="E10" s="51">
        <v>60.344999999999999</v>
      </c>
      <c r="F10" s="51">
        <v>51.189</v>
      </c>
    </row>
    <row r="11" spans="1:6" ht="15.75" thickBot="1">
      <c r="A11" s="49" t="s">
        <v>309</v>
      </c>
      <c r="B11" s="50"/>
      <c r="C11" s="51">
        <v>593.19299999999998</v>
      </c>
      <c r="D11" s="51">
        <v>617.83100000000002</v>
      </c>
      <c r="E11" s="51">
        <v>621.04300000000001</v>
      </c>
      <c r="F11" s="51">
        <v>616.73699999999997</v>
      </c>
    </row>
    <row r="12" spans="1:6" ht="15.75" thickBot="1">
      <c r="A12" s="49" t="s">
        <v>601</v>
      </c>
      <c r="B12" s="50"/>
      <c r="C12" s="51">
        <v>22.640999999999998</v>
      </c>
      <c r="D12" s="51">
        <v>16.385999999999999</v>
      </c>
      <c r="E12" s="51">
        <v>9.4329999999999998</v>
      </c>
      <c r="F12" s="51">
        <v>7.72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675.96999999999991</v>
      </c>
      <c r="D14" s="54">
        <f>SUM(D6:D13)</f>
        <v>703.92</v>
      </c>
      <c r="E14" s="54">
        <f>SUM(E6:E13)</f>
        <v>698.71100000000001</v>
      </c>
      <c r="F14" s="54">
        <f>SUM(F6:F13)</f>
        <v>681.447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110.21299999999999</v>
      </c>
      <c r="C21" s="51">
        <v>82.777000000000001</v>
      </c>
      <c r="D21" s="51">
        <v>86.088999999999999</v>
      </c>
      <c r="E21" s="51">
        <v>77.668000000000006</v>
      </c>
      <c r="F21" s="51">
        <v>64.709999999999994</v>
      </c>
    </row>
    <row r="22" spans="1:8" ht="15.75" thickBot="1">
      <c r="A22" s="49" t="s">
        <v>608</v>
      </c>
      <c r="B22" s="51">
        <v>648.16499999999996</v>
      </c>
      <c r="C22" s="51">
        <v>593.19299999999998</v>
      </c>
      <c r="D22" s="51">
        <v>617.83100000000002</v>
      </c>
      <c r="E22" s="51">
        <v>621.04300000000001</v>
      </c>
      <c r="F22" s="51">
        <v>616.73699999999997</v>
      </c>
    </row>
    <row r="23" spans="1:8" ht="15.75" thickBot="1">
      <c r="A23" s="52" t="s">
        <v>609</v>
      </c>
      <c r="B23" s="54">
        <f>SUM(B19:B22)</f>
        <v>758.37799999999993</v>
      </c>
      <c r="C23" s="54">
        <f>SUM(C19:C22)</f>
        <v>675.97</v>
      </c>
      <c r="D23" s="54">
        <f>SUM(D19:D22)</f>
        <v>703.92000000000007</v>
      </c>
      <c r="E23" s="54">
        <f>SUM(E19:E22)</f>
        <v>698.71100000000001</v>
      </c>
      <c r="F23" s="54">
        <f>SUM(F19:F22)</f>
        <v>681.447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38.137</v>
      </c>
      <c r="C29" s="42">
        <f>D29</f>
        <v>38.137</v>
      </c>
      <c r="D29" s="42">
        <f>E29</f>
        <v>38.137</v>
      </c>
      <c r="E29" s="42">
        <v>38.137</v>
      </c>
      <c r="F29" s="42">
        <v>32.275999999999996</v>
      </c>
      <c r="G29" s="42">
        <v>31.828000000000003</v>
      </c>
      <c r="H29" s="42">
        <v>33.106000000000002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6.4379999999999997</v>
      </c>
    </row>
    <row r="36" spans="1:3" ht="15.75" thickBot="1">
      <c r="A36" s="49"/>
      <c r="B36" s="125" t="s">
        <v>46</v>
      </c>
      <c r="C36" s="51">
        <v>0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41.905000000000001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1.3009999999999999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15.066000000000001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10.324999999999999</v>
      </c>
    </row>
    <row r="51" spans="1:3" ht="15.75" thickBot="1">
      <c r="A51" s="49"/>
      <c r="B51" s="125" t="s">
        <v>47</v>
      </c>
      <c r="C51" s="51">
        <v>89.494</v>
      </c>
    </row>
    <row r="52" spans="1:3" ht="15.75" thickBot="1">
      <c r="A52" s="49"/>
      <c r="B52" s="125" t="s">
        <v>49</v>
      </c>
      <c r="C52" s="51">
        <v>335.76799999999997</v>
      </c>
    </row>
    <row r="53" spans="1:3" ht="15.75" thickBot="1">
      <c r="A53" s="49"/>
      <c r="B53" s="125" t="s">
        <v>51</v>
      </c>
      <c r="C53" s="51">
        <v>53.835999999999999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85.754999999999995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0</v>
      </c>
    </row>
    <row r="59" spans="1:3" ht="15.75" thickBot="1">
      <c r="A59" s="49"/>
      <c r="B59" s="125" t="s">
        <v>63</v>
      </c>
      <c r="C59" s="51">
        <v>41.558999999999997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681.44699999999989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641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5.1829999999999998</v>
      </c>
      <c r="D6" s="51">
        <v>6.5229999999999997</v>
      </c>
      <c r="E6" s="51">
        <v>7.33</v>
      </c>
      <c r="F6" s="51">
        <v>4.8109999999999999</v>
      </c>
    </row>
    <row r="7" spans="1:6" ht="15.75" thickBot="1">
      <c r="A7" s="49" t="s">
        <v>130</v>
      </c>
      <c r="B7" s="50"/>
      <c r="C7" s="51">
        <v>6.8849999999999998</v>
      </c>
      <c r="D7" s="51">
        <v>105.765</v>
      </c>
      <c r="E7" s="51">
        <v>350.053</v>
      </c>
      <c r="F7" s="51">
        <v>4.4249999999999998</v>
      </c>
    </row>
    <row r="8" spans="1:6" ht="15.75" thickBot="1">
      <c r="A8" s="49" t="s">
        <v>599</v>
      </c>
      <c r="B8" s="50"/>
      <c r="C8" s="51">
        <v>10.988</v>
      </c>
      <c r="D8" s="51">
        <v>14.869</v>
      </c>
      <c r="E8" s="51">
        <v>27.814</v>
      </c>
      <c r="F8" s="51">
        <v>6.8109999999999999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173.661</v>
      </c>
      <c r="D10" s="51">
        <v>76.959999999999994</v>
      </c>
      <c r="E10" s="51">
        <v>180.21</v>
      </c>
      <c r="F10" s="51">
        <v>95.067999999999998</v>
      </c>
    </row>
    <row r="11" spans="1:6" ht="15.75" thickBot="1">
      <c r="A11" s="49" t="s">
        <v>309</v>
      </c>
      <c r="B11" s="50"/>
      <c r="C11" s="51">
        <v>920.92100000000005</v>
      </c>
      <c r="D11" s="51">
        <v>915.5</v>
      </c>
      <c r="E11" s="51">
        <v>1455.11</v>
      </c>
      <c r="F11" s="51">
        <v>402.35199999999998</v>
      </c>
    </row>
    <row r="12" spans="1:6" ht="15.75" thickBot="1">
      <c r="A12" s="49" t="s">
        <v>601</v>
      </c>
      <c r="B12" s="50"/>
      <c r="C12" s="51">
        <v>468.87299999999999</v>
      </c>
      <c r="D12" s="51">
        <v>420.95800000000003</v>
      </c>
      <c r="E12" s="51">
        <v>429.77</v>
      </c>
      <c r="F12" s="51">
        <v>441.06099999999998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1586.511</v>
      </c>
      <c r="D14" s="54">
        <f>SUM(D6:D13)</f>
        <v>1540.575</v>
      </c>
      <c r="E14" s="54">
        <f>SUM(E6:E13)</f>
        <v>2450.2869999999998</v>
      </c>
      <c r="F14" s="54">
        <f>SUM(F6:F13)</f>
        <v>954.52800000000002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391.96499999999997</v>
      </c>
      <c r="C20" s="51">
        <v>351.76</v>
      </c>
      <c r="D20" s="51">
        <v>368.66300000000001</v>
      </c>
      <c r="E20" s="51">
        <v>403.78500000000003</v>
      </c>
      <c r="F20" s="51">
        <v>419.005</v>
      </c>
    </row>
    <row r="21" spans="1:8" ht="15.75" thickBot="1">
      <c r="A21" s="49" t="s">
        <v>607</v>
      </c>
      <c r="B21" s="51">
        <v>210.19800000000001</v>
      </c>
      <c r="C21" s="51">
        <v>313.83</v>
      </c>
      <c r="D21" s="51">
        <v>256.41199999999998</v>
      </c>
      <c r="E21" s="51">
        <v>591.39200000000005</v>
      </c>
      <c r="F21" s="51">
        <v>133.17099999999999</v>
      </c>
    </row>
    <row r="22" spans="1:8" ht="15.75" thickBot="1">
      <c r="A22" s="49" t="s">
        <v>608</v>
      </c>
      <c r="B22" s="51">
        <v>857.94</v>
      </c>
      <c r="C22" s="51">
        <v>920.92100000000005</v>
      </c>
      <c r="D22" s="51">
        <v>915.5</v>
      </c>
      <c r="E22" s="51">
        <v>1455.11</v>
      </c>
      <c r="F22" s="51">
        <v>402.35199999999998</v>
      </c>
    </row>
    <row r="23" spans="1:8" ht="15.75" thickBot="1">
      <c r="A23" s="52" t="s">
        <v>609</v>
      </c>
      <c r="B23" s="54">
        <f>SUM(B19:B22)</f>
        <v>1460.1030000000001</v>
      </c>
      <c r="C23" s="54">
        <f>SUM(C19:C22)</f>
        <v>1586.511</v>
      </c>
      <c r="D23" s="54">
        <f>SUM(D19:D22)</f>
        <v>1540.575</v>
      </c>
      <c r="E23" s="54">
        <f>SUM(E19:E22)</f>
        <v>2450.2870000000003</v>
      </c>
      <c r="F23" s="54">
        <f>SUM(F19:F22)</f>
        <v>954.52799999999991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f>C29</f>
        <v>80.244</v>
      </c>
      <c r="C29" s="42">
        <f>D29</f>
        <v>80.244</v>
      </c>
      <c r="D29" s="42">
        <f>E29</f>
        <v>80.244</v>
      </c>
      <c r="E29" s="42">
        <v>80.244</v>
      </c>
      <c r="F29" s="42">
        <v>72.433999999999997</v>
      </c>
      <c r="G29" s="42">
        <v>75.81</v>
      </c>
      <c r="H29" s="42">
        <v>62.674999999999997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0.157</v>
      </c>
    </row>
    <row r="36" spans="1:3" ht="15.75" thickBot="1">
      <c r="A36" s="49"/>
      <c r="B36" s="125" t="s">
        <v>46</v>
      </c>
      <c r="C36" s="51">
        <v>36.270000000000003</v>
      </c>
    </row>
    <row r="37" spans="1:3" ht="15.75" thickBot="1">
      <c r="A37" s="49"/>
      <c r="B37" s="125" t="s">
        <v>48</v>
      </c>
      <c r="C37" s="51">
        <v>16.95</v>
      </c>
    </row>
    <row r="38" spans="1:3" ht="15.75" thickBot="1">
      <c r="A38" s="49"/>
      <c r="B38" s="125" t="s">
        <v>50</v>
      </c>
      <c r="C38" s="51">
        <v>0.56899999999999995</v>
      </c>
    </row>
    <row r="39" spans="1:3" ht="15.75" thickBot="1">
      <c r="A39" s="49"/>
      <c r="B39" s="125" t="s">
        <v>52</v>
      </c>
      <c r="C39" s="51">
        <v>22.056000000000001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14.031000000000001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43.137999999999998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20.044</v>
      </c>
    </row>
    <row r="51" spans="1:3" ht="15.75" thickBot="1">
      <c r="A51" s="49"/>
      <c r="B51" s="125" t="s">
        <v>47</v>
      </c>
      <c r="C51" s="51">
        <v>80.885000000000005</v>
      </c>
    </row>
    <row r="52" spans="1:3" ht="15.75" thickBot="1">
      <c r="A52" s="49"/>
      <c r="B52" s="125" t="s">
        <v>49</v>
      </c>
      <c r="C52" s="51">
        <v>118.578</v>
      </c>
    </row>
    <row r="53" spans="1:3" ht="15.75" thickBot="1">
      <c r="A53" s="49"/>
      <c r="B53" s="125" t="s">
        <v>51</v>
      </c>
      <c r="C53" s="51">
        <v>18.62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6.1319999999999997</v>
      </c>
    </row>
    <row r="56" spans="1:3" ht="15.75" thickBot="1">
      <c r="A56" s="49"/>
      <c r="B56" s="125" t="s">
        <v>57</v>
      </c>
      <c r="C56" s="51">
        <v>56.018999999999998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0</v>
      </c>
    </row>
    <row r="59" spans="1:3" ht="15.75" thickBot="1">
      <c r="A59" s="49"/>
      <c r="B59" s="125" t="s">
        <v>63</v>
      </c>
      <c r="C59" s="51">
        <v>102.004</v>
      </c>
    </row>
    <row r="60" spans="1:3" ht="15.75" thickBot="1">
      <c r="A60" s="49"/>
      <c r="B60" s="125" t="s">
        <v>65</v>
      </c>
      <c r="C60" s="51">
        <v>7.0000000000000007E-2</v>
      </c>
    </row>
    <row r="61" spans="1:3" ht="15.75" thickBot="1">
      <c r="A61" s="52" t="s">
        <v>279</v>
      </c>
      <c r="B61" s="128"/>
      <c r="C61" s="54">
        <f>SUM(C35:C60)</f>
        <v>535.52300000000002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65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642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20.417000000000002</v>
      </c>
      <c r="D7" s="51">
        <v>34.981000000000002</v>
      </c>
      <c r="E7" s="51">
        <v>27.338000000000001</v>
      </c>
      <c r="F7" s="51">
        <v>36.82</v>
      </c>
    </row>
    <row r="8" spans="1:6" ht="15.75" thickBot="1">
      <c r="A8" s="49" t="s">
        <v>599</v>
      </c>
      <c r="B8" s="50"/>
      <c r="C8" s="51">
        <v>2.0379999999999998</v>
      </c>
      <c r="D8" s="51">
        <v>1.2310000000000001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169.45499999999998</v>
      </c>
      <c r="D10" s="51">
        <v>182.346</v>
      </c>
      <c r="E10" s="51">
        <v>168.447</v>
      </c>
      <c r="F10" s="51">
        <v>166.41499999999999</v>
      </c>
    </row>
    <row r="11" spans="1:6" ht="15.75" thickBot="1">
      <c r="A11" s="49" t="s">
        <v>309</v>
      </c>
      <c r="B11" s="50"/>
      <c r="C11" s="51">
        <v>665.85199999999998</v>
      </c>
      <c r="D11" s="51">
        <v>653.52700000000004</v>
      </c>
      <c r="E11" s="51">
        <v>644.93100000000004</v>
      </c>
      <c r="F11" s="51">
        <v>674.49599999999998</v>
      </c>
    </row>
    <row r="12" spans="1:6" ht="15.75" thickBot="1">
      <c r="A12" s="49" t="s">
        <v>601</v>
      </c>
      <c r="B12" s="50"/>
      <c r="C12" s="51">
        <v>58.024000000000001</v>
      </c>
      <c r="D12" s="51">
        <v>81.748999999999995</v>
      </c>
      <c r="E12" s="51">
        <v>64.462999999999994</v>
      </c>
      <c r="F12" s="51">
        <v>64.363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915.78599999999994</v>
      </c>
      <c r="D14" s="54">
        <f>SUM(D6:D13)</f>
        <v>953.83400000000006</v>
      </c>
      <c r="E14" s="54">
        <f>SUM(E6:E13)</f>
        <v>905.17899999999997</v>
      </c>
      <c r="F14" s="54">
        <f>SUM(F6:F13)</f>
        <v>942.09400000000005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274.68299999999999</v>
      </c>
      <c r="C21" s="51">
        <v>249.934</v>
      </c>
      <c r="D21" s="51">
        <v>300.30700000000002</v>
      </c>
      <c r="E21" s="51">
        <v>260.24799999999999</v>
      </c>
      <c r="F21" s="51">
        <v>267.59800000000001</v>
      </c>
    </row>
    <row r="22" spans="1:8" ht="15.75" thickBot="1">
      <c r="A22" s="49" t="s">
        <v>608</v>
      </c>
      <c r="B22" s="51">
        <v>726.53499999999997</v>
      </c>
      <c r="C22" s="51">
        <v>665.85199999999998</v>
      </c>
      <c r="D22" s="51">
        <v>653.52700000000004</v>
      </c>
      <c r="E22" s="51">
        <v>644.93100000000004</v>
      </c>
      <c r="F22" s="51">
        <v>674.49599999999998</v>
      </c>
    </row>
    <row r="23" spans="1:8" ht="15.75" thickBot="1">
      <c r="A23" s="52" t="s">
        <v>609</v>
      </c>
      <c r="B23" s="54">
        <f>SUM(B19:B22)</f>
        <v>1001.218</v>
      </c>
      <c r="C23" s="54">
        <f>SUM(C19:C22)</f>
        <v>915.78599999999994</v>
      </c>
      <c r="D23" s="54">
        <f>SUM(D19:D22)</f>
        <v>953.83400000000006</v>
      </c>
      <c r="E23" s="54">
        <f>SUM(E19:E22)</f>
        <v>905.17900000000009</v>
      </c>
      <c r="F23" s="54">
        <f>SUM(F19:F22)</f>
        <v>942.09400000000005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152.16</v>
      </c>
      <c r="C29" s="42">
        <f>D29</f>
        <v>152.16</v>
      </c>
      <c r="D29" s="42">
        <f>E29</f>
        <v>152.16</v>
      </c>
      <c r="E29" s="42">
        <v>152.16</v>
      </c>
      <c r="F29" s="42">
        <v>139.595</v>
      </c>
      <c r="G29" s="42">
        <v>123.33199999999999</v>
      </c>
      <c r="H29" s="42">
        <v>93.334999999999994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1.24</v>
      </c>
    </row>
    <row r="36" spans="1:3" ht="15.75" thickBot="1">
      <c r="A36" s="49"/>
      <c r="B36" s="125" t="s">
        <v>46</v>
      </c>
      <c r="C36" s="51">
        <v>100.202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122.599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28.061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15.496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19.771999999999998</v>
      </c>
    </row>
    <row r="51" spans="1:3" ht="15.75" thickBot="1">
      <c r="A51" s="49"/>
      <c r="B51" s="125" t="s">
        <v>47</v>
      </c>
      <c r="C51" s="51">
        <v>115.33</v>
      </c>
    </row>
    <row r="52" spans="1:3" ht="15.75" thickBot="1">
      <c r="A52" s="49"/>
      <c r="B52" s="125" t="s">
        <v>49</v>
      </c>
      <c r="C52" s="51">
        <v>250.95699999999999</v>
      </c>
    </row>
    <row r="53" spans="1:3" ht="15.75" thickBot="1">
      <c r="A53" s="49"/>
      <c r="B53" s="125" t="s">
        <v>51</v>
      </c>
      <c r="C53" s="51">
        <v>51.17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176.316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15.853</v>
      </c>
    </row>
    <row r="59" spans="1:3" ht="15.75" thickBot="1">
      <c r="A59" s="49"/>
      <c r="B59" s="125" t="s">
        <v>63</v>
      </c>
      <c r="C59" s="51">
        <v>45.097999999999999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942.09399999999982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67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643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346.58</v>
      </c>
      <c r="D7" s="51">
        <v>176.23599999999999</v>
      </c>
      <c r="E7" s="51">
        <v>192.739</v>
      </c>
      <c r="F7" s="51">
        <v>256.09699999999998</v>
      </c>
    </row>
    <row r="8" spans="1:6" ht="15.75" thickBot="1">
      <c r="A8" s="49" t="s">
        <v>599</v>
      </c>
      <c r="B8" s="50"/>
      <c r="C8" s="51">
        <v>66.908000000000001</v>
      </c>
      <c r="D8" s="51">
        <v>185.51400000000001</v>
      </c>
      <c r="E8" s="51">
        <v>208.22899999999998</v>
      </c>
      <c r="F8" s="51">
        <v>219.512</v>
      </c>
    </row>
    <row r="9" spans="1:6" ht="15.75" thickBot="1">
      <c r="A9" s="49" t="s">
        <v>141</v>
      </c>
      <c r="B9" s="50"/>
      <c r="C9" s="51">
        <v>89.314999999999998</v>
      </c>
      <c r="D9" s="51">
        <v>54.301000000000002</v>
      </c>
      <c r="E9" s="51">
        <v>59.213999999999999</v>
      </c>
      <c r="F9" s="51">
        <v>35.521999999999998</v>
      </c>
    </row>
    <row r="10" spans="1:6" ht="15.75" thickBot="1">
      <c r="A10" s="49" t="s">
        <v>600</v>
      </c>
      <c r="B10" s="50"/>
      <c r="C10" s="51">
        <v>1139.6509999999998</v>
      </c>
      <c r="D10" s="51">
        <v>1066.415</v>
      </c>
      <c r="E10" s="51">
        <v>805.85899999999992</v>
      </c>
      <c r="F10" s="51">
        <v>852.21900000000005</v>
      </c>
    </row>
    <row r="11" spans="1:6" ht="15.75" thickBot="1">
      <c r="A11" s="49" t="s">
        <v>309</v>
      </c>
      <c r="B11" s="50"/>
      <c r="C11" s="51">
        <v>4453.9620000000004</v>
      </c>
      <c r="D11" s="51">
        <v>4769.567</v>
      </c>
      <c r="E11" s="51">
        <v>4630.5110000000004</v>
      </c>
      <c r="F11" s="51">
        <v>4838.5330000000004</v>
      </c>
    </row>
    <row r="12" spans="1:6" ht="15.75" thickBot="1">
      <c r="A12" s="49" t="s">
        <v>601</v>
      </c>
      <c r="B12" s="50"/>
      <c r="C12" s="51">
        <v>489.60300000000001</v>
      </c>
      <c r="D12" s="51">
        <v>558.60299999999995</v>
      </c>
      <c r="E12" s="51">
        <v>632.85400000000004</v>
      </c>
      <c r="F12" s="51">
        <v>323.79700000000003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6586.0190000000002</v>
      </c>
      <c r="D14" s="54">
        <f>SUM(D6:D13)</f>
        <v>6810.6359999999995</v>
      </c>
      <c r="E14" s="54">
        <f>SUM(E6:E13)</f>
        <v>6529.4060000000009</v>
      </c>
      <c r="F14" s="54">
        <f>SUM(F6:F13)</f>
        <v>6525.68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971.64099999999996</v>
      </c>
      <c r="C20" s="51">
        <v>439.02600000000001</v>
      </c>
      <c r="D20" s="51">
        <v>418.99700000000001</v>
      </c>
      <c r="E20" s="51">
        <v>414.08</v>
      </c>
      <c r="F20" s="51">
        <v>410.601</v>
      </c>
    </row>
    <row r="21" spans="1:8" ht="15.75" thickBot="1">
      <c r="A21" s="49" t="s">
        <v>607</v>
      </c>
      <c r="B21" s="51">
        <v>1992.1969999999999</v>
      </c>
      <c r="C21" s="51">
        <v>1693.0309999999999</v>
      </c>
      <c r="D21" s="51">
        <v>1622.0719999999999</v>
      </c>
      <c r="E21" s="51">
        <v>1484.8150000000001</v>
      </c>
      <c r="F21" s="51">
        <v>1276.546</v>
      </c>
    </row>
    <row r="22" spans="1:8" ht="15.75" thickBot="1">
      <c r="A22" s="49" t="s">
        <v>608</v>
      </c>
      <c r="B22" s="51">
        <v>5036.6350000000002</v>
      </c>
      <c r="C22" s="51">
        <v>4453.9620000000004</v>
      </c>
      <c r="D22" s="51">
        <v>4769.567</v>
      </c>
      <c r="E22" s="51">
        <v>4630.5110000000004</v>
      </c>
      <c r="F22" s="51">
        <v>4838.5330000000004</v>
      </c>
    </row>
    <row r="23" spans="1:8" ht="15.75" thickBot="1">
      <c r="A23" s="52" t="s">
        <v>609</v>
      </c>
      <c r="B23" s="54">
        <f>SUM(B19:B22)</f>
        <v>8000.473</v>
      </c>
      <c r="C23" s="54">
        <f>SUM(C19:C22)</f>
        <v>6586.0190000000002</v>
      </c>
      <c r="D23" s="54">
        <f>SUM(D19:D22)</f>
        <v>6810.6360000000004</v>
      </c>
      <c r="E23" s="54">
        <f>SUM(E19:E22)</f>
        <v>6529.4060000000009</v>
      </c>
      <c r="F23" s="54">
        <f>SUM(F19:F22)</f>
        <v>6525.68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361.923</v>
      </c>
      <c r="C29" s="42">
        <f>D29</f>
        <v>361.923</v>
      </c>
      <c r="D29" s="42">
        <f>E29</f>
        <v>361.923</v>
      </c>
      <c r="E29" s="42">
        <v>361.923</v>
      </c>
      <c r="F29" s="42">
        <v>164.98879999999997</v>
      </c>
      <c r="G29" s="42">
        <v>140.3963</v>
      </c>
      <c r="H29" s="42">
        <v>183.488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30.553999999999998</v>
      </c>
    </row>
    <row r="36" spans="1:3" ht="15.75" thickBot="1">
      <c r="A36" s="49"/>
      <c r="B36" s="125" t="s">
        <v>46</v>
      </c>
      <c r="C36" s="51">
        <v>138.904</v>
      </c>
    </row>
    <row r="37" spans="1:3" ht="15.75" thickBot="1">
      <c r="A37" s="49"/>
      <c r="B37" s="125" t="s">
        <v>48</v>
      </c>
      <c r="C37" s="51">
        <v>19.14</v>
      </c>
    </row>
    <row r="38" spans="1:3" ht="15.75" thickBot="1">
      <c r="A38" s="49"/>
      <c r="B38" s="125" t="s">
        <v>50</v>
      </c>
      <c r="C38" s="51">
        <v>387.86399999999998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517.86300000000006</v>
      </c>
    </row>
    <row r="43" spans="1:3" ht="15.75" thickBot="1">
      <c r="A43" s="49"/>
      <c r="B43" s="125" t="s">
        <v>60</v>
      </c>
      <c r="C43" s="51">
        <v>2.0329999999999999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180.18799999999999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102.64</v>
      </c>
    </row>
    <row r="51" spans="1:3" ht="15.75" thickBot="1">
      <c r="A51" s="49"/>
      <c r="B51" s="125" t="s">
        <v>47</v>
      </c>
      <c r="C51" s="51">
        <v>495.05399999999997</v>
      </c>
    </row>
    <row r="52" spans="1:3" ht="15.75" thickBot="1">
      <c r="A52" s="49"/>
      <c r="B52" s="125" t="s">
        <v>49</v>
      </c>
      <c r="C52" s="51">
        <v>1817.2619999999999</v>
      </c>
    </row>
    <row r="53" spans="1:3" ht="15.75" thickBot="1">
      <c r="A53" s="49"/>
      <c r="B53" s="125" t="s">
        <v>51</v>
      </c>
      <c r="C53" s="51">
        <v>249.05099999999999</v>
      </c>
    </row>
    <row r="54" spans="1:3" ht="15.75" thickBot="1">
      <c r="A54" s="49"/>
      <c r="B54" s="125" t="s">
        <v>53</v>
      </c>
      <c r="C54" s="51">
        <v>1.4E-2</v>
      </c>
    </row>
    <row r="55" spans="1:3" ht="15.75" thickBot="1">
      <c r="A55" s="49"/>
      <c r="B55" s="125" t="s">
        <v>55</v>
      </c>
      <c r="C55" s="51">
        <v>6.4000000000000001E-2</v>
      </c>
    </row>
    <row r="56" spans="1:3" ht="15.75" thickBot="1">
      <c r="A56" s="49"/>
      <c r="B56" s="125" t="s">
        <v>57</v>
      </c>
      <c r="C56" s="51">
        <v>1611.0640000000001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116.44199999999999</v>
      </c>
    </row>
    <row r="59" spans="1:3" ht="15.75" thickBot="1">
      <c r="A59" s="49"/>
      <c r="B59" s="125" t="s">
        <v>63</v>
      </c>
      <c r="C59" s="51">
        <v>446.21899999999999</v>
      </c>
    </row>
    <row r="60" spans="1:3" ht="15.75" thickBot="1">
      <c r="A60" s="49"/>
      <c r="B60" s="125" t="s">
        <v>65</v>
      </c>
      <c r="C60" s="51">
        <v>0.72299999999999998</v>
      </c>
    </row>
    <row r="61" spans="1:3" ht="15.75" thickBot="1">
      <c r="A61" s="52" t="s">
        <v>279</v>
      </c>
      <c r="B61" s="128"/>
      <c r="C61" s="54">
        <f>SUM(C35:C60)</f>
        <v>6115.0789999999997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644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</v>
      </c>
      <c r="D7" s="51">
        <v>0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15.259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75.043000000000006</v>
      </c>
      <c r="D10" s="51">
        <v>164.71899999999999</v>
      </c>
      <c r="E10" s="51">
        <v>112.754</v>
      </c>
      <c r="F10" s="51">
        <v>149.15</v>
      </c>
    </row>
    <row r="11" spans="1:6" ht="15.75" thickBot="1">
      <c r="A11" s="49" t="s">
        <v>309</v>
      </c>
      <c r="B11" s="50"/>
      <c r="C11" s="51">
        <v>527.80899999999997</v>
      </c>
      <c r="D11" s="51">
        <v>547.10900000000004</v>
      </c>
      <c r="E11" s="51">
        <v>527.346</v>
      </c>
      <c r="F11" s="51">
        <v>556.55399999999997</v>
      </c>
    </row>
    <row r="12" spans="1:6" ht="15.75" thickBot="1">
      <c r="A12" s="49" t="s">
        <v>601</v>
      </c>
      <c r="B12" s="50"/>
      <c r="C12" s="51">
        <v>24.344999999999999</v>
      </c>
      <c r="D12" s="51">
        <v>7.569</v>
      </c>
      <c r="E12" s="51">
        <v>0.65400000000000003</v>
      </c>
      <c r="F12" s="51">
        <v>1.3720000000000001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642.45600000000002</v>
      </c>
      <c r="D14" s="54">
        <f>SUM(D6:D13)</f>
        <v>719.39699999999993</v>
      </c>
      <c r="E14" s="54">
        <f>SUM(E6:E13)</f>
        <v>640.75400000000002</v>
      </c>
      <c r="F14" s="54">
        <f>SUM(F6:F13)</f>
        <v>707.07599999999991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17.315000000000001</v>
      </c>
      <c r="C20" s="51">
        <v>12.208</v>
      </c>
      <c r="D20" s="51">
        <v>4.9610000000000003</v>
      </c>
      <c r="E20" s="51">
        <v>0</v>
      </c>
      <c r="F20" s="51">
        <v>0</v>
      </c>
    </row>
    <row r="21" spans="1:6" ht="15.75" thickBot="1">
      <c r="A21" s="49" t="s">
        <v>607</v>
      </c>
      <c r="B21" s="51">
        <v>71.962999999999994</v>
      </c>
      <c r="C21" s="51">
        <v>102.43899999999999</v>
      </c>
      <c r="D21" s="51">
        <v>167.327</v>
      </c>
      <c r="E21" s="51">
        <v>113.408</v>
      </c>
      <c r="F21" s="51">
        <v>150.52199999999999</v>
      </c>
    </row>
    <row r="22" spans="1:6" ht="15.75" thickBot="1">
      <c r="A22" s="49" t="s">
        <v>608</v>
      </c>
      <c r="B22" s="51">
        <v>483.59199999999998</v>
      </c>
      <c r="C22" s="51">
        <v>527.80899999999997</v>
      </c>
      <c r="D22" s="51">
        <v>547.10900000000004</v>
      </c>
      <c r="E22" s="51">
        <v>527.346</v>
      </c>
      <c r="F22" s="51">
        <v>556.55399999999997</v>
      </c>
    </row>
    <row r="23" spans="1:6" ht="15.75" thickBot="1">
      <c r="A23" s="52" t="s">
        <v>609</v>
      </c>
      <c r="B23" s="54">
        <f>SUM(B19:B22)</f>
        <v>572.87</v>
      </c>
      <c r="C23" s="54">
        <f>SUM(C19:C22)</f>
        <v>642.4559999999999</v>
      </c>
      <c r="D23" s="54">
        <f>SUM(D19:D22)</f>
        <v>719.39700000000005</v>
      </c>
      <c r="E23" s="54">
        <f>SUM(E19:E22)</f>
        <v>640.75400000000002</v>
      </c>
      <c r="F23" s="54">
        <f>SUM(F19:F22)</f>
        <v>707.07600000000002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</v>
      </c>
    </row>
    <row r="36" spans="1:3" ht="15.75" thickBot="1">
      <c r="A36" s="49"/>
      <c r="B36" s="125" t="s">
        <v>46</v>
      </c>
      <c r="C36" s="51">
        <v>16.536000000000001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113.996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19.989999999999998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23.515999999999998</v>
      </c>
    </row>
    <row r="51" spans="1:3" ht="15.75" thickBot="1">
      <c r="A51" s="49"/>
      <c r="B51" s="125" t="s">
        <v>47</v>
      </c>
      <c r="C51" s="51">
        <v>83.343000000000004</v>
      </c>
    </row>
    <row r="52" spans="1:3" ht="15.75" thickBot="1">
      <c r="A52" s="49"/>
      <c r="B52" s="125" t="s">
        <v>49</v>
      </c>
      <c r="C52" s="51">
        <v>240.166</v>
      </c>
    </row>
    <row r="53" spans="1:3" ht="15.75" thickBot="1">
      <c r="A53" s="49"/>
      <c r="B53" s="125" t="s">
        <v>51</v>
      </c>
      <c r="C53" s="51">
        <v>47.905000000000001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22.756</v>
      </c>
    </row>
    <row r="56" spans="1:3" ht="15.75" thickBot="1">
      <c r="A56" s="49"/>
      <c r="B56" s="125" t="s">
        <v>57</v>
      </c>
      <c r="C56" s="51">
        <v>92.938999999999993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0</v>
      </c>
    </row>
    <row r="59" spans="1:3" ht="15.75" thickBot="1">
      <c r="A59" s="49"/>
      <c r="B59" s="125" t="s">
        <v>63</v>
      </c>
      <c r="C59" s="51">
        <v>45.929000000000002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707.07599999999991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645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1.7999999999999999E-2</v>
      </c>
      <c r="D6" s="51">
        <v>1.4E-2</v>
      </c>
      <c r="E6" s="51">
        <v>2.9409999999999998</v>
      </c>
      <c r="F6" s="51">
        <v>49.081000000000003</v>
      </c>
    </row>
    <row r="7" spans="1:6" ht="15.75" thickBot="1">
      <c r="A7" s="49" t="s">
        <v>130</v>
      </c>
      <c r="B7" s="50"/>
      <c r="C7" s="51">
        <v>0.379</v>
      </c>
      <c r="D7" s="51">
        <v>431.76499999999999</v>
      </c>
      <c r="E7" s="51">
        <v>508.30700000000002</v>
      </c>
      <c r="F7" s="51">
        <v>487.67900000000003</v>
      </c>
    </row>
    <row r="8" spans="1:6" ht="15.75" thickBot="1">
      <c r="A8" s="49" t="s">
        <v>599</v>
      </c>
      <c r="B8" s="50"/>
      <c r="C8" s="51">
        <v>6.8550000000000004</v>
      </c>
      <c r="D8" s="51">
        <v>16.521999999999998</v>
      </c>
      <c r="E8" s="51">
        <v>15.068</v>
      </c>
      <c r="F8" s="51">
        <v>6.17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967.94100000000003</v>
      </c>
      <c r="D10" s="51">
        <v>838.8180000000001</v>
      </c>
      <c r="E10" s="51">
        <v>772.923</v>
      </c>
      <c r="F10" s="51">
        <v>650.83799999999997</v>
      </c>
    </row>
    <row r="11" spans="1:6" ht="15.75" thickBot="1">
      <c r="A11" s="49" t="s">
        <v>309</v>
      </c>
      <c r="B11" s="50"/>
      <c r="C11" s="51">
        <v>940.04</v>
      </c>
      <c r="D11" s="51">
        <v>1055.952</v>
      </c>
      <c r="E11" s="51">
        <v>1092.173</v>
      </c>
      <c r="F11" s="51">
        <v>1210.529</v>
      </c>
    </row>
    <row r="12" spans="1:6" ht="15.75" thickBot="1">
      <c r="A12" s="49" t="s">
        <v>601</v>
      </c>
      <c r="B12" s="50"/>
      <c r="C12" s="51">
        <v>14.625</v>
      </c>
      <c r="D12" s="51">
        <v>14.603</v>
      </c>
      <c r="E12" s="51">
        <v>7.0670000000000002</v>
      </c>
      <c r="F12" s="51">
        <v>5.6829999999999998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1929.8579999999999</v>
      </c>
      <c r="D14" s="54">
        <f>SUM(D6:D13)</f>
        <v>2357.674</v>
      </c>
      <c r="E14" s="54">
        <f>SUM(E6:E13)</f>
        <v>2398.4790000000003</v>
      </c>
      <c r="F14" s="54">
        <f>SUM(F6:F13)</f>
        <v>2409.98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829.59299999999996</v>
      </c>
      <c r="C20" s="51">
        <v>824.88699999999994</v>
      </c>
      <c r="D20" s="51">
        <v>854.95399999999995</v>
      </c>
      <c r="E20" s="51">
        <v>856.99900000000002</v>
      </c>
      <c r="F20" s="51">
        <v>762.197</v>
      </c>
    </row>
    <row r="21" spans="1:8" ht="15.75" thickBot="1">
      <c r="A21" s="49" t="s">
        <v>607</v>
      </c>
      <c r="B21" s="51">
        <v>129.727</v>
      </c>
      <c r="C21" s="51">
        <v>164.93100000000001</v>
      </c>
      <c r="D21" s="51">
        <v>446.76799999999997</v>
      </c>
      <c r="E21" s="51">
        <v>449.30700000000002</v>
      </c>
      <c r="F21" s="51">
        <v>437.25400000000002</v>
      </c>
    </row>
    <row r="22" spans="1:8" ht="15.75" thickBot="1">
      <c r="A22" s="49" t="s">
        <v>608</v>
      </c>
      <c r="B22" s="51">
        <v>1004.5069999999999</v>
      </c>
      <c r="C22" s="51">
        <v>940.04</v>
      </c>
      <c r="D22" s="51">
        <v>1055.952</v>
      </c>
      <c r="E22" s="51">
        <v>1092.173</v>
      </c>
      <c r="F22" s="51">
        <v>1210.529</v>
      </c>
    </row>
    <row r="23" spans="1:8" ht="15.75" thickBot="1">
      <c r="A23" s="52" t="s">
        <v>609</v>
      </c>
      <c r="B23" s="54">
        <f>SUM(B19:B22)</f>
        <v>1963.8269999999998</v>
      </c>
      <c r="C23" s="54">
        <f>SUM(C19:C22)</f>
        <v>1929.8579999999999</v>
      </c>
      <c r="D23" s="54">
        <f>SUM(D19:D22)</f>
        <v>2357.674</v>
      </c>
      <c r="E23" s="54">
        <f>SUM(E19:E22)</f>
        <v>2398.4790000000003</v>
      </c>
      <c r="F23" s="54">
        <f>SUM(F19:F22)</f>
        <v>2409.98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26.391999999999999</v>
      </c>
      <c r="C29" s="42">
        <f>D29</f>
        <v>26.391999999999999</v>
      </c>
      <c r="D29" s="42">
        <v>26.391999999999999</v>
      </c>
      <c r="E29" s="42">
        <f>AVERAGE(D29,F29)</f>
        <v>44.333999999999996</v>
      </c>
      <c r="F29" s="42">
        <v>62.275999999999996</v>
      </c>
      <c r="G29" s="42">
        <v>49.38</v>
      </c>
      <c r="H29" s="42">
        <v>59.569000000000003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0.71599999999999997</v>
      </c>
    </row>
    <row r="36" spans="1:3" ht="15.75" thickBot="1">
      <c r="A36" s="49"/>
      <c r="B36" s="125" t="s">
        <v>46</v>
      </c>
      <c r="C36" s="51">
        <v>68.340999999999994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89.016000000000005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232.733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46.448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19.856999999999999</v>
      </c>
    </row>
    <row r="51" spans="1:3" ht="15.75" thickBot="1">
      <c r="A51" s="49"/>
      <c r="B51" s="125" t="s">
        <v>47</v>
      </c>
      <c r="C51" s="51">
        <v>134.69800000000001</v>
      </c>
    </row>
    <row r="52" spans="1:3" ht="15.75" thickBot="1">
      <c r="A52" s="49"/>
      <c r="B52" s="125" t="s">
        <v>49</v>
      </c>
      <c r="C52" s="51">
        <v>452.77199999999999</v>
      </c>
    </row>
    <row r="53" spans="1:3" ht="15.75" thickBot="1">
      <c r="A53" s="49"/>
      <c r="B53" s="125" t="s">
        <v>51</v>
      </c>
      <c r="C53" s="51">
        <v>76.156000000000006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9.3360000000000003</v>
      </c>
    </row>
    <row r="56" spans="1:3" ht="15.75" thickBot="1">
      <c r="A56" s="49"/>
      <c r="B56" s="125" t="s">
        <v>57</v>
      </c>
      <c r="C56" s="51">
        <v>288.80599999999998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44.658000000000001</v>
      </c>
    </row>
    <row r="59" spans="1:3" ht="15.75" thickBot="1">
      <c r="A59" s="49"/>
      <c r="B59" s="125" t="s">
        <v>63</v>
      </c>
      <c r="C59" s="51">
        <v>184.24600000000001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1647.7829999999999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68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646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12.678000000000001</v>
      </c>
      <c r="D6" s="51">
        <v>0.48499999999999999</v>
      </c>
      <c r="E6" s="51">
        <v>5.5839999999999996</v>
      </c>
      <c r="F6" s="51">
        <v>5.1310000000000002</v>
      </c>
    </row>
    <row r="7" spans="1:6" ht="15.75" thickBot="1">
      <c r="A7" s="49" t="s">
        <v>130</v>
      </c>
      <c r="B7" s="50"/>
      <c r="C7" s="51">
        <v>204.73</v>
      </c>
      <c r="D7" s="51">
        <v>209.52699999999999</v>
      </c>
      <c r="E7" s="51">
        <v>179.20400000000001</v>
      </c>
      <c r="F7" s="51">
        <v>170.28900000000002</v>
      </c>
    </row>
    <row r="8" spans="1:6" ht="15.75" thickBot="1">
      <c r="A8" s="49" t="s">
        <v>599</v>
      </c>
      <c r="B8" s="50"/>
      <c r="C8" s="51">
        <v>9.5020000000000007</v>
      </c>
      <c r="D8" s="51">
        <v>9.2370000000000001</v>
      </c>
      <c r="E8" s="51">
        <v>19.448</v>
      </c>
      <c r="F8" s="51">
        <v>11.965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434.61599999999999</v>
      </c>
      <c r="D10" s="51">
        <v>389.86599999999999</v>
      </c>
      <c r="E10" s="51">
        <v>593.11599999999999</v>
      </c>
      <c r="F10" s="51">
        <v>381.49300000000005</v>
      </c>
    </row>
    <row r="11" spans="1:6" ht="15.75" thickBot="1">
      <c r="A11" s="49" t="s">
        <v>309</v>
      </c>
      <c r="B11" s="50"/>
      <c r="C11" s="51">
        <v>2226.1819999999998</v>
      </c>
      <c r="D11" s="51">
        <v>2413.5630000000001</v>
      </c>
      <c r="E11" s="51">
        <v>2364.8910000000001</v>
      </c>
      <c r="F11" s="51">
        <v>2402.5500000000002</v>
      </c>
    </row>
    <row r="12" spans="1:6" ht="15.75" thickBot="1">
      <c r="A12" s="49" t="s">
        <v>601</v>
      </c>
      <c r="B12" s="50"/>
      <c r="C12" s="51">
        <v>54.789000000000001</v>
      </c>
      <c r="D12" s="51">
        <v>52.921999999999997</v>
      </c>
      <c r="E12" s="51">
        <v>52.058</v>
      </c>
      <c r="F12" s="51">
        <v>55.558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2942.4969999999998</v>
      </c>
      <c r="D14" s="54">
        <f>SUM(D6:D13)</f>
        <v>3075.6</v>
      </c>
      <c r="E14" s="54">
        <f>SUM(E6:E13)</f>
        <v>3214.3009999999999</v>
      </c>
      <c r="F14" s="54">
        <f>SUM(F6:F13)</f>
        <v>3026.9860000000003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9" ht="11.25" customHeight="1" thickBot="1">
      <c r="A17" s="43"/>
      <c r="B17" s="57"/>
    </row>
    <row r="18" spans="1:9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9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9" ht="15.75" thickBot="1">
      <c r="A20" s="49" t="s">
        <v>606</v>
      </c>
      <c r="B20" s="51">
        <v>23.876999999999999</v>
      </c>
      <c r="C20" s="51">
        <v>61.595999999999997</v>
      </c>
      <c r="D20" s="51">
        <v>66.742999999999995</v>
      </c>
      <c r="E20" s="51">
        <v>65.5</v>
      </c>
      <c r="F20" s="51">
        <v>61.164999999999999</v>
      </c>
    </row>
    <row r="21" spans="1:9" ht="15.75" thickBot="1">
      <c r="A21" s="49" t="s">
        <v>607</v>
      </c>
      <c r="B21" s="51">
        <v>894.524</v>
      </c>
      <c r="C21" s="51">
        <v>654.71900000000005</v>
      </c>
      <c r="D21" s="51">
        <v>595.29399999999998</v>
      </c>
      <c r="E21" s="51">
        <v>783.91</v>
      </c>
      <c r="F21" s="51">
        <v>563.27099999999996</v>
      </c>
    </row>
    <row r="22" spans="1:9" ht="15.75" thickBot="1">
      <c r="A22" s="49" t="s">
        <v>608</v>
      </c>
      <c r="B22" s="51">
        <v>2341.1790000000001</v>
      </c>
      <c r="C22" s="51">
        <v>2226.1819999999998</v>
      </c>
      <c r="D22" s="51">
        <v>2413.5630000000001</v>
      </c>
      <c r="E22" s="51">
        <v>2364.8910000000001</v>
      </c>
      <c r="F22" s="51">
        <v>2402.5500000000002</v>
      </c>
    </row>
    <row r="23" spans="1:9" ht="15.75" thickBot="1">
      <c r="A23" s="52" t="s">
        <v>609</v>
      </c>
      <c r="B23" s="54">
        <f>SUM(B19:B22)</f>
        <v>3259.58</v>
      </c>
      <c r="C23" s="54">
        <f>SUM(C19:C22)</f>
        <v>2942.4969999999998</v>
      </c>
      <c r="D23" s="54">
        <f>SUM(D19:D22)</f>
        <v>3075.6000000000004</v>
      </c>
      <c r="E23" s="54">
        <f>SUM(E19:E22)</f>
        <v>3214.3009999999999</v>
      </c>
      <c r="F23" s="54">
        <f>SUM(F19:F22)</f>
        <v>3026.9859999999999</v>
      </c>
    </row>
    <row r="24" spans="1:9">
      <c r="A24" s="59"/>
      <c r="B24" s="60"/>
    </row>
    <row r="25" spans="1:9">
      <c r="A25" s="61" t="s">
        <v>610</v>
      </c>
      <c r="B25" s="62"/>
    </row>
    <row r="26" spans="1:9" ht="20.25" customHeight="1">
      <c r="A26" s="61" t="s">
        <v>611</v>
      </c>
      <c r="B26" s="61"/>
    </row>
    <row r="27" spans="1:9" ht="20.25" customHeight="1">
      <c r="A27" s="61" t="s">
        <v>612</v>
      </c>
      <c r="B27" s="61"/>
    </row>
    <row r="28" spans="1:9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9">
      <c r="A29" s="42" t="s">
        <v>531</v>
      </c>
      <c r="B29" s="42">
        <f>C29</f>
        <v>72.949999999999989</v>
      </c>
      <c r="C29" s="42">
        <v>72.949999999999989</v>
      </c>
      <c r="D29" s="42">
        <v>266.40000000000003</v>
      </c>
      <c r="E29" s="42">
        <v>194.39999999999998</v>
      </c>
      <c r="F29" s="42">
        <v>188.5</v>
      </c>
      <c r="G29" s="42">
        <v>188.5</v>
      </c>
      <c r="H29" s="42">
        <v>208</v>
      </c>
    </row>
    <row r="31" spans="1:9" ht="15.75">
      <c r="A31" s="43" t="s">
        <v>620</v>
      </c>
      <c r="B31" s="123"/>
      <c r="H31"/>
      <c r="I31"/>
    </row>
    <row r="32" spans="1:9" ht="15.75" thickBot="1">
      <c r="A32" s="44"/>
      <c r="B32" s="45"/>
      <c r="C32" s="45"/>
      <c r="H32"/>
      <c r="I32"/>
    </row>
    <row r="33" spans="1:9" ht="39" thickBot="1">
      <c r="A33" s="47"/>
      <c r="B33" s="48" t="s">
        <v>41</v>
      </c>
      <c r="C33" s="48" t="s">
        <v>42</v>
      </c>
      <c r="H33"/>
      <c r="I33"/>
    </row>
    <row r="34" spans="1:9" ht="15.75" thickBot="1">
      <c r="A34" s="124" t="s">
        <v>277</v>
      </c>
      <c r="B34" s="125"/>
      <c r="C34" s="51"/>
      <c r="H34"/>
      <c r="I34"/>
    </row>
    <row r="35" spans="1:9" ht="15.75" thickBot="1">
      <c r="A35" s="49"/>
      <c r="B35" s="125" t="s">
        <v>44</v>
      </c>
      <c r="C35" s="51">
        <v>34.433</v>
      </c>
      <c r="H35"/>
      <c r="I35"/>
    </row>
    <row r="36" spans="1:9" ht="15.75" thickBot="1">
      <c r="A36" s="49"/>
      <c r="B36" s="125" t="s">
        <v>46</v>
      </c>
      <c r="C36" s="51">
        <v>144.96700000000001</v>
      </c>
      <c r="H36"/>
      <c r="I36"/>
    </row>
    <row r="37" spans="1:9" ht="15.75" thickBot="1">
      <c r="A37" s="49"/>
      <c r="B37" s="125" t="s">
        <v>48</v>
      </c>
      <c r="C37" s="51">
        <v>0</v>
      </c>
      <c r="H37"/>
      <c r="I37"/>
    </row>
    <row r="38" spans="1:9" ht="15.75" thickBot="1">
      <c r="A38" s="49"/>
      <c r="B38" s="125" t="s">
        <v>50</v>
      </c>
      <c r="C38" s="51">
        <v>231.113</v>
      </c>
      <c r="H38"/>
      <c r="I38"/>
    </row>
    <row r="39" spans="1:9" ht="15.75" thickBot="1">
      <c r="A39" s="49"/>
      <c r="B39" s="125" t="s">
        <v>52</v>
      </c>
      <c r="C39" s="51">
        <v>0</v>
      </c>
      <c r="H39"/>
      <c r="I39"/>
    </row>
    <row r="40" spans="1:9" ht="15.75" thickBot="1">
      <c r="A40" s="49"/>
      <c r="B40" s="125" t="s">
        <v>54</v>
      </c>
      <c r="C40" s="51">
        <v>0</v>
      </c>
      <c r="H40"/>
      <c r="I40"/>
    </row>
    <row r="41" spans="1:9" ht="15.75" thickBot="1">
      <c r="A41" s="49"/>
      <c r="B41" s="125" t="s">
        <v>56</v>
      </c>
      <c r="C41" s="51">
        <v>0</v>
      </c>
      <c r="H41"/>
      <c r="I41"/>
    </row>
    <row r="42" spans="1:9" ht="15.75" thickBot="1">
      <c r="A42" s="49"/>
      <c r="B42" s="125" t="s">
        <v>58</v>
      </c>
      <c r="C42" s="51">
        <v>131.96799999999999</v>
      </c>
      <c r="H42"/>
      <c r="I42"/>
    </row>
    <row r="43" spans="1:9" ht="15.75" thickBot="1">
      <c r="A43" s="49"/>
      <c r="B43" s="125" t="s">
        <v>60</v>
      </c>
      <c r="C43" s="51">
        <v>0</v>
      </c>
      <c r="H43"/>
      <c r="I43"/>
    </row>
    <row r="44" spans="1:9" ht="15.75" thickBot="1">
      <c r="A44" s="49"/>
      <c r="B44" s="125" t="s">
        <v>62</v>
      </c>
      <c r="C44" s="51">
        <v>0</v>
      </c>
      <c r="H44"/>
      <c r="I44"/>
    </row>
    <row r="45" spans="1:9" ht="15.75" thickBot="1">
      <c r="A45" s="49"/>
      <c r="B45" s="125" t="s">
        <v>64</v>
      </c>
      <c r="C45" s="51">
        <v>0</v>
      </c>
      <c r="H45"/>
      <c r="I45"/>
    </row>
    <row r="46" spans="1:9" ht="15.75" thickBot="1">
      <c r="A46" s="49"/>
      <c r="B46" s="125" t="s">
        <v>66</v>
      </c>
      <c r="C46" s="51">
        <v>0</v>
      </c>
      <c r="H46"/>
      <c r="I46"/>
    </row>
    <row r="47" spans="1:9" ht="15.75" thickBot="1">
      <c r="A47" s="49"/>
      <c r="B47" s="125" t="s">
        <v>67</v>
      </c>
      <c r="C47" s="51">
        <v>0</v>
      </c>
      <c r="H47"/>
      <c r="I47"/>
    </row>
    <row r="48" spans="1:9" ht="15.75" thickBot="1">
      <c r="A48" s="49"/>
      <c r="B48" s="125" t="s">
        <v>68</v>
      </c>
      <c r="C48" s="51">
        <v>20.79</v>
      </c>
      <c r="H48"/>
      <c r="I48"/>
    </row>
    <row r="49" spans="1:9" ht="15.75" thickBot="1">
      <c r="A49" s="124" t="s">
        <v>278</v>
      </c>
      <c r="B49" s="125"/>
      <c r="C49" s="51"/>
      <c r="H49"/>
      <c r="I49"/>
    </row>
    <row r="50" spans="1:9" ht="15.75" thickBot="1">
      <c r="A50" s="49"/>
      <c r="B50" s="125" t="s">
        <v>45</v>
      </c>
      <c r="C50" s="51">
        <v>24.535</v>
      </c>
      <c r="H50"/>
      <c r="I50"/>
    </row>
    <row r="51" spans="1:9" ht="15.75" thickBot="1">
      <c r="A51" s="49"/>
      <c r="B51" s="125" t="s">
        <v>47</v>
      </c>
      <c r="C51" s="51">
        <v>362.95499999999998</v>
      </c>
      <c r="H51"/>
      <c r="I51"/>
    </row>
    <row r="52" spans="1:9" ht="15.75" thickBot="1">
      <c r="A52" s="49"/>
      <c r="B52" s="125" t="s">
        <v>49</v>
      </c>
      <c r="C52" s="51">
        <v>896.40099999999995</v>
      </c>
      <c r="H52"/>
      <c r="I52"/>
    </row>
    <row r="53" spans="1:9" ht="15.75" thickBot="1">
      <c r="A53" s="49"/>
      <c r="B53" s="125" t="s">
        <v>51</v>
      </c>
      <c r="C53" s="51">
        <v>158.768</v>
      </c>
      <c r="H53"/>
      <c r="I53"/>
    </row>
    <row r="54" spans="1:9" ht="15.75" thickBot="1">
      <c r="A54" s="49"/>
      <c r="B54" s="125" t="s">
        <v>53</v>
      </c>
      <c r="C54" s="51">
        <v>4.2560000000000002</v>
      </c>
      <c r="H54"/>
      <c r="I54"/>
    </row>
    <row r="55" spans="1:9" ht="15.75" thickBot="1">
      <c r="A55" s="49"/>
      <c r="B55" s="125" t="s">
        <v>55</v>
      </c>
      <c r="C55" s="51">
        <v>43.027000000000001</v>
      </c>
      <c r="H55"/>
      <c r="I55"/>
    </row>
    <row r="56" spans="1:9" ht="15.75" thickBot="1">
      <c r="A56" s="49"/>
      <c r="B56" s="125" t="s">
        <v>57</v>
      </c>
      <c r="C56" s="51">
        <v>530.755</v>
      </c>
      <c r="H56"/>
      <c r="I56"/>
    </row>
    <row r="57" spans="1:9" ht="15.75" thickBot="1">
      <c r="A57" s="49"/>
      <c r="B57" s="125" t="s">
        <v>59</v>
      </c>
      <c r="C57" s="51">
        <v>0</v>
      </c>
      <c r="H57"/>
      <c r="I57"/>
    </row>
    <row r="58" spans="1:9" ht="15.75" thickBot="1">
      <c r="A58" s="49"/>
      <c r="B58" s="125" t="s">
        <v>61</v>
      </c>
      <c r="C58" s="51">
        <v>76.816999999999993</v>
      </c>
      <c r="H58"/>
      <c r="I58"/>
    </row>
    <row r="59" spans="1:9" ht="15.75" thickBot="1">
      <c r="A59" s="49"/>
      <c r="B59" s="125" t="s">
        <v>63</v>
      </c>
      <c r="C59" s="51">
        <v>305.036</v>
      </c>
      <c r="H59"/>
      <c r="I59"/>
    </row>
    <row r="60" spans="1:9" ht="15.75" thickBot="1">
      <c r="A60" s="49"/>
      <c r="B60" s="125" t="s">
        <v>65</v>
      </c>
      <c r="C60" s="51">
        <v>0</v>
      </c>
      <c r="H60"/>
      <c r="I60"/>
    </row>
    <row r="61" spans="1:9" ht="15.75" thickBot="1">
      <c r="A61" s="52" t="s">
        <v>279</v>
      </c>
      <c r="B61" s="128"/>
      <c r="C61" s="54">
        <f>SUM(C35:C60)</f>
        <v>2965.8209999999999</v>
      </c>
      <c r="H61"/>
      <c r="I61"/>
    </row>
    <row r="62" spans="1:9">
      <c r="B62" s="123"/>
      <c r="H62"/>
      <c r="I62"/>
    </row>
    <row r="63" spans="1:9">
      <c r="A63" s="42" t="s">
        <v>621</v>
      </c>
      <c r="B63" s="123"/>
      <c r="H63"/>
      <c r="I63"/>
    </row>
    <row r="64" spans="1:9">
      <c r="A64" s="42" t="s">
        <v>622</v>
      </c>
      <c r="B64" s="123"/>
      <c r="H64"/>
      <c r="I64"/>
    </row>
    <row r="65" spans="1:9">
      <c r="A65" s="129" t="s">
        <v>612</v>
      </c>
      <c r="B65" s="123"/>
      <c r="H65"/>
      <c r="I65"/>
    </row>
    <row r="66" spans="1:9">
      <c r="B66" s="123"/>
      <c r="H66"/>
      <c r="I66"/>
    </row>
    <row r="67" spans="1:9">
      <c r="B67" s="123"/>
      <c r="H67"/>
      <c r="I67"/>
    </row>
    <row r="68" spans="1:9">
      <c r="B68" s="123"/>
      <c r="H68"/>
      <c r="I68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499984740745262"/>
  </sheetPr>
  <dimension ref="A1:L36"/>
  <sheetViews>
    <sheetView showGridLines="0" topLeftCell="A14" workbookViewId="0">
      <selection activeCell="A14" sqref="A14"/>
    </sheetView>
  </sheetViews>
  <sheetFormatPr defaultRowHeight="15"/>
  <cols>
    <col min="1" max="1" width="38.7109375" customWidth="1"/>
    <col min="2" max="2" width="21.42578125" customWidth="1"/>
  </cols>
  <sheetData>
    <row r="1" spans="1:12" ht="31.5">
      <c r="A1" s="207" t="str">
        <f>'TP SECAP'!A1</f>
        <v>Tuhá fosilní paliva</v>
      </c>
    </row>
    <row r="2" spans="1:12" ht="18.75">
      <c r="A2" s="5" t="str">
        <f>'TP SECAP'!A2</f>
        <v>členěno dle kategorizace SECAP</v>
      </c>
    </row>
    <row r="5" spans="1:12" ht="16.5" thickBot="1">
      <c r="A5" s="208" t="s">
        <v>105</v>
      </c>
      <c r="B5" s="209"/>
      <c r="C5" s="235" t="str">
        <f>"obec "&amp;'Informační list'!C3</f>
        <v>obec Hněvčeves</v>
      </c>
      <c r="D5" s="235"/>
      <c r="E5" s="235"/>
      <c r="F5" s="235"/>
      <c r="G5" s="235"/>
      <c r="H5" s="235" t="s">
        <v>30</v>
      </c>
      <c r="I5" s="235"/>
      <c r="J5" s="235"/>
      <c r="K5" s="235"/>
      <c r="L5" s="235"/>
    </row>
    <row r="6" spans="1:12">
      <c r="A6" s="232" t="str">
        <f>'TP SECAP'!$N$18</f>
        <v>Sektor</v>
      </c>
      <c r="B6" s="234"/>
      <c r="C6" s="232" t="str">
        <f>'TP SECAP'!C18:K18</f>
        <v>Tuhá fosilní [MWh]</v>
      </c>
      <c r="D6" s="233"/>
      <c r="E6" s="233"/>
      <c r="F6" s="233"/>
      <c r="G6" s="234"/>
      <c r="H6" s="233" t="str">
        <f t="shared" ref="H6" si="0">$C$6</f>
        <v>Tuhá fosilní [MWh]</v>
      </c>
      <c r="I6" s="233"/>
      <c r="J6" s="233"/>
      <c r="K6" s="233"/>
      <c r="L6" s="234"/>
    </row>
    <row r="7" spans="1:12" ht="15.75" thickBot="1">
      <c r="A7" s="238"/>
      <c r="B7" s="249"/>
      <c r="C7" s="193">
        <v>2010</v>
      </c>
      <c r="D7" s="194">
        <v>2015</v>
      </c>
      <c r="E7" s="194">
        <v>2018</v>
      </c>
      <c r="F7" s="194">
        <v>2019</v>
      </c>
      <c r="G7" s="195">
        <v>2020</v>
      </c>
      <c r="H7" s="194">
        <f t="shared" ref="H7:L7" si="1">C7</f>
        <v>2010</v>
      </c>
      <c r="I7" s="194">
        <f t="shared" si="1"/>
        <v>2015</v>
      </c>
      <c r="J7" s="194">
        <f t="shared" si="1"/>
        <v>2018</v>
      </c>
      <c r="K7" s="194">
        <f t="shared" si="1"/>
        <v>2019</v>
      </c>
      <c r="L7" s="195">
        <f t="shared" si="1"/>
        <v>2020</v>
      </c>
    </row>
    <row r="8" spans="1:12" ht="15.75" thickBot="1">
      <c r="A8" s="202" t="str">
        <f>'TP SECAP'!A20:K20</f>
        <v>BUDOVY, VYBAVENÍ/ZAŘÍZENÍ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91"/>
    </row>
    <row r="9" spans="1:12">
      <c r="A9" s="247" t="str">
        <f>'TP SECAP'!A21</f>
        <v>Obecní budovy, vybavení/zařízení</v>
      </c>
      <c r="B9" s="248"/>
      <c r="C9" s="203">
        <f>'TP SECAP'!E21</f>
        <v>0</v>
      </c>
      <c r="D9" s="196">
        <f>'TP SECAP'!F21</f>
        <v>0</v>
      </c>
      <c r="E9" s="196">
        <f>'TP SECAP'!I21</f>
        <v>0</v>
      </c>
      <c r="F9" s="196">
        <f>'TP SECAP'!J21</f>
        <v>0</v>
      </c>
      <c r="G9" s="197">
        <f>'TP SECAP'!K21</f>
        <v>0</v>
      </c>
      <c r="H9" s="196">
        <f>'TP SECAP'!R21</f>
        <v>51.896008117155674</v>
      </c>
      <c r="I9" s="196">
        <f>'TP SECAP'!S21</f>
        <v>92.063894586488999</v>
      </c>
      <c r="J9" s="196">
        <f>'TP SECAP'!V21</f>
        <v>26.096172032130337</v>
      </c>
      <c r="K9" s="196">
        <f>'TP SECAP'!W21</f>
        <v>15.908614256478144</v>
      </c>
      <c r="L9" s="197">
        <f>'TP SECAP'!X21</f>
        <v>0</v>
      </c>
    </row>
    <row r="10" spans="1:12">
      <c r="A10" s="242" t="str">
        <f>'TP SECAP'!A22:B22</f>
        <v>Terciární (neobecní) budovy, vybavení/zařízení</v>
      </c>
      <c r="B10" s="243"/>
      <c r="C10" s="204">
        <f>'TP SECAP'!E22</f>
        <v>0</v>
      </c>
      <c r="D10" s="198">
        <f>'TP SECAP'!F22</f>
        <v>0</v>
      </c>
      <c r="E10" s="198">
        <f>'TP SECAP'!I22</f>
        <v>0</v>
      </c>
      <c r="F10" s="198">
        <f>'TP SECAP'!J22</f>
        <v>0</v>
      </c>
      <c r="G10" s="199">
        <f>'TP SECAP'!K22</f>
        <v>0</v>
      </c>
      <c r="H10" s="198">
        <f>'TP SECAP'!R22</f>
        <v>0</v>
      </c>
      <c r="I10" s="198">
        <f>'TP SECAP'!S22</f>
        <v>0</v>
      </c>
      <c r="J10" s="198">
        <f>'TP SECAP'!V22</f>
        <v>0</v>
      </c>
      <c r="K10" s="198">
        <f>'TP SECAP'!W22</f>
        <v>0</v>
      </c>
      <c r="L10" s="199">
        <f>'TP SECAP'!X22</f>
        <v>0</v>
      </c>
    </row>
    <row r="11" spans="1:12" ht="15.75" thickBot="1">
      <c r="A11" s="246" t="str">
        <f>'TP SECAP'!A23:B23</f>
        <v>Obytné budovy</v>
      </c>
      <c r="B11" s="237"/>
      <c r="C11" s="205">
        <f>'TP SECAP'!E23</f>
        <v>154.4731111964004</v>
      </c>
      <c r="D11" s="200">
        <f>'TP SECAP'!F23</f>
        <v>201.26962401221499</v>
      </c>
      <c r="E11" s="200">
        <f>'TP SECAP'!I23</f>
        <v>206.70107083306686</v>
      </c>
      <c r="F11" s="200">
        <f>'TP SECAP'!J23</f>
        <v>213.50195209194948</v>
      </c>
      <c r="G11" s="201">
        <f>'TP SECAP'!K23</f>
        <v>219.9707125812223</v>
      </c>
      <c r="H11" s="200">
        <f>'TP SECAP'!R23</f>
        <v>32556.711806938409</v>
      </c>
      <c r="I11" s="200">
        <f>'TP SECAP'!S23</f>
        <v>32765.44084909678</v>
      </c>
      <c r="J11" s="200">
        <f>'TP SECAP'!V23</f>
        <v>31665.481777253455</v>
      </c>
      <c r="K11" s="200">
        <f>'TP SECAP'!W23</f>
        <v>32375.387679578416</v>
      </c>
      <c r="L11" s="201">
        <f>'TP SECAP'!X23</f>
        <v>33030.495914382125</v>
      </c>
    </row>
    <row r="14" spans="1:12" ht="18.75">
      <c r="A14" s="210" t="s">
        <v>106</v>
      </c>
    </row>
    <row r="15" spans="1:12">
      <c r="B15" s="160" t="str">
        <f>C5</f>
        <v>obec Hněvčeves</v>
      </c>
      <c r="J15" s="160" t="str">
        <f>H5</f>
        <v>Součet za vybrané obce Hradeckého venkova</v>
      </c>
    </row>
    <row r="35" spans="1:10" ht="18.75">
      <c r="A35" s="210" t="s">
        <v>107</v>
      </c>
    </row>
    <row r="36" spans="1:10" ht="19.5" customHeight="1">
      <c r="B36" s="160" t="str">
        <f t="shared" ref="B36:J36" si="2">B15</f>
        <v>obec Hněvčeves</v>
      </c>
      <c r="J36" s="160" t="str">
        <f t="shared" si="2"/>
        <v>Součet za vybrané obce Hradeckého venkova</v>
      </c>
    </row>
  </sheetData>
  <sheetProtection algorithmName="SHA-512" hashValue="MEi7/vwOtNU+yAmO5nptzOWVIOA+NGEZ/edb7FZdqYcL2+AulhpLTljMdLIu4WwZz66geQ5etbl9QktO6jvVQA==" saltValue="ceeYBb+F/BDbK4N/etnasw==" spinCount="100000" sheet="1" formatCells="0" formatColumns="0" formatRows="0" insertColumns="0" insertRows="0" insertHyperlinks="0" deleteColumns="0" deleteRows="0" sort="0" autoFilter="0" pivotTables="0"/>
  <mergeCells count="8">
    <mergeCell ref="A10:B10"/>
    <mergeCell ref="A11:B11"/>
    <mergeCell ref="A9:B9"/>
    <mergeCell ref="C5:G5"/>
    <mergeCell ref="H5:L5"/>
    <mergeCell ref="A6:B7"/>
    <mergeCell ref="C6:G6"/>
    <mergeCell ref="H6:L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65"/>
  <sheetViews>
    <sheetView topLeftCell="A4"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647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18.890999999999998</v>
      </c>
      <c r="D7" s="51">
        <v>24.864000000000001</v>
      </c>
      <c r="E7" s="51">
        <v>30.228000000000002</v>
      </c>
      <c r="F7" s="51">
        <v>33.380000000000003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9.5410000000000004</v>
      </c>
      <c r="D10" s="51">
        <v>20.577000000000002</v>
      </c>
      <c r="E10" s="51">
        <v>17.462</v>
      </c>
      <c r="F10" s="51">
        <v>17.077000000000002</v>
      </c>
    </row>
    <row r="11" spans="1:6" ht="15.75" thickBot="1">
      <c r="A11" s="49" t="s">
        <v>309</v>
      </c>
      <c r="B11" s="50"/>
      <c r="C11" s="51">
        <v>155.84800000000001</v>
      </c>
      <c r="D11" s="51">
        <v>155.77099999999999</v>
      </c>
      <c r="E11" s="51">
        <v>164.33600000000001</v>
      </c>
      <c r="F11" s="51">
        <v>178.10400000000001</v>
      </c>
    </row>
    <row r="12" spans="1:6" ht="15.75" thickBot="1">
      <c r="A12" s="49" t="s">
        <v>601</v>
      </c>
      <c r="B12" s="50"/>
      <c r="C12" s="51">
        <v>0</v>
      </c>
      <c r="D12" s="51">
        <v>0</v>
      </c>
      <c r="E12" s="51">
        <v>0</v>
      </c>
      <c r="F12" s="51">
        <v>0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184.28</v>
      </c>
      <c r="D14" s="54">
        <f>SUM(D6:D13)</f>
        <v>201.21199999999999</v>
      </c>
      <c r="E14" s="54">
        <f>SUM(E6:E13)</f>
        <v>212.02600000000001</v>
      </c>
      <c r="F14" s="54">
        <f>SUM(F6:F13)</f>
        <v>228.56100000000004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16.329000000000001</v>
      </c>
      <c r="C21" s="51">
        <v>28.431999999999999</v>
      </c>
      <c r="D21" s="51">
        <v>45.441000000000003</v>
      </c>
      <c r="E21" s="51">
        <v>47.69</v>
      </c>
      <c r="F21" s="51">
        <v>50.457000000000001</v>
      </c>
    </row>
    <row r="22" spans="1:8" ht="15.75" thickBot="1">
      <c r="A22" s="49" t="s">
        <v>608</v>
      </c>
      <c r="B22" s="51">
        <v>153.93600000000001</v>
      </c>
      <c r="C22" s="51">
        <v>155.84800000000001</v>
      </c>
      <c r="D22" s="51">
        <v>155.77099999999999</v>
      </c>
      <c r="E22" s="51">
        <v>164.33600000000001</v>
      </c>
      <c r="F22" s="51">
        <v>178.10400000000001</v>
      </c>
    </row>
    <row r="23" spans="1:8" ht="15.75" thickBot="1">
      <c r="A23" s="52" t="s">
        <v>609</v>
      </c>
      <c r="B23" s="54">
        <f>SUM(B19:B22)</f>
        <v>170.26500000000001</v>
      </c>
      <c r="C23" s="54">
        <f>SUM(C19:C22)</f>
        <v>184.28</v>
      </c>
      <c r="D23" s="54">
        <f>SUM(D19:D22)</f>
        <v>201.21199999999999</v>
      </c>
      <c r="E23" s="54">
        <f>SUM(E19:E22)</f>
        <v>212.02600000000001</v>
      </c>
      <c r="F23" s="54">
        <f>SUM(F19:F22)</f>
        <v>228.56100000000001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21.12</v>
      </c>
      <c r="C29" s="42">
        <f>D29</f>
        <v>21.12</v>
      </c>
      <c r="D29" s="42">
        <f>E29</f>
        <v>21.12</v>
      </c>
      <c r="E29" s="42">
        <f>F29</f>
        <v>21.12</v>
      </c>
      <c r="F29" s="42">
        <v>21.12</v>
      </c>
      <c r="G29" s="42">
        <v>17.544</v>
      </c>
      <c r="H29" s="42">
        <v>18.282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0.59</v>
      </c>
    </row>
    <row r="36" spans="1:3" ht="15.75" thickBot="1">
      <c r="A36" s="49"/>
      <c r="B36" s="125" t="s">
        <v>46</v>
      </c>
      <c r="C36" s="51">
        <v>0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37.978000000000002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6.3319999999999999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5.5570000000000004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7.8380000000000001</v>
      </c>
    </row>
    <row r="51" spans="1:3" ht="15.75" thickBot="1">
      <c r="A51" s="49"/>
      <c r="B51" s="125" t="s">
        <v>47</v>
      </c>
      <c r="C51" s="51">
        <v>31.050999999999998</v>
      </c>
    </row>
    <row r="52" spans="1:3" ht="15.75" thickBot="1">
      <c r="A52" s="49"/>
      <c r="B52" s="125" t="s">
        <v>49</v>
      </c>
      <c r="C52" s="51">
        <v>47.713999999999999</v>
      </c>
    </row>
    <row r="53" spans="1:3" ht="15.75" thickBot="1">
      <c r="A53" s="49"/>
      <c r="B53" s="125" t="s">
        <v>51</v>
      </c>
      <c r="C53" s="51">
        <v>17.797999999999998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31.57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25.359000000000002</v>
      </c>
    </row>
    <row r="59" spans="1:3" ht="15.75" thickBot="1">
      <c r="A59" s="49"/>
      <c r="B59" s="125" t="s">
        <v>63</v>
      </c>
      <c r="C59" s="51">
        <v>16.774000000000001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228.56100000000001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79"/>
  <sheetViews>
    <sheetView topLeftCell="A10"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648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</v>
      </c>
      <c r="D7" s="51">
        <v>0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0.13100000000000001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17.760999999999999</v>
      </c>
      <c r="D10" s="51">
        <v>6.0750000000000002</v>
      </c>
      <c r="E10" s="51">
        <v>6.1479999999999997</v>
      </c>
      <c r="F10" s="51">
        <v>6.9169999999999998</v>
      </c>
    </row>
    <row r="11" spans="1:6" ht="15.75" thickBot="1">
      <c r="A11" s="49" t="s">
        <v>309</v>
      </c>
      <c r="B11" s="50"/>
      <c r="C11" s="51">
        <v>239.059</v>
      </c>
      <c r="D11" s="51">
        <v>275.33999999999997</v>
      </c>
      <c r="E11" s="51">
        <v>266.96300000000002</v>
      </c>
      <c r="F11" s="51">
        <v>266.60399999999998</v>
      </c>
    </row>
    <row r="12" spans="1:6" ht="15.75" thickBot="1">
      <c r="A12" s="49" t="s">
        <v>601</v>
      </c>
      <c r="B12" s="50"/>
      <c r="C12" s="51">
        <v>8.5990000000000002</v>
      </c>
      <c r="D12" s="51">
        <v>9.827</v>
      </c>
      <c r="E12" s="51">
        <v>11.038</v>
      </c>
      <c r="F12" s="51">
        <v>12.257999999999999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265.55</v>
      </c>
      <c r="D14" s="54">
        <f>SUM(D6:D13)</f>
        <v>291.24199999999996</v>
      </c>
      <c r="E14" s="54">
        <f>SUM(E6:E13)</f>
        <v>284.14900000000006</v>
      </c>
      <c r="F14" s="54">
        <f>SUM(F6:F13)</f>
        <v>285.77899999999994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21.731999999999999</v>
      </c>
      <c r="C20" s="51">
        <v>8.5990000000000002</v>
      </c>
      <c r="D20" s="51">
        <v>9.827</v>
      </c>
      <c r="E20" s="51">
        <v>11.038</v>
      </c>
      <c r="F20" s="51">
        <v>6.907</v>
      </c>
    </row>
    <row r="21" spans="1:8" ht="15.75" thickBot="1">
      <c r="A21" s="49" t="s">
        <v>607</v>
      </c>
      <c r="B21" s="51">
        <v>15.228</v>
      </c>
      <c r="C21" s="51">
        <v>17.891999999999999</v>
      </c>
      <c r="D21" s="51">
        <v>6.0750000000000002</v>
      </c>
      <c r="E21" s="51">
        <v>6.1479999999999997</v>
      </c>
      <c r="F21" s="51">
        <v>12.268000000000001</v>
      </c>
    </row>
    <row r="22" spans="1:8" ht="15.75" thickBot="1">
      <c r="A22" s="49" t="s">
        <v>608</v>
      </c>
      <c r="B22" s="51">
        <v>264.565</v>
      </c>
      <c r="C22" s="51">
        <v>239.059</v>
      </c>
      <c r="D22" s="51">
        <v>275.33999999999997</v>
      </c>
      <c r="E22" s="51">
        <v>266.96300000000002</v>
      </c>
      <c r="F22" s="51">
        <v>266.60399999999998</v>
      </c>
    </row>
    <row r="23" spans="1:8" ht="15.75" thickBot="1">
      <c r="A23" s="52" t="s">
        <v>609</v>
      </c>
      <c r="B23" s="54">
        <f>SUM(B19:B22)</f>
        <v>301.52499999999998</v>
      </c>
      <c r="C23" s="54">
        <f>SUM(C19:C22)</f>
        <v>265.55</v>
      </c>
      <c r="D23" s="54">
        <f>SUM(D19:D22)</f>
        <v>291.24199999999996</v>
      </c>
      <c r="E23" s="54">
        <f>SUM(E19:E22)</f>
        <v>284.149</v>
      </c>
      <c r="F23" s="54">
        <f>SUM(F19:F22)</f>
        <v>285.779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625</v>
      </c>
      <c r="B29" s="42">
        <v>1.8</v>
      </c>
      <c r="C29" s="42">
        <v>5</v>
      </c>
      <c r="D29" s="42">
        <v>4.8</v>
      </c>
      <c r="E29" s="42">
        <v>4.5999999999999996</v>
      </c>
      <c r="F29" s="42">
        <v>6</v>
      </c>
      <c r="G29" s="42">
        <v>6.6999999999999993</v>
      </c>
      <c r="H29" s="42">
        <v>6.1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</v>
      </c>
    </row>
    <row r="36" spans="1:3" ht="15.75" thickBot="1">
      <c r="A36" s="49"/>
      <c r="B36" s="125" t="s">
        <v>46</v>
      </c>
      <c r="C36" s="51">
        <v>0.34899999999999998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7.9989999999999997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3.92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6.72</v>
      </c>
    </row>
    <row r="51" spans="1:3" ht="15.75" thickBot="1">
      <c r="A51" s="49"/>
      <c r="B51" s="125" t="s">
        <v>47</v>
      </c>
      <c r="C51" s="51">
        <v>25.785</v>
      </c>
    </row>
    <row r="52" spans="1:3" ht="15.75" thickBot="1">
      <c r="A52" s="49"/>
      <c r="B52" s="125" t="s">
        <v>49</v>
      </c>
      <c r="C52" s="51">
        <v>144.05600000000001</v>
      </c>
    </row>
    <row r="53" spans="1:3" ht="15.75" thickBot="1">
      <c r="A53" s="49"/>
      <c r="B53" s="125" t="s">
        <v>51</v>
      </c>
      <c r="C53" s="51">
        <v>4.6580000000000004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36.706000000000003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25.094000000000001</v>
      </c>
    </row>
    <row r="59" spans="1:3" ht="15.75" thickBot="1">
      <c r="A59" s="49"/>
      <c r="B59" s="125" t="s">
        <v>63</v>
      </c>
      <c r="C59" s="51">
        <v>23.585000000000001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278.87199999999996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  <row r="69" spans="1:2">
      <c r="B69" s="123"/>
    </row>
    <row r="70" spans="1:2">
      <c r="B70" s="123"/>
    </row>
    <row r="71" spans="1:2">
      <c r="B71" s="123"/>
    </row>
    <row r="72" spans="1:2">
      <c r="B72" s="123"/>
    </row>
    <row r="73" spans="1:2">
      <c r="B73" s="123"/>
    </row>
    <row r="74" spans="1:2">
      <c r="B74" s="123"/>
    </row>
    <row r="75" spans="1:2">
      <c r="B75" s="123"/>
    </row>
    <row r="76" spans="1:2">
      <c r="B76" s="123"/>
    </row>
    <row r="77" spans="1:2">
      <c r="B77" s="123"/>
    </row>
    <row r="78" spans="1:2">
      <c r="B78" s="123"/>
    </row>
    <row r="79" spans="1:2">
      <c r="B79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649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0.76500000000000001</v>
      </c>
      <c r="D7" s="51">
        <v>0.41399999999999998</v>
      </c>
      <c r="E7" s="51">
        <v>0.32700000000000001</v>
      </c>
      <c r="F7" s="51">
        <v>0.13600000000000001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77.460000000000008</v>
      </c>
      <c r="D10" s="51">
        <v>43.935000000000002</v>
      </c>
      <c r="E10" s="51">
        <v>41.865000000000002</v>
      </c>
      <c r="F10" s="51">
        <v>44.120999999999995</v>
      </c>
    </row>
    <row r="11" spans="1:6" ht="15.75" thickBot="1">
      <c r="A11" s="49" t="s">
        <v>309</v>
      </c>
      <c r="B11" s="50"/>
      <c r="C11" s="51">
        <v>288.327</v>
      </c>
      <c r="D11" s="51">
        <v>321.755</v>
      </c>
      <c r="E11" s="51">
        <v>285.28500000000003</v>
      </c>
      <c r="F11" s="51">
        <v>345.78</v>
      </c>
    </row>
    <row r="12" spans="1:6" ht="15.75" thickBot="1">
      <c r="A12" s="49" t="s">
        <v>601</v>
      </c>
      <c r="B12" s="50"/>
      <c r="C12" s="51">
        <v>55.981000000000002</v>
      </c>
      <c r="D12" s="51">
        <v>82.256</v>
      </c>
      <c r="E12" s="51">
        <v>73.266000000000005</v>
      </c>
      <c r="F12" s="51">
        <v>78.293000000000006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422.53300000000002</v>
      </c>
      <c r="D14" s="54">
        <f>SUM(D6:D13)</f>
        <v>448.36</v>
      </c>
      <c r="E14" s="54">
        <f>SUM(E6:E13)</f>
        <v>400.74300000000005</v>
      </c>
      <c r="F14" s="54">
        <f>SUM(F6:F13)</f>
        <v>468.33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12.724</v>
      </c>
      <c r="C20" s="51">
        <v>21.794</v>
      </c>
      <c r="D20" s="51">
        <v>25.972999999999999</v>
      </c>
      <c r="E20" s="51">
        <v>24.981000000000002</v>
      </c>
      <c r="F20" s="51">
        <v>21.712</v>
      </c>
    </row>
    <row r="21" spans="1:8" ht="15.75" thickBot="1">
      <c r="A21" s="49" t="s">
        <v>607</v>
      </c>
      <c r="B21" s="51">
        <v>213.029</v>
      </c>
      <c r="C21" s="51">
        <v>112.41200000000001</v>
      </c>
      <c r="D21" s="51">
        <v>100.63200000000001</v>
      </c>
      <c r="E21" s="51">
        <v>90.477000000000004</v>
      </c>
      <c r="F21" s="51">
        <v>100.83799999999999</v>
      </c>
    </row>
    <row r="22" spans="1:8" ht="15.75" thickBot="1">
      <c r="A22" s="49" t="s">
        <v>608</v>
      </c>
      <c r="B22" s="51">
        <v>301.62099999999998</v>
      </c>
      <c r="C22" s="51">
        <v>288.327</v>
      </c>
      <c r="D22" s="51">
        <v>321.755</v>
      </c>
      <c r="E22" s="51">
        <v>285.28500000000003</v>
      </c>
      <c r="F22" s="51">
        <v>345.78</v>
      </c>
    </row>
    <row r="23" spans="1:8" ht="15.75" thickBot="1">
      <c r="A23" s="52" t="s">
        <v>609</v>
      </c>
      <c r="B23" s="54">
        <f>SUM(B19:B22)</f>
        <v>527.37400000000002</v>
      </c>
      <c r="C23" s="54">
        <f>SUM(C19:C22)</f>
        <v>422.53300000000002</v>
      </c>
      <c r="D23" s="54">
        <f>SUM(D19:D22)</f>
        <v>448.36</v>
      </c>
      <c r="E23" s="54">
        <f>SUM(E19:E22)</f>
        <v>400.74300000000005</v>
      </c>
      <c r="F23" s="54">
        <f>SUM(F19:F22)</f>
        <v>468.33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v>5.5430000000000001</v>
      </c>
      <c r="C29" s="42">
        <v>4.0859999999999994</v>
      </c>
      <c r="D29" s="42">
        <v>3.0010000000000003</v>
      </c>
      <c r="E29" s="42">
        <v>5.9329999999999989</v>
      </c>
      <c r="F29" s="42">
        <v>7.0570000000000004</v>
      </c>
      <c r="G29" s="42">
        <v>5.5900000000000007</v>
      </c>
      <c r="H29" s="42">
        <v>4.4119999999999999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4" ht="39" thickBot="1">
      <c r="A33" s="47"/>
      <c r="B33" s="48" t="s">
        <v>41</v>
      </c>
      <c r="C33" s="48" t="s">
        <v>42</v>
      </c>
    </row>
    <row r="34" spans="1:4" ht="15.75" thickBot="1">
      <c r="A34" s="124" t="s">
        <v>277</v>
      </c>
      <c r="B34" s="125"/>
      <c r="C34" s="51"/>
    </row>
    <row r="35" spans="1:4" ht="15.75" thickBot="1">
      <c r="A35" s="49"/>
      <c r="B35" s="125" t="s">
        <v>44</v>
      </c>
      <c r="C35" s="51">
        <v>1.9410000000000001</v>
      </c>
    </row>
    <row r="36" spans="1:4" ht="15.75" thickBot="1">
      <c r="A36" s="49"/>
      <c r="B36" s="125" t="s">
        <v>46</v>
      </c>
      <c r="C36" s="51">
        <v>4.194</v>
      </c>
    </row>
    <row r="37" spans="1:4" ht="15.75" thickBot="1">
      <c r="A37" s="49"/>
      <c r="B37" s="125" t="s">
        <v>48</v>
      </c>
      <c r="C37" s="51">
        <v>78.293000000000006</v>
      </c>
    </row>
    <row r="38" spans="1:4" ht="15.75" thickBot="1">
      <c r="A38" s="49"/>
      <c r="B38" s="125" t="s">
        <v>50</v>
      </c>
      <c r="C38" s="51">
        <v>0</v>
      </c>
    </row>
    <row r="39" spans="1:4" ht="15.75" thickBot="1">
      <c r="A39" s="49"/>
      <c r="B39" s="125" t="s">
        <v>52</v>
      </c>
      <c r="C39" s="51">
        <v>0</v>
      </c>
    </row>
    <row r="40" spans="1:4" ht="15.75" thickBot="1">
      <c r="A40" s="49"/>
      <c r="B40" s="125" t="s">
        <v>54</v>
      </c>
      <c r="C40" s="51">
        <v>0</v>
      </c>
    </row>
    <row r="41" spans="1:4" ht="15.75" thickBot="1">
      <c r="A41" s="49"/>
      <c r="B41" s="125" t="s">
        <v>56</v>
      </c>
      <c r="C41" s="51">
        <v>0</v>
      </c>
    </row>
    <row r="42" spans="1:4" ht="15.75" thickBot="1">
      <c r="A42" s="49"/>
      <c r="B42" s="125" t="s">
        <v>58</v>
      </c>
      <c r="C42" s="51">
        <v>0</v>
      </c>
    </row>
    <row r="43" spans="1:4" ht="15.75" thickBot="1">
      <c r="A43" s="49"/>
      <c r="B43" s="125" t="s">
        <v>60</v>
      </c>
      <c r="C43" s="51">
        <v>0</v>
      </c>
    </row>
    <row r="44" spans="1:4" ht="15.75" thickBot="1">
      <c r="A44" s="49"/>
      <c r="B44" s="125" t="s">
        <v>62</v>
      </c>
      <c r="C44" s="51">
        <v>0</v>
      </c>
    </row>
    <row r="45" spans="1:4" ht="15.75" thickBot="1">
      <c r="A45" s="49"/>
      <c r="B45" s="125" t="s">
        <v>64</v>
      </c>
      <c r="C45" s="51">
        <v>0</v>
      </c>
    </row>
    <row r="46" spans="1:4" ht="15.75" thickBot="1">
      <c r="A46" s="49"/>
      <c r="B46" s="125" t="s">
        <v>66</v>
      </c>
      <c r="C46" s="51">
        <v>0</v>
      </c>
    </row>
    <row r="47" spans="1:4" ht="15.75" thickBot="1">
      <c r="A47" s="49"/>
      <c r="B47" s="125" t="s">
        <v>67</v>
      </c>
      <c r="C47" s="51">
        <v>0</v>
      </c>
    </row>
    <row r="48" spans="1:4" ht="15.75" thickBot="1">
      <c r="A48" s="49"/>
      <c r="B48" s="125" t="s">
        <v>68</v>
      </c>
      <c r="C48" s="51">
        <v>16.41</v>
      </c>
      <c r="D48" s="127">
        <f>C48/SUM(C35:C48)</f>
        <v>0.16273627005692298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21.481999999999999</v>
      </c>
    </row>
    <row r="51" spans="1:3" ht="15.75" thickBot="1">
      <c r="A51" s="49"/>
      <c r="B51" s="125" t="s">
        <v>47</v>
      </c>
      <c r="C51" s="51">
        <v>78.718999999999994</v>
      </c>
    </row>
    <row r="52" spans="1:3" ht="15.75" thickBot="1">
      <c r="A52" s="49"/>
      <c r="B52" s="125" t="s">
        <v>49</v>
      </c>
      <c r="C52" s="51">
        <v>141.15600000000001</v>
      </c>
    </row>
    <row r="53" spans="1:3" ht="15.75" thickBot="1">
      <c r="A53" s="49"/>
      <c r="B53" s="125" t="s">
        <v>51</v>
      </c>
      <c r="C53" s="51">
        <v>33.807000000000002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43.774000000000001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11.263999999999999</v>
      </c>
    </row>
    <row r="59" spans="1:3" ht="15.75" thickBot="1">
      <c r="A59" s="49"/>
      <c r="B59" s="125" t="s">
        <v>63</v>
      </c>
      <c r="C59" s="51">
        <v>15.577999999999999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446.61799999999999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67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650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</v>
      </c>
      <c r="D7" s="51">
        <v>0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21.731999999999999</v>
      </c>
      <c r="D10" s="51">
        <v>22.632000000000001</v>
      </c>
      <c r="E10" s="51">
        <v>20.534000000000002</v>
      </c>
      <c r="F10" s="51">
        <v>20.652999999999999</v>
      </c>
    </row>
    <row r="11" spans="1:6" ht="15.75" thickBot="1">
      <c r="A11" s="49" t="s">
        <v>309</v>
      </c>
      <c r="B11" s="50"/>
      <c r="C11" s="51">
        <v>241.15700000000001</v>
      </c>
      <c r="D11" s="51">
        <v>279.99599999999998</v>
      </c>
      <c r="E11" s="51">
        <v>280.02800000000002</v>
      </c>
      <c r="F11" s="51">
        <v>283.46499999999997</v>
      </c>
    </row>
    <row r="12" spans="1:6" ht="15.75" thickBot="1">
      <c r="A12" s="49" t="s">
        <v>601</v>
      </c>
      <c r="B12" s="50"/>
      <c r="C12" s="51">
        <v>21.798999999999999</v>
      </c>
      <c r="D12" s="51">
        <v>50.457000000000001</v>
      </c>
      <c r="E12" s="51">
        <v>60</v>
      </c>
      <c r="F12" s="51">
        <v>101.81699999999999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284.68799999999999</v>
      </c>
      <c r="D14" s="54">
        <f>SUM(D6:D13)</f>
        <v>353.08499999999998</v>
      </c>
      <c r="E14" s="54">
        <f>SUM(E6:E13)</f>
        <v>360.56200000000001</v>
      </c>
      <c r="F14" s="54">
        <f>SUM(F6:F13)</f>
        <v>405.935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6" ht="15.75" thickBot="1">
      <c r="A21" s="49" t="s">
        <v>607</v>
      </c>
      <c r="B21" s="51">
        <v>101</v>
      </c>
      <c r="C21" s="51">
        <v>43.530999999999999</v>
      </c>
      <c r="D21" s="51">
        <v>73.088999999999999</v>
      </c>
      <c r="E21" s="51">
        <v>80.534000000000006</v>
      </c>
      <c r="F21" s="51">
        <v>122.47</v>
      </c>
    </row>
    <row r="22" spans="1:6" ht="15.75" thickBot="1">
      <c r="A22" s="49" t="s">
        <v>608</v>
      </c>
      <c r="B22" s="51">
        <v>270.012</v>
      </c>
      <c r="C22" s="51">
        <v>241.15700000000001</v>
      </c>
      <c r="D22" s="51">
        <v>279.99599999999998</v>
      </c>
      <c r="E22" s="51">
        <v>280.02800000000002</v>
      </c>
      <c r="F22" s="51">
        <v>283.46499999999997</v>
      </c>
    </row>
    <row r="23" spans="1:6" ht="15.75" thickBot="1">
      <c r="A23" s="52" t="s">
        <v>609</v>
      </c>
      <c r="B23" s="54">
        <f>SUM(B19:B22)</f>
        <v>371.012</v>
      </c>
      <c r="C23" s="54">
        <f>SUM(C19:C22)</f>
        <v>284.68799999999999</v>
      </c>
      <c r="D23" s="54">
        <f>SUM(D19:D22)</f>
        <v>353.08499999999998</v>
      </c>
      <c r="E23" s="54">
        <f>SUM(E19:E22)</f>
        <v>360.56200000000001</v>
      </c>
      <c r="F23" s="54">
        <f>SUM(F19:F22)</f>
        <v>405.93499999999995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</v>
      </c>
    </row>
    <row r="36" spans="1:3" ht="15.75" thickBot="1">
      <c r="A36" s="49"/>
      <c r="B36" s="125" t="s">
        <v>46</v>
      </c>
      <c r="C36" s="51">
        <v>8.2010000000000005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105.426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8.843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14.379</v>
      </c>
    </row>
    <row r="51" spans="1:3" ht="15.75" thickBot="1">
      <c r="A51" s="49"/>
      <c r="B51" s="125" t="s">
        <v>47</v>
      </c>
      <c r="C51" s="51">
        <v>28.585000000000001</v>
      </c>
    </row>
    <row r="52" spans="1:3" ht="15.75" thickBot="1">
      <c r="A52" s="49"/>
      <c r="B52" s="125" t="s">
        <v>49</v>
      </c>
      <c r="C52" s="51">
        <v>98.989000000000004</v>
      </c>
    </row>
    <row r="53" spans="1:3" ht="15.75" thickBot="1">
      <c r="A53" s="49"/>
      <c r="B53" s="125" t="s">
        <v>51</v>
      </c>
      <c r="C53" s="51">
        <v>22.88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54.441000000000003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36.957000000000001</v>
      </c>
    </row>
    <row r="59" spans="1:3" ht="15.75" thickBot="1">
      <c r="A59" s="49"/>
      <c r="B59" s="125" t="s">
        <v>63</v>
      </c>
      <c r="C59" s="51">
        <v>27.234000000000002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405.935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67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651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11.093999999999999</v>
      </c>
      <c r="D6" s="51">
        <v>116.58799999999999</v>
      </c>
      <c r="E6" s="51">
        <v>138.16399999999999</v>
      </c>
      <c r="F6" s="51">
        <v>107.688</v>
      </c>
    </row>
    <row r="7" spans="1:6" ht="15.75" thickBot="1">
      <c r="A7" s="49" t="s">
        <v>130</v>
      </c>
      <c r="B7" s="50"/>
      <c r="C7" s="51">
        <v>33.321999999999996</v>
      </c>
      <c r="D7" s="51">
        <v>90.978999999999999</v>
      </c>
      <c r="E7" s="51">
        <v>123.87599999999999</v>
      </c>
      <c r="F7" s="51">
        <v>110.283</v>
      </c>
    </row>
    <row r="8" spans="1:6" ht="15.75" thickBot="1">
      <c r="A8" s="49" t="s">
        <v>599</v>
      </c>
      <c r="B8" s="50"/>
      <c r="C8" s="51">
        <v>19.452999999999999</v>
      </c>
      <c r="D8" s="51">
        <v>32.391999999999996</v>
      </c>
      <c r="E8" s="51">
        <v>37.433</v>
      </c>
      <c r="F8" s="51">
        <v>35.408999999999999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236.27499999999998</v>
      </c>
      <c r="D10" s="51">
        <v>166.15300000000002</v>
      </c>
      <c r="E10" s="51">
        <v>145.05700000000002</v>
      </c>
      <c r="F10" s="51">
        <v>132.30099999999999</v>
      </c>
    </row>
    <row r="11" spans="1:6" ht="15.75" thickBot="1">
      <c r="A11" s="49" t="s">
        <v>309</v>
      </c>
      <c r="B11" s="50"/>
      <c r="C11" s="51">
        <v>1530.7940000000001</v>
      </c>
      <c r="D11" s="51">
        <v>1670.577</v>
      </c>
      <c r="E11" s="51">
        <v>1657.8879999999999</v>
      </c>
      <c r="F11" s="51">
        <v>1658.895</v>
      </c>
    </row>
    <row r="12" spans="1:6" ht="15.75" thickBot="1">
      <c r="A12" s="49" t="s">
        <v>601</v>
      </c>
      <c r="B12" s="50"/>
      <c r="C12" s="51">
        <v>319.45100000000002</v>
      </c>
      <c r="D12" s="51">
        <v>295.55399999999997</v>
      </c>
      <c r="E12" s="51">
        <v>278.64600000000002</v>
      </c>
      <c r="F12" s="51">
        <v>268.88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2150.3890000000001</v>
      </c>
      <c r="D14" s="54">
        <f>SUM(D6:D13)</f>
        <v>2372.2429999999999</v>
      </c>
      <c r="E14" s="54">
        <f>SUM(E6:E13)</f>
        <v>2381.0639999999999</v>
      </c>
      <c r="F14" s="54">
        <f>SUM(F6:F13)</f>
        <v>2313.4560000000001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204.72499999999999</v>
      </c>
      <c r="C20" s="51">
        <v>9.5259999999999998</v>
      </c>
      <c r="D20" s="51">
        <v>114.756</v>
      </c>
      <c r="E20" s="51">
        <v>136.23599999999999</v>
      </c>
      <c r="F20" s="51">
        <v>106.82299999999999</v>
      </c>
    </row>
    <row r="21" spans="1:8" ht="15.75" thickBot="1">
      <c r="A21" s="49" t="s">
        <v>607</v>
      </c>
      <c r="B21" s="51">
        <v>685.93799999999999</v>
      </c>
      <c r="C21" s="51">
        <v>610.06899999999996</v>
      </c>
      <c r="D21" s="51">
        <v>586.91</v>
      </c>
      <c r="E21" s="51">
        <v>586.94000000000005</v>
      </c>
      <c r="F21" s="51">
        <v>547.73800000000006</v>
      </c>
    </row>
    <row r="22" spans="1:8" ht="15.75" thickBot="1">
      <c r="A22" s="49" t="s">
        <v>608</v>
      </c>
      <c r="B22" s="51">
        <v>1826.6189999999999</v>
      </c>
      <c r="C22" s="51">
        <v>1530.7940000000001</v>
      </c>
      <c r="D22" s="51">
        <v>1670.577</v>
      </c>
      <c r="E22" s="51">
        <v>1657.8879999999999</v>
      </c>
      <c r="F22" s="51">
        <v>1658.895</v>
      </c>
    </row>
    <row r="23" spans="1:8" ht="15.75" thickBot="1">
      <c r="A23" s="52" t="s">
        <v>609</v>
      </c>
      <c r="B23" s="54">
        <f>SUM(B19:B22)</f>
        <v>2717.2820000000002</v>
      </c>
      <c r="C23" s="54">
        <f>SUM(C19:C22)</f>
        <v>2150.3890000000001</v>
      </c>
      <c r="D23" s="54">
        <f>SUM(D19:D22)</f>
        <v>2372.2429999999999</v>
      </c>
      <c r="E23" s="54">
        <f>SUM(E19:E22)</f>
        <v>2381.0639999999999</v>
      </c>
      <c r="F23" s="54">
        <f>SUM(F19:F22)</f>
        <v>2313.4560000000001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49.9557</v>
      </c>
      <c r="C29" s="42">
        <v>49.9557</v>
      </c>
      <c r="D29" s="42">
        <v>33.91572</v>
      </c>
      <c r="E29" s="42">
        <v>32.242457000000002</v>
      </c>
      <c r="F29" s="42">
        <v>32.4327459</v>
      </c>
      <c r="G29" s="42">
        <v>37.433</v>
      </c>
      <c r="H29" s="42">
        <v>35.408999999999999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5.1189999999999998</v>
      </c>
    </row>
    <row r="36" spans="1:3" ht="15.75" thickBot="1">
      <c r="A36" s="49"/>
      <c r="B36" s="125" t="s">
        <v>46</v>
      </c>
      <c r="C36" s="51">
        <v>69.903999999999996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115.271</v>
      </c>
    </row>
    <row r="39" spans="1:3" ht="15.75" thickBot="1">
      <c r="A39" s="49"/>
      <c r="B39" s="125" t="s">
        <v>52</v>
      </c>
      <c r="C39" s="51">
        <v>223.72499999999999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4.6539999999999999</v>
      </c>
    </row>
    <row r="42" spans="1:3" ht="15.75" thickBot="1">
      <c r="A42" s="49"/>
      <c r="B42" s="125" t="s">
        <v>58</v>
      </c>
      <c r="C42" s="51">
        <v>80.909000000000006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12.747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35.408999999999999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12.874000000000001</v>
      </c>
    </row>
    <row r="51" spans="1:3" ht="15.75" thickBot="1">
      <c r="A51" s="49"/>
      <c r="B51" s="125" t="s">
        <v>47</v>
      </c>
      <c r="C51" s="51">
        <v>97.331000000000003</v>
      </c>
    </row>
    <row r="52" spans="1:3" ht="15.75" thickBot="1">
      <c r="A52" s="49"/>
      <c r="B52" s="125" t="s">
        <v>49</v>
      </c>
      <c r="C52" s="51">
        <v>390.79399999999998</v>
      </c>
    </row>
    <row r="53" spans="1:3" ht="15.75" thickBot="1">
      <c r="A53" s="49"/>
      <c r="B53" s="125" t="s">
        <v>51</v>
      </c>
      <c r="C53" s="51">
        <v>70.393000000000001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20.335999999999999</v>
      </c>
    </row>
    <row r="56" spans="1:3" ht="15.75" thickBot="1">
      <c r="A56" s="49"/>
      <c r="B56" s="125" t="s">
        <v>57</v>
      </c>
      <c r="C56" s="51">
        <v>841.90599999999995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53.338000000000001</v>
      </c>
    </row>
    <row r="59" spans="1:3" ht="15.75" thickBot="1">
      <c r="A59" s="49"/>
      <c r="B59" s="125" t="s">
        <v>63</v>
      </c>
      <c r="C59" s="51">
        <v>171.923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2206.6329999999998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68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652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9.5530000000000008</v>
      </c>
      <c r="D6" s="51">
        <v>5.9530000000000003</v>
      </c>
      <c r="E6" s="51">
        <v>4.4359999999999999</v>
      </c>
      <c r="F6" s="51">
        <v>4.8319999999999999</v>
      </c>
    </row>
    <row r="7" spans="1:6" ht="15.75" thickBot="1">
      <c r="A7" s="49" t="s">
        <v>130</v>
      </c>
      <c r="B7" s="50"/>
      <c r="C7" s="51">
        <v>148.72300000000001</v>
      </c>
      <c r="D7" s="51">
        <v>254.03199999999998</v>
      </c>
      <c r="E7" s="51">
        <v>365.41899999999998</v>
      </c>
      <c r="F7" s="51">
        <v>248.00899999999999</v>
      </c>
    </row>
    <row r="8" spans="1:6" ht="15.75" thickBot="1">
      <c r="A8" s="49" t="s">
        <v>599</v>
      </c>
      <c r="B8" s="50"/>
      <c r="C8" s="51">
        <v>5.8520000000000003</v>
      </c>
      <c r="D8" s="51">
        <v>52.113</v>
      </c>
      <c r="E8" s="51">
        <v>36.367999999999995</v>
      </c>
      <c r="F8" s="51">
        <v>33.89</v>
      </c>
    </row>
    <row r="9" spans="1:6" ht="15.75" thickBot="1">
      <c r="A9" s="49" t="s">
        <v>141</v>
      </c>
      <c r="B9" s="50"/>
      <c r="C9" s="51">
        <v>19.414999999999999</v>
      </c>
      <c r="D9" s="51">
        <v>10.894</v>
      </c>
      <c r="E9" s="51">
        <v>10.228</v>
      </c>
      <c r="F9" s="51">
        <v>10.295999999999999</v>
      </c>
    </row>
    <row r="10" spans="1:6" ht="15.75" thickBot="1">
      <c r="A10" s="49" t="s">
        <v>600</v>
      </c>
      <c r="B10" s="50"/>
      <c r="C10" s="51">
        <v>320.12600000000003</v>
      </c>
      <c r="D10" s="51">
        <v>324.99800000000005</v>
      </c>
      <c r="E10" s="51">
        <v>188.393</v>
      </c>
      <c r="F10" s="51">
        <v>167.501</v>
      </c>
    </row>
    <row r="11" spans="1:6" ht="15.75" thickBot="1">
      <c r="A11" s="49" t="s">
        <v>309</v>
      </c>
      <c r="B11" s="50"/>
      <c r="C11" s="51">
        <v>1310.4110000000001</v>
      </c>
      <c r="D11" s="51">
        <v>1416.1510000000001</v>
      </c>
      <c r="E11" s="51">
        <v>1486.1980000000001</v>
      </c>
      <c r="F11" s="51">
        <v>1609.741</v>
      </c>
    </row>
    <row r="12" spans="1:6" ht="15.75" thickBot="1">
      <c r="A12" s="49" t="s">
        <v>601</v>
      </c>
      <c r="B12" s="50"/>
      <c r="C12" s="51">
        <v>447.17099999999999</v>
      </c>
      <c r="D12" s="51">
        <v>472.38</v>
      </c>
      <c r="E12" s="51">
        <v>430.13099999999997</v>
      </c>
      <c r="F12" s="51">
        <v>402.67399999999998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2261.2510000000002</v>
      </c>
      <c r="D14" s="54">
        <f>SUM(D6:D13)</f>
        <v>2536.5210000000002</v>
      </c>
      <c r="E14" s="54">
        <f>SUM(E6:E13)</f>
        <v>2521.1729999999998</v>
      </c>
      <c r="F14" s="54">
        <f>SUM(F6:F13)</f>
        <v>2476.9430000000002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383.45499999999998</v>
      </c>
      <c r="C20" s="51">
        <v>470.23200000000003</v>
      </c>
      <c r="D20" s="51">
        <v>586.99699999999996</v>
      </c>
      <c r="E20" s="51">
        <v>516.64499999999998</v>
      </c>
      <c r="F20" s="51">
        <v>401.654</v>
      </c>
    </row>
    <row r="21" spans="1:8" ht="15.75" thickBot="1">
      <c r="A21" s="49" t="s">
        <v>607</v>
      </c>
      <c r="B21" s="51">
        <v>367.80900000000003</v>
      </c>
      <c r="C21" s="51">
        <v>480.608</v>
      </c>
      <c r="D21" s="51">
        <v>533.37300000000005</v>
      </c>
      <c r="E21" s="51">
        <v>518.33000000000004</v>
      </c>
      <c r="F21" s="51">
        <v>465.548</v>
      </c>
    </row>
    <row r="22" spans="1:8" ht="15.75" thickBot="1">
      <c r="A22" s="49" t="s">
        <v>608</v>
      </c>
      <c r="B22" s="51">
        <v>1424.432</v>
      </c>
      <c r="C22" s="51">
        <v>1310.4110000000001</v>
      </c>
      <c r="D22" s="51">
        <v>1416.1510000000001</v>
      </c>
      <c r="E22" s="51">
        <v>1486.1980000000001</v>
      </c>
      <c r="F22" s="51">
        <v>1609.741</v>
      </c>
    </row>
    <row r="23" spans="1:8" ht="15.75" thickBot="1">
      <c r="A23" s="52" t="s">
        <v>609</v>
      </c>
      <c r="B23" s="54">
        <f>SUM(B19:B22)</f>
        <v>2175.6959999999999</v>
      </c>
      <c r="C23" s="54">
        <f>SUM(C19:C22)</f>
        <v>2261.2510000000002</v>
      </c>
      <c r="D23" s="54">
        <f>SUM(D19:D22)</f>
        <v>2536.5209999999997</v>
      </c>
      <c r="E23" s="54">
        <f>SUM(E19:E22)</f>
        <v>2521.1729999999998</v>
      </c>
      <c r="F23" s="54">
        <f>SUM(F19:F22)</f>
        <v>2476.9430000000002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v>53.388000000000005</v>
      </c>
      <c r="C29" s="42">
        <v>60.756</v>
      </c>
      <c r="D29" s="42">
        <v>67.388999999999996</v>
      </c>
      <c r="E29" s="42">
        <v>135.96149999999997</v>
      </c>
      <c r="F29" s="42">
        <v>139.18799999999999</v>
      </c>
      <c r="G29" s="42">
        <v>146.892</v>
      </c>
      <c r="H29" s="42">
        <v>143.50799999999998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7.9610000000000003</v>
      </c>
    </row>
    <row r="36" spans="1:3" ht="15.75" thickBot="1">
      <c r="A36" s="49"/>
      <c r="B36" s="125" t="s">
        <v>46</v>
      </c>
      <c r="C36" s="51">
        <v>13.188000000000001</v>
      </c>
    </row>
    <row r="37" spans="1:3" ht="15.75" thickBot="1">
      <c r="A37" s="49"/>
      <c r="B37" s="125" t="s">
        <v>48</v>
      </c>
      <c r="C37" s="51">
        <v>137.83199999999999</v>
      </c>
    </row>
    <row r="38" spans="1:3" ht="15.75" thickBot="1">
      <c r="A38" s="49"/>
      <c r="B38" s="125" t="s">
        <v>50</v>
      </c>
      <c r="C38" s="51">
        <v>67.665000000000006</v>
      </c>
    </row>
    <row r="39" spans="1:3" ht="15.75" thickBot="1">
      <c r="A39" s="49"/>
      <c r="B39" s="125" t="s">
        <v>52</v>
      </c>
      <c r="C39" s="51">
        <v>110.50700000000001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68.284999999999997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60.11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44.241999999999997</v>
      </c>
    </row>
    <row r="51" spans="1:3" ht="15.75" thickBot="1">
      <c r="A51" s="49"/>
      <c r="B51" s="125" t="s">
        <v>47</v>
      </c>
      <c r="C51" s="51">
        <v>228.28399999999999</v>
      </c>
    </row>
    <row r="52" spans="1:3" ht="15.75" thickBot="1">
      <c r="A52" s="49"/>
      <c r="B52" s="125" t="s">
        <v>49</v>
      </c>
      <c r="C52" s="51">
        <v>472.25200000000001</v>
      </c>
    </row>
    <row r="53" spans="1:3" ht="15.75" thickBot="1">
      <c r="A53" s="49"/>
      <c r="B53" s="125" t="s">
        <v>51</v>
      </c>
      <c r="C53" s="51">
        <v>162.411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472.65800000000002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6.5190000000000001</v>
      </c>
    </row>
    <row r="59" spans="1:3" ht="15.75" thickBot="1">
      <c r="A59" s="49"/>
      <c r="B59" s="125" t="s">
        <v>63</v>
      </c>
      <c r="C59" s="51">
        <v>223.375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2075.2889999999998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  <row r="68" spans="1:2">
      <c r="B68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67"/>
  <sheetViews>
    <sheetView topLeftCell="A4"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8" width="10.42578125" style="42" bestFit="1" customWidth="1"/>
    <col min="9" max="9" width="9.140625" style="42"/>
  </cols>
  <sheetData>
    <row r="1" spans="1:6" ht="29.25" customHeight="1">
      <c r="A1" s="41" t="s">
        <v>653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0.06</v>
      </c>
      <c r="D7" s="51">
        <v>2.5000000000000001E-2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109.23699999999999</v>
      </c>
      <c r="D10" s="51">
        <v>116.58299999999998</v>
      </c>
      <c r="E10" s="51">
        <v>109.46600000000001</v>
      </c>
      <c r="F10" s="51">
        <v>107.82799999999999</v>
      </c>
    </row>
    <row r="11" spans="1:6" ht="15.75" thickBot="1">
      <c r="A11" s="49" t="s">
        <v>309</v>
      </c>
      <c r="B11" s="50"/>
      <c r="C11" s="51">
        <v>455.65699999999998</v>
      </c>
      <c r="D11" s="51">
        <v>515.221</v>
      </c>
      <c r="E11" s="51">
        <v>495.00900000000001</v>
      </c>
      <c r="F11" s="51">
        <v>574.87900000000002</v>
      </c>
    </row>
    <row r="12" spans="1:6" ht="15.75" thickBot="1">
      <c r="A12" s="49" t="s">
        <v>601</v>
      </c>
      <c r="B12" s="50"/>
      <c r="C12" s="51">
        <v>103.709</v>
      </c>
      <c r="D12" s="51">
        <v>98.807000000000002</v>
      </c>
      <c r="E12" s="51">
        <v>95.400999999999996</v>
      </c>
      <c r="F12" s="51">
        <v>98.454999999999998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668.66300000000001</v>
      </c>
      <c r="D14" s="54">
        <f>SUM(D6:D13)</f>
        <v>730.63599999999997</v>
      </c>
      <c r="E14" s="54">
        <f>SUM(E6:E13)</f>
        <v>699.87599999999998</v>
      </c>
      <c r="F14" s="54">
        <f>SUM(F6:F13)</f>
        <v>781.16200000000003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82.144000000000005</v>
      </c>
      <c r="C20" s="51">
        <v>100.556</v>
      </c>
      <c r="D20" s="51">
        <v>95.578000000000003</v>
      </c>
      <c r="E20" s="51">
        <v>92.927000000000007</v>
      </c>
      <c r="F20" s="51">
        <v>95.356999999999999</v>
      </c>
    </row>
    <row r="21" spans="1:8" ht="15.75" thickBot="1">
      <c r="A21" s="49" t="s">
        <v>607</v>
      </c>
      <c r="B21" s="51">
        <v>127.152</v>
      </c>
      <c r="C21" s="51">
        <v>112.45</v>
      </c>
      <c r="D21" s="51">
        <v>119.837</v>
      </c>
      <c r="E21" s="51">
        <v>111.94</v>
      </c>
      <c r="F21" s="51">
        <v>110.926</v>
      </c>
    </row>
    <row r="22" spans="1:8" ht="15.75" thickBot="1">
      <c r="A22" s="49" t="s">
        <v>608</v>
      </c>
      <c r="B22" s="51">
        <v>495.83800000000002</v>
      </c>
      <c r="C22" s="51">
        <v>455.65699999999998</v>
      </c>
      <c r="D22" s="51">
        <v>515.221</v>
      </c>
      <c r="E22" s="51">
        <v>495.00900000000001</v>
      </c>
      <c r="F22" s="51">
        <v>574.87900000000002</v>
      </c>
    </row>
    <row r="23" spans="1:8" ht="15.75" thickBot="1">
      <c r="A23" s="52" t="s">
        <v>609</v>
      </c>
      <c r="B23" s="54">
        <f>SUM(B19:B22)</f>
        <v>705.13400000000001</v>
      </c>
      <c r="C23" s="54">
        <f>SUM(C19:C22)</f>
        <v>668.66300000000001</v>
      </c>
      <c r="D23" s="54">
        <f>SUM(D19:D22)</f>
        <v>730.63599999999997</v>
      </c>
      <c r="E23" s="54">
        <f>SUM(E19:E22)</f>
        <v>699.87599999999998</v>
      </c>
      <c r="F23" s="54">
        <f>SUM(F19:F22)</f>
        <v>781.16200000000003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44.83</v>
      </c>
      <c r="C29" s="42">
        <f>D29</f>
        <v>44.83</v>
      </c>
      <c r="D29" s="42">
        <v>44.83</v>
      </c>
      <c r="E29" s="42">
        <v>40.19</v>
      </c>
      <c r="F29" s="42">
        <v>79.800000000000011</v>
      </c>
      <c r="G29" s="42">
        <v>42.25</v>
      </c>
      <c r="H29" s="42">
        <v>37.18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0.219</v>
      </c>
    </row>
    <row r="36" spans="1:3" ht="15.75" thickBot="1">
      <c r="A36" s="49"/>
      <c r="B36" s="125" t="s">
        <v>46</v>
      </c>
      <c r="C36" s="51">
        <v>19.704000000000001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10.047000000000001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55.918999999999997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25.036999999999999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12.57</v>
      </c>
    </row>
    <row r="51" spans="1:3" ht="15.75" thickBot="1">
      <c r="A51" s="49"/>
      <c r="B51" s="125" t="s">
        <v>47</v>
      </c>
      <c r="C51" s="51">
        <v>37.042000000000002</v>
      </c>
    </row>
    <row r="52" spans="1:3" ht="15.75" thickBot="1">
      <c r="A52" s="49"/>
      <c r="B52" s="125" t="s">
        <v>49</v>
      </c>
      <c r="C52" s="51">
        <v>195.27799999999999</v>
      </c>
    </row>
    <row r="53" spans="1:3" ht="15.75" thickBot="1">
      <c r="A53" s="49"/>
      <c r="B53" s="125" t="s">
        <v>51</v>
      </c>
      <c r="C53" s="51">
        <v>0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13.151999999999999</v>
      </c>
    </row>
    <row r="56" spans="1:3" ht="15.75" thickBot="1">
      <c r="A56" s="49"/>
      <c r="B56" s="125" t="s">
        <v>57</v>
      </c>
      <c r="C56" s="51">
        <v>176.4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20.420999999999999</v>
      </c>
    </row>
    <row r="59" spans="1:3" ht="15.75" thickBot="1">
      <c r="A59" s="49"/>
      <c r="B59" s="125" t="s">
        <v>63</v>
      </c>
      <c r="C59" s="51">
        <v>120.01600000000001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685.80499999999995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654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33.53</v>
      </c>
      <c r="D6" s="51">
        <v>31.364000000000001</v>
      </c>
      <c r="E6" s="51">
        <v>29.367999999999999</v>
      </c>
      <c r="F6" s="51">
        <v>32.609000000000002</v>
      </c>
    </row>
    <row r="7" spans="1:6" ht="15.75" thickBot="1">
      <c r="A7" s="49" t="s">
        <v>130</v>
      </c>
      <c r="B7" s="50"/>
      <c r="C7" s="51">
        <v>198.32299999999998</v>
      </c>
      <c r="D7" s="51">
        <v>266.108</v>
      </c>
      <c r="E7" s="51">
        <v>372.66499999999996</v>
      </c>
      <c r="F7" s="51">
        <v>452.99600000000004</v>
      </c>
    </row>
    <row r="8" spans="1:6" ht="15.75" thickBot="1">
      <c r="A8" s="49" t="s">
        <v>599</v>
      </c>
      <c r="B8" s="50"/>
      <c r="C8" s="51">
        <v>31.148</v>
      </c>
      <c r="D8" s="51">
        <v>48.928000000000004</v>
      </c>
      <c r="E8" s="51">
        <v>24.266999999999999</v>
      </c>
      <c r="F8" s="51">
        <v>21.381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687.90899999999999</v>
      </c>
      <c r="D10" s="51">
        <v>757.83399999999995</v>
      </c>
      <c r="E10" s="51">
        <v>667.58299999999986</v>
      </c>
      <c r="F10" s="51">
        <v>647.33500000000004</v>
      </c>
    </row>
    <row r="11" spans="1:6" ht="15.75" thickBot="1">
      <c r="A11" s="49" t="s">
        <v>309</v>
      </c>
      <c r="B11" s="50"/>
      <c r="C11" s="51">
        <v>3085.9740000000002</v>
      </c>
      <c r="D11" s="51">
        <v>3507.9769999999999</v>
      </c>
      <c r="E11" s="51">
        <v>3604.3229999999999</v>
      </c>
      <c r="F11" s="51">
        <v>3704.2689999999998</v>
      </c>
    </row>
    <row r="12" spans="1:6" ht="15.75" thickBot="1">
      <c r="A12" s="49" t="s">
        <v>601</v>
      </c>
      <c r="B12" s="50"/>
      <c r="C12" s="51">
        <v>37.512999999999998</v>
      </c>
      <c r="D12" s="51">
        <v>43.637999999999998</v>
      </c>
      <c r="E12" s="51">
        <v>35.689</v>
      </c>
      <c r="F12" s="51">
        <v>40.034999999999997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4074.3969999999999</v>
      </c>
      <c r="D14" s="54">
        <f>SUM(D6:D13)</f>
        <v>4655.8489999999993</v>
      </c>
      <c r="E14" s="54">
        <f>SUM(E6:E13)</f>
        <v>4733.8950000000004</v>
      </c>
      <c r="F14" s="54">
        <f>SUM(F6:F13)</f>
        <v>4898.625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266.94</v>
      </c>
      <c r="C20" s="51">
        <v>121.729</v>
      </c>
      <c r="D20" s="51">
        <v>183.369</v>
      </c>
      <c r="E20" s="51">
        <v>195.458</v>
      </c>
      <c r="F20" s="51">
        <v>206.54</v>
      </c>
    </row>
    <row r="21" spans="1:8" ht="15.75" thickBot="1">
      <c r="A21" s="49" t="s">
        <v>607</v>
      </c>
      <c r="B21" s="51">
        <v>911.18499999999995</v>
      </c>
      <c r="C21" s="51">
        <v>866.69399999999996</v>
      </c>
      <c r="D21" s="51">
        <v>964.50300000000004</v>
      </c>
      <c r="E21" s="51">
        <v>934.11400000000003</v>
      </c>
      <c r="F21" s="51">
        <v>987.81600000000003</v>
      </c>
    </row>
    <row r="22" spans="1:8" ht="15.75" thickBot="1">
      <c r="A22" s="49" t="s">
        <v>608</v>
      </c>
      <c r="B22" s="51">
        <v>3221.7510000000002</v>
      </c>
      <c r="C22" s="51">
        <v>3085.9740000000002</v>
      </c>
      <c r="D22" s="51">
        <v>3507.9769999999999</v>
      </c>
      <c r="E22" s="51">
        <v>3604.3229999999999</v>
      </c>
      <c r="F22" s="51">
        <v>3704.2689999999998</v>
      </c>
    </row>
    <row r="23" spans="1:8" ht="15.75" thickBot="1">
      <c r="A23" s="52" t="s">
        <v>609</v>
      </c>
      <c r="B23" s="54">
        <f>SUM(B19:B22)</f>
        <v>4399.8760000000002</v>
      </c>
      <c r="C23" s="54">
        <f>SUM(C19:C22)</f>
        <v>4074.3969999999999</v>
      </c>
      <c r="D23" s="54">
        <f>SUM(D19:D22)</f>
        <v>4655.8490000000002</v>
      </c>
      <c r="E23" s="54">
        <f>SUM(E19:E22)</f>
        <v>4733.8950000000004</v>
      </c>
      <c r="F23" s="54">
        <f>SUM(F19:F22)</f>
        <v>4898.625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121.13700000000001</v>
      </c>
      <c r="C29" s="42">
        <f>D29</f>
        <v>121.13700000000001</v>
      </c>
      <c r="D29" s="42">
        <f>E29</f>
        <v>121.13700000000001</v>
      </c>
      <c r="E29" s="42">
        <v>121.13700000000001</v>
      </c>
      <c r="F29" s="42">
        <v>276.22699999999998</v>
      </c>
      <c r="G29" s="42">
        <v>142.94799999999998</v>
      </c>
      <c r="H29" s="42">
        <v>163.88300000000004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34.996000000000002</v>
      </c>
    </row>
    <row r="36" spans="1:3" ht="15.75" thickBot="1">
      <c r="A36" s="49"/>
      <c r="B36" s="125" t="s">
        <v>46</v>
      </c>
      <c r="C36" s="51">
        <v>18.73</v>
      </c>
    </row>
    <row r="37" spans="1:3" ht="15.75" thickBot="1">
      <c r="A37" s="49"/>
      <c r="B37" s="125" t="s">
        <v>48</v>
      </c>
      <c r="C37" s="51">
        <v>254.578</v>
      </c>
    </row>
    <row r="38" spans="1:3" ht="15.75" thickBot="1">
      <c r="A38" s="49"/>
      <c r="B38" s="125" t="s">
        <v>50</v>
      </c>
      <c r="C38" s="51">
        <v>302.52499999999998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12.313000000000001</v>
      </c>
    </row>
    <row r="42" spans="1:3" ht="15.75" thickBot="1">
      <c r="A42" s="49"/>
      <c r="B42" s="125" t="s">
        <v>58</v>
      </c>
      <c r="C42" s="51">
        <v>198.983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165.691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58.344000000000001</v>
      </c>
    </row>
    <row r="51" spans="1:3" ht="15.75" thickBot="1">
      <c r="A51" s="49"/>
      <c r="B51" s="125" t="s">
        <v>47</v>
      </c>
      <c r="C51" s="51">
        <v>802.41499999999996</v>
      </c>
    </row>
    <row r="52" spans="1:3" ht="15.75" thickBot="1">
      <c r="A52" s="49"/>
      <c r="B52" s="125" t="s">
        <v>49</v>
      </c>
      <c r="C52" s="51">
        <v>1207.5350000000001</v>
      </c>
    </row>
    <row r="53" spans="1:3" ht="15.75" thickBot="1">
      <c r="A53" s="49"/>
      <c r="B53" s="125" t="s">
        <v>51</v>
      </c>
      <c r="C53" s="51">
        <v>153.35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4.0839999999999996</v>
      </c>
    </row>
    <row r="56" spans="1:3" ht="15.75" thickBot="1">
      <c r="A56" s="49"/>
      <c r="B56" s="125" t="s">
        <v>57</v>
      </c>
      <c r="C56" s="51">
        <v>957.39800000000002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118.398</v>
      </c>
    </row>
    <row r="59" spans="1:3" ht="15.75" thickBot="1">
      <c r="A59" s="49"/>
      <c r="B59" s="125" t="s">
        <v>63</v>
      </c>
      <c r="C59" s="51">
        <v>402.745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4692.085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7" width="9.140625" style="42"/>
    <col min="8" max="9" width="14.140625" style="42" customWidth="1"/>
    <col min="10" max="14" width="14.140625" customWidth="1"/>
  </cols>
  <sheetData>
    <row r="1" spans="1:6" ht="29.25" customHeight="1">
      <c r="A1" s="41" t="s">
        <v>655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35.728999999999999</v>
      </c>
      <c r="D7" s="51">
        <v>14.388999999999999</v>
      </c>
      <c r="E7" s="51">
        <v>0.46200000000000002</v>
      </c>
      <c r="F7" s="51">
        <v>0.436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4.2690000000000001</v>
      </c>
      <c r="D9" s="51">
        <v>4.9859999999999998</v>
      </c>
      <c r="E9" s="51">
        <v>4.8760000000000003</v>
      </c>
      <c r="F9" s="51">
        <v>4.7679999999999998</v>
      </c>
    </row>
    <row r="10" spans="1:6" ht="15.75" thickBot="1">
      <c r="A10" s="49" t="s">
        <v>600</v>
      </c>
      <c r="B10" s="50"/>
      <c r="C10" s="51">
        <v>91.634</v>
      </c>
      <c r="D10" s="51">
        <v>119.98099999999999</v>
      </c>
      <c r="E10" s="51">
        <v>119.027</v>
      </c>
      <c r="F10" s="51">
        <v>121.14700000000001</v>
      </c>
    </row>
    <row r="11" spans="1:6" ht="15.75" thickBot="1">
      <c r="A11" s="49" t="s">
        <v>309</v>
      </c>
      <c r="B11" s="50"/>
      <c r="C11" s="51">
        <v>600.50699999999995</v>
      </c>
      <c r="D11" s="51">
        <v>640.66800000000001</v>
      </c>
      <c r="E11" s="51">
        <v>625.49599999999998</v>
      </c>
      <c r="F11" s="51">
        <v>618.61500000000001</v>
      </c>
    </row>
    <row r="12" spans="1:6" ht="15.75" thickBot="1">
      <c r="A12" s="49" t="s">
        <v>601</v>
      </c>
      <c r="B12" s="50"/>
      <c r="C12" s="51">
        <v>33.676000000000002</v>
      </c>
      <c r="D12" s="51">
        <v>73.966999999999999</v>
      </c>
      <c r="E12" s="51">
        <v>165.16</v>
      </c>
      <c r="F12" s="51">
        <v>271.28800000000001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765.81499999999994</v>
      </c>
      <c r="D14" s="54">
        <f>SUM(D6:D13)</f>
        <v>853.99099999999999</v>
      </c>
      <c r="E14" s="54">
        <f>SUM(E6:E13)</f>
        <v>915.02099999999996</v>
      </c>
      <c r="F14" s="54">
        <f>SUM(F6:F13)</f>
        <v>1016.254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0.183</v>
      </c>
      <c r="C20" s="51">
        <v>0.16300000000000001</v>
      </c>
      <c r="D20" s="51">
        <v>26.969000000000001</v>
      </c>
      <c r="E20" s="51">
        <v>111.642</v>
      </c>
      <c r="F20" s="51">
        <v>217.82499999999999</v>
      </c>
    </row>
    <row r="21" spans="1:6" ht="15.75" thickBot="1">
      <c r="A21" s="49" t="s">
        <v>607</v>
      </c>
      <c r="B21" s="51">
        <v>179.69200000000001</v>
      </c>
      <c r="C21" s="51">
        <v>165.14500000000001</v>
      </c>
      <c r="D21" s="51">
        <v>186.35400000000001</v>
      </c>
      <c r="E21" s="51">
        <v>177.88300000000001</v>
      </c>
      <c r="F21" s="51">
        <v>179.81399999999999</v>
      </c>
    </row>
    <row r="22" spans="1:6" ht="15.75" thickBot="1">
      <c r="A22" s="49" t="s">
        <v>608</v>
      </c>
      <c r="B22" s="51">
        <v>653.66999999999996</v>
      </c>
      <c r="C22" s="51">
        <v>600.50699999999995</v>
      </c>
      <c r="D22" s="51">
        <v>640.66800000000001</v>
      </c>
      <c r="E22" s="51">
        <v>625.49599999999998</v>
      </c>
      <c r="F22" s="51">
        <v>618.61500000000001</v>
      </c>
    </row>
    <row r="23" spans="1:6" ht="15.75" thickBot="1">
      <c r="A23" s="52" t="s">
        <v>609</v>
      </c>
      <c r="B23" s="54">
        <f>SUM(B19:B22)</f>
        <v>833.54499999999996</v>
      </c>
      <c r="C23" s="54">
        <f>SUM(C19:C22)</f>
        <v>765.81499999999994</v>
      </c>
      <c r="D23" s="54">
        <f>SUM(D19:D22)</f>
        <v>853.99099999999999</v>
      </c>
      <c r="E23" s="54">
        <f>SUM(E19:E22)</f>
        <v>915.02099999999996</v>
      </c>
      <c r="F23" s="54">
        <f>SUM(F19:F22)</f>
        <v>1016.254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0.68600000000000005</v>
      </c>
    </row>
    <row r="36" spans="1:3" ht="15.75" thickBot="1">
      <c r="A36" s="49"/>
      <c r="B36" s="125" t="s">
        <v>46</v>
      </c>
      <c r="C36" s="51">
        <v>19.488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56.286999999999999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69.772999999999996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33.58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3.3460000000000001</v>
      </c>
    </row>
    <row r="51" spans="1:3" ht="15.75" thickBot="1">
      <c r="A51" s="49"/>
      <c r="B51" s="125" t="s">
        <v>47</v>
      </c>
      <c r="C51" s="51">
        <v>84.034000000000006</v>
      </c>
    </row>
    <row r="52" spans="1:3" ht="15.75" thickBot="1">
      <c r="A52" s="49"/>
      <c r="B52" s="125" t="s">
        <v>49</v>
      </c>
      <c r="C52" s="51">
        <v>304.52300000000002</v>
      </c>
    </row>
    <row r="53" spans="1:3" ht="15.75" thickBot="1">
      <c r="A53" s="49"/>
      <c r="B53" s="125" t="s">
        <v>51</v>
      </c>
      <c r="C53" s="51">
        <v>52.118000000000002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12.962</v>
      </c>
    </row>
    <row r="56" spans="1:3" ht="15.75" thickBot="1">
      <c r="A56" s="49"/>
      <c r="B56" s="125" t="s">
        <v>57</v>
      </c>
      <c r="C56" s="51">
        <v>81.938999999999993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0</v>
      </c>
    </row>
    <row r="59" spans="1:3" ht="15.75" thickBot="1">
      <c r="A59" s="49"/>
      <c r="B59" s="125" t="s">
        <v>63</v>
      </c>
      <c r="C59" s="51">
        <v>79.692999999999998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798.42899999999997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7" width="9.140625" style="42"/>
    <col min="8" max="9" width="11.28515625" style="42" customWidth="1"/>
    <col min="10" max="12" width="11.28515625" customWidth="1"/>
    <col min="14" max="14" width="10.85546875" customWidth="1"/>
  </cols>
  <sheetData>
    <row r="1" spans="1:6" ht="29.25" customHeight="1">
      <c r="A1" s="41" t="s">
        <v>656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6.0000000000000001E-3</v>
      </c>
      <c r="D6" s="51">
        <v>2E-3</v>
      </c>
      <c r="E6" s="51">
        <v>2E-3</v>
      </c>
      <c r="F6" s="51">
        <v>0.48399999999999999</v>
      </c>
    </row>
    <row r="7" spans="1:6" ht="15.75" thickBot="1">
      <c r="A7" s="49" t="s">
        <v>130</v>
      </c>
      <c r="B7" s="50"/>
      <c r="C7" s="51">
        <v>264.80700000000002</v>
      </c>
      <c r="D7" s="51">
        <v>345.84300000000002</v>
      </c>
      <c r="E7" s="51">
        <v>328.202</v>
      </c>
      <c r="F7" s="51">
        <v>324.00599999999997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10.042999999999999</v>
      </c>
      <c r="D9" s="51">
        <v>14.815</v>
      </c>
      <c r="E9" s="51">
        <v>15.321</v>
      </c>
      <c r="F9" s="51">
        <v>10.286</v>
      </c>
    </row>
    <row r="10" spans="1:6" ht="15.75" thickBot="1">
      <c r="A10" s="49" t="s">
        <v>600</v>
      </c>
      <c r="B10" s="50"/>
      <c r="C10" s="51">
        <v>22.45</v>
      </c>
      <c r="D10" s="51">
        <v>25.109000000000002</v>
      </c>
      <c r="E10" s="51">
        <v>24.134</v>
      </c>
      <c r="F10" s="51">
        <v>36.709000000000003</v>
      </c>
    </row>
    <row r="11" spans="1:6" ht="15.75" thickBot="1">
      <c r="A11" s="49" t="s">
        <v>309</v>
      </c>
      <c r="B11" s="50"/>
      <c r="C11" s="51">
        <v>607.34299999999996</v>
      </c>
      <c r="D11" s="51">
        <v>630.55399999999997</v>
      </c>
      <c r="E11" s="51">
        <v>662.04200000000003</v>
      </c>
      <c r="F11" s="51">
        <v>677.65800000000002</v>
      </c>
    </row>
    <row r="12" spans="1:6" ht="15.75" thickBot="1">
      <c r="A12" s="49" t="s">
        <v>601</v>
      </c>
      <c r="B12" s="50"/>
      <c r="C12" s="51">
        <v>57.506</v>
      </c>
      <c r="D12" s="51">
        <v>75.174000000000007</v>
      </c>
      <c r="E12" s="51">
        <v>79.13</v>
      </c>
      <c r="F12" s="51">
        <v>74.477999999999994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962.15499999999986</v>
      </c>
      <c r="D14" s="54">
        <f>SUM(D6:D13)</f>
        <v>1091.4970000000001</v>
      </c>
      <c r="E14" s="54">
        <f>SUM(E6:E13)</f>
        <v>1108.8310000000001</v>
      </c>
      <c r="F14" s="54">
        <f>SUM(F6:F13)</f>
        <v>1123.6210000000001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6" ht="15.75" thickBot="1">
      <c r="A21" s="49" t="s">
        <v>607</v>
      </c>
      <c r="B21" s="51">
        <v>193.35599999999999</v>
      </c>
      <c r="C21" s="51">
        <v>354.81200000000001</v>
      </c>
      <c r="D21" s="51">
        <v>460.94299999999998</v>
      </c>
      <c r="E21" s="51">
        <v>446.78899999999999</v>
      </c>
      <c r="F21" s="51">
        <v>445.96300000000002</v>
      </c>
    </row>
    <row r="22" spans="1:6" ht="15.75" thickBot="1">
      <c r="A22" s="49" t="s">
        <v>608</v>
      </c>
      <c r="B22" s="51">
        <v>641.67399999999998</v>
      </c>
      <c r="C22" s="51">
        <v>607.34299999999996</v>
      </c>
      <c r="D22" s="51">
        <v>630.55399999999997</v>
      </c>
      <c r="E22" s="51">
        <v>662.04200000000003</v>
      </c>
      <c r="F22" s="51">
        <v>677.65800000000002</v>
      </c>
    </row>
    <row r="23" spans="1:6" ht="15.75" thickBot="1">
      <c r="A23" s="52" t="s">
        <v>609</v>
      </c>
      <c r="B23" s="54">
        <f>SUM(B19:B22)</f>
        <v>835.03</v>
      </c>
      <c r="C23" s="54">
        <f>SUM(C19:C22)</f>
        <v>962.15499999999997</v>
      </c>
      <c r="D23" s="54">
        <f>SUM(D19:D22)</f>
        <v>1091.4969999999998</v>
      </c>
      <c r="E23" s="54">
        <f>SUM(E19:E22)</f>
        <v>1108.8310000000001</v>
      </c>
      <c r="F23" s="54">
        <f>SUM(F19:F22)</f>
        <v>1123.6210000000001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5.1959999999999997</v>
      </c>
    </row>
    <row r="36" spans="1:3" ht="15.75" thickBot="1">
      <c r="A36" s="49"/>
      <c r="B36" s="125" t="s">
        <v>46</v>
      </c>
      <c r="C36" s="51">
        <v>18.823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337.29899999999998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67.498999999999995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17.146000000000001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4.625</v>
      </c>
    </row>
    <row r="51" spans="1:3" ht="15.75" thickBot="1">
      <c r="A51" s="49"/>
      <c r="B51" s="125" t="s">
        <v>47</v>
      </c>
      <c r="C51" s="51">
        <v>79.063999999999993</v>
      </c>
    </row>
    <row r="52" spans="1:3" ht="15.75" thickBot="1">
      <c r="A52" s="49"/>
      <c r="B52" s="125" t="s">
        <v>49</v>
      </c>
      <c r="C52" s="51">
        <v>387.90800000000002</v>
      </c>
    </row>
    <row r="53" spans="1:3" ht="15.75" thickBot="1">
      <c r="A53" s="49"/>
      <c r="B53" s="125" t="s">
        <v>51</v>
      </c>
      <c r="C53" s="51">
        <v>19.242000000000001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103.26600000000001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33.040999999999997</v>
      </c>
    </row>
    <row r="59" spans="1:3" ht="15.75" thickBot="1">
      <c r="A59" s="49"/>
      <c r="B59" s="125" t="s">
        <v>63</v>
      </c>
      <c r="C59" s="51">
        <v>50.512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1123.6209999999999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L36"/>
  <sheetViews>
    <sheetView showGridLines="0" workbookViewId="0"/>
  </sheetViews>
  <sheetFormatPr defaultRowHeight="15"/>
  <cols>
    <col min="1" max="1" width="38.7109375" customWidth="1"/>
    <col min="2" max="2" width="21.42578125" customWidth="1"/>
  </cols>
  <sheetData>
    <row r="1" spans="1:12" ht="31.5">
      <c r="A1" s="207" t="str">
        <f>'BP SECAP'!A1</f>
        <v>Biopaliva</v>
      </c>
    </row>
    <row r="2" spans="1:12" ht="18.75">
      <c r="A2" s="5" t="str">
        <f>'BP SECAP'!A2</f>
        <v>členěno dle kategorizace SECAP</v>
      </c>
    </row>
    <row r="5" spans="1:12" ht="16.5" thickBot="1">
      <c r="A5" s="208" t="s">
        <v>108</v>
      </c>
      <c r="B5" s="209"/>
      <c r="C5" s="235" t="str">
        <f>"obec "&amp;'Informační list'!C3</f>
        <v>obec Hněvčeves</v>
      </c>
      <c r="D5" s="235"/>
      <c r="E5" s="235"/>
      <c r="F5" s="235"/>
      <c r="G5" s="235"/>
      <c r="H5" s="235" t="s">
        <v>30</v>
      </c>
      <c r="I5" s="235"/>
      <c r="J5" s="235"/>
      <c r="K5" s="235"/>
      <c r="L5" s="235"/>
    </row>
    <row r="6" spans="1:12">
      <c r="A6" s="232" t="str">
        <f>'BP SECAP'!$N$18</f>
        <v>Sektor</v>
      </c>
      <c r="B6" s="234"/>
      <c r="C6" s="232" t="str">
        <f>'BP SECAP'!C18:K18</f>
        <v>Biopaliva [MWh]</v>
      </c>
      <c r="D6" s="233"/>
      <c r="E6" s="233"/>
      <c r="F6" s="233"/>
      <c r="G6" s="234"/>
      <c r="H6" s="233" t="str">
        <f t="shared" ref="H6" si="0">$C$6</f>
        <v>Biopaliva [MWh]</v>
      </c>
      <c r="I6" s="233"/>
      <c r="J6" s="233"/>
      <c r="K6" s="233"/>
      <c r="L6" s="234"/>
    </row>
    <row r="7" spans="1:12" ht="15.75" thickBot="1">
      <c r="A7" s="238"/>
      <c r="B7" s="249"/>
      <c r="C7" s="193">
        <v>2010</v>
      </c>
      <c r="D7" s="194">
        <v>2015</v>
      </c>
      <c r="E7" s="194">
        <v>2018</v>
      </c>
      <c r="F7" s="194">
        <v>2019</v>
      </c>
      <c r="G7" s="195">
        <v>2020</v>
      </c>
      <c r="H7" s="194">
        <f t="shared" ref="H7:L7" si="1">C7</f>
        <v>2010</v>
      </c>
      <c r="I7" s="194">
        <f t="shared" si="1"/>
        <v>2015</v>
      </c>
      <c r="J7" s="194">
        <f t="shared" si="1"/>
        <v>2018</v>
      </c>
      <c r="K7" s="194">
        <f t="shared" si="1"/>
        <v>2019</v>
      </c>
      <c r="L7" s="195">
        <f t="shared" si="1"/>
        <v>2020</v>
      </c>
    </row>
    <row r="8" spans="1:12" ht="15.75" thickBot="1">
      <c r="A8" s="202" t="str">
        <f>'BP SECAP'!A20:K20</f>
        <v>BUDOVY, VYBAVENÍ/ZAŘÍZENÍ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91"/>
    </row>
    <row r="9" spans="1:12">
      <c r="A9" s="247" t="str">
        <f>'BP SECAP'!A21</f>
        <v>Obecní budovy, vybavení/zařízení</v>
      </c>
      <c r="B9" s="248"/>
      <c r="C9" s="203">
        <f>'BP SECAP'!E21</f>
        <v>0</v>
      </c>
      <c r="D9" s="196">
        <f>'BP SECAP'!F21</f>
        <v>0</v>
      </c>
      <c r="E9" s="196">
        <f>'BP SECAP'!I21</f>
        <v>0</v>
      </c>
      <c r="F9" s="196">
        <f>'BP SECAP'!J21</f>
        <v>0</v>
      </c>
      <c r="G9" s="197">
        <f>'BP SECAP'!K21</f>
        <v>0</v>
      </c>
      <c r="H9" s="196">
        <f>'BP SECAP'!Q21</f>
        <v>10.195573439381517</v>
      </c>
      <c r="I9" s="196">
        <f>'BP SECAP'!R21</f>
        <v>9.4753259057918928</v>
      </c>
      <c r="J9" s="196">
        <f>'BP SECAP'!V21</f>
        <v>11.176662148381867</v>
      </c>
      <c r="K9" s="196">
        <f>'BP SECAP'!W21</f>
        <v>10.790546449254267</v>
      </c>
      <c r="L9" s="197">
        <f>'BP SECAP'!X21</f>
        <v>10.799242007172957</v>
      </c>
    </row>
    <row r="10" spans="1:12">
      <c r="A10" s="242" t="str">
        <f>'BP SECAP'!A22:B22</f>
        <v>Terciární (neobecní) budovy, vybavení/zařízení</v>
      </c>
      <c r="B10" s="243"/>
      <c r="C10" s="204">
        <f>'BP SECAP'!E22</f>
        <v>0</v>
      </c>
      <c r="D10" s="198">
        <f>'BP SECAP'!F22</f>
        <v>0</v>
      </c>
      <c r="E10" s="198">
        <f>'BP SECAP'!I22</f>
        <v>0</v>
      </c>
      <c r="F10" s="198">
        <f>'BP SECAP'!J22</f>
        <v>0</v>
      </c>
      <c r="G10" s="199">
        <f>'BP SECAP'!K22</f>
        <v>0</v>
      </c>
      <c r="H10" s="198">
        <f>'BP SECAP'!Q22</f>
        <v>0</v>
      </c>
      <c r="I10" s="198">
        <f>'BP SECAP'!R22</f>
        <v>0</v>
      </c>
      <c r="J10" s="198">
        <f>'BP SECAP'!V22</f>
        <v>0</v>
      </c>
      <c r="K10" s="198">
        <f>'BP SECAP'!W22</f>
        <v>0</v>
      </c>
      <c r="L10" s="199">
        <f>'BP SECAP'!X22</f>
        <v>0</v>
      </c>
    </row>
    <row r="11" spans="1:12" ht="15.75" thickBot="1">
      <c r="A11" s="246" t="str">
        <f>'BP SECAP'!A23:B23</f>
        <v>Obytné budovy</v>
      </c>
      <c r="B11" s="237"/>
      <c r="C11" s="205">
        <f>'BP SECAP'!E23</f>
        <v>390.27690273594953</v>
      </c>
      <c r="D11" s="200">
        <f>'BP SECAP'!F23</f>
        <v>473.90145670171228</v>
      </c>
      <c r="E11" s="200">
        <f>'BP SECAP'!I23</f>
        <v>490.10054175684365</v>
      </c>
      <c r="F11" s="200">
        <f>'BP SECAP'!J23</f>
        <v>482.29781403987602</v>
      </c>
      <c r="G11" s="201">
        <f>'BP SECAP'!K23</f>
        <v>491.77223508035672</v>
      </c>
      <c r="H11" s="200">
        <f>'BP SECAP'!Q23</f>
        <v>42206.618477977172</v>
      </c>
      <c r="I11" s="200">
        <f>'BP SECAP'!R23</f>
        <v>46623.765826236529</v>
      </c>
      <c r="J11" s="200">
        <f>'BP SECAP'!V23</f>
        <v>50043.963114307633</v>
      </c>
      <c r="K11" s="200">
        <f>'BP SECAP'!W23</f>
        <v>48924.364711700342</v>
      </c>
      <c r="L11" s="201">
        <f>'BP SECAP'!X23</f>
        <v>49374.153352795634</v>
      </c>
    </row>
    <row r="14" spans="1:12" ht="18.75">
      <c r="A14" s="210" t="s">
        <v>109</v>
      </c>
    </row>
    <row r="15" spans="1:12">
      <c r="B15" s="160" t="str">
        <f>C5</f>
        <v>obec Hněvčeves</v>
      </c>
      <c r="J15" s="160" t="str">
        <f>H5</f>
        <v>Součet za vybrané obce Hradeckého venkova</v>
      </c>
    </row>
    <row r="35" spans="1:10" ht="18.75">
      <c r="A35" s="210" t="s">
        <v>110</v>
      </c>
    </row>
    <row r="36" spans="1:10" ht="19.5" customHeight="1">
      <c r="B36" s="160" t="str">
        <f t="shared" ref="B36:J36" si="2">B15</f>
        <v>obec Hněvčeves</v>
      </c>
      <c r="J36" s="160" t="str">
        <f t="shared" si="2"/>
        <v>Součet za vybrané obce Hradeckého venkova</v>
      </c>
    </row>
  </sheetData>
  <sheetProtection algorithmName="SHA-512" hashValue="wlrDmDQ6V7Knk7XQz1bP2dwooE1NIGolw9UtfKcDMPl8dosenfAtls8kf4E5kAPg2sxpg3wgB1QX9Avnvjc9Yg==" saltValue="61G8Sr7etX05qS/jFVc0EQ==" spinCount="100000" sheet="1" formatCells="0" formatColumns="0" formatRows="0" insertColumns="0" insertRows="0" insertHyperlinks="0" deleteColumns="0" deleteRows="0" sort="0" autoFilter="0" pivotTables="0"/>
  <mergeCells count="8">
    <mergeCell ref="A10:B10"/>
    <mergeCell ref="A11:B11"/>
    <mergeCell ref="A9:B9"/>
    <mergeCell ref="C5:G5"/>
    <mergeCell ref="H5:L5"/>
    <mergeCell ref="A6:B7"/>
    <mergeCell ref="C6:G6"/>
    <mergeCell ref="H6:L6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65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657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0.437</v>
      </c>
      <c r="D6" s="51">
        <v>0.42199999999999999</v>
      </c>
      <c r="E6" s="51">
        <v>0.40799999999999997</v>
      </c>
      <c r="F6" s="51">
        <v>0.63200000000000001</v>
      </c>
    </row>
    <row r="7" spans="1:6" ht="15.75" thickBot="1">
      <c r="A7" s="49" t="s">
        <v>130</v>
      </c>
      <c r="B7" s="50"/>
      <c r="C7" s="51">
        <v>0</v>
      </c>
      <c r="D7" s="51">
        <v>0</v>
      </c>
      <c r="E7" s="51">
        <v>0</v>
      </c>
      <c r="F7" s="51">
        <v>0</v>
      </c>
    </row>
    <row r="8" spans="1:6" ht="15.75" thickBot="1">
      <c r="A8" s="49" t="s">
        <v>599</v>
      </c>
      <c r="B8" s="50"/>
      <c r="C8" s="51">
        <v>1.165</v>
      </c>
      <c r="D8" s="51">
        <v>0.51800000000000002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41.295000000000002</v>
      </c>
      <c r="D10" s="51">
        <v>45.674000000000007</v>
      </c>
      <c r="E10" s="51">
        <v>45.308999999999997</v>
      </c>
      <c r="F10" s="51">
        <v>42.308</v>
      </c>
    </row>
    <row r="11" spans="1:6" ht="15.75" thickBot="1">
      <c r="A11" s="49" t="s">
        <v>309</v>
      </c>
      <c r="B11" s="50"/>
      <c r="C11" s="51">
        <v>380.928</v>
      </c>
      <c r="D11" s="51">
        <v>522.20100000000002</v>
      </c>
      <c r="E11" s="51">
        <v>454.15899999999999</v>
      </c>
      <c r="F11" s="51">
        <v>472.95400000000001</v>
      </c>
    </row>
    <row r="12" spans="1:6" ht="15.75" thickBot="1">
      <c r="A12" s="49" t="s">
        <v>601</v>
      </c>
      <c r="B12" s="50"/>
      <c r="C12" s="51">
        <v>57.631999999999998</v>
      </c>
      <c r="D12" s="51">
        <v>35.25</v>
      </c>
      <c r="E12" s="51">
        <v>30.672000000000001</v>
      </c>
      <c r="F12" s="51">
        <v>28.995000000000001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481.45699999999999</v>
      </c>
      <c r="D14" s="54">
        <f>SUM(D6:D13)</f>
        <v>604.06500000000005</v>
      </c>
      <c r="E14" s="54">
        <f>SUM(E6:E13)</f>
        <v>530.548</v>
      </c>
      <c r="F14" s="54">
        <f>SUM(F6:F13)</f>
        <v>544.88900000000001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6" ht="15.75" thickBot="1">
      <c r="A21" s="49" t="s">
        <v>607</v>
      </c>
      <c r="B21" s="51">
        <v>100.596</v>
      </c>
      <c r="C21" s="51">
        <v>100.529</v>
      </c>
      <c r="D21" s="51">
        <v>81.864000000000004</v>
      </c>
      <c r="E21" s="51">
        <v>76.388999999999996</v>
      </c>
      <c r="F21" s="51">
        <v>71.935000000000002</v>
      </c>
    </row>
    <row r="22" spans="1:6" ht="15.75" thickBot="1">
      <c r="A22" s="49" t="s">
        <v>608</v>
      </c>
      <c r="B22" s="51">
        <v>403.20600000000002</v>
      </c>
      <c r="C22" s="51">
        <v>380.928</v>
      </c>
      <c r="D22" s="51">
        <v>522.20100000000002</v>
      </c>
      <c r="E22" s="51">
        <v>454.15899999999999</v>
      </c>
      <c r="F22" s="51">
        <v>472.95400000000001</v>
      </c>
    </row>
    <row r="23" spans="1:6" ht="15.75" thickBot="1">
      <c r="A23" s="52" t="s">
        <v>609</v>
      </c>
      <c r="B23" s="54">
        <f>SUM(B19:B22)</f>
        <v>503.80200000000002</v>
      </c>
      <c r="C23" s="54">
        <f>SUM(C19:C22)</f>
        <v>481.45699999999999</v>
      </c>
      <c r="D23" s="54">
        <f>SUM(D19:D22)</f>
        <v>604.06500000000005</v>
      </c>
      <c r="E23" s="54">
        <f>SUM(E19:E22)</f>
        <v>530.548</v>
      </c>
      <c r="F23" s="54">
        <f>SUM(F19:F22)</f>
        <v>544.88900000000001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0.65300000000000002</v>
      </c>
    </row>
    <row r="36" spans="1:3" ht="15.75" thickBot="1">
      <c r="A36" s="49"/>
      <c r="B36" s="125" t="s">
        <v>46</v>
      </c>
      <c r="C36" s="51">
        <v>8.6850000000000005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43.220999999999997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0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19.376000000000001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12.228</v>
      </c>
    </row>
    <row r="51" spans="1:3" ht="15.75" thickBot="1">
      <c r="A51" s="49"/>
      <c r="B51" s="125" t="s">
        <v>47</v>
      </c>
      <c r="C51" s="51">
        <v>90.212000000000003</v>
      </c>
    </row>
    <row r="52" spans="1:3" ht="15.75" thickBot="1">
      <c r="A52" s="49"/>
      <c r="B52" s="125" t="s">
        <v>49</v>
      </c>
      <c r="C52" s="51">
        <v>202.46899999999999</v>
      </c>
    </row>
    <row r="53" spans="1:3" ht="15.75" thickBot="1">
      <c r="A53" s="49"/>
      <c r="B53" s="125" t="s">
        <v>51</v>
      </c>
      <c r="C53" s="51">
        <v>1.9770000000000001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49.295000000000002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65.575999999999993</v>
      </c>
    </row>
    <row r="59" spans="1:3" ht="15.75" thickBot="1">
      <c r="A59" s="49"/>
      <c r="B59" s="125" t="s">
        <v>63</v>
      </c>
      <c r="C59" s="51">
        <v>51.176000000000002</v>
      </c>
    </row>
    <row r="60" spans="1:3" ht="15.75" thickBot="1">
      <c r="A60" s="49"/>
      <c r="B60" s="125" t="s">
        <v>65</v>
      </c>
      <c r="C60" s="51">
        <v>2.1000000000000001E-2</v>
      </c>
    </row>
    <row r="61" spans="1:3" ht="15.75" thickBot="1">
      <c r="A61" s="52" t="s">
        <v>279</v>
      </c>
      <c r="B61" s="128"/>
      <c r="C61" s="54">
        <f>SUM(C35:C60)</f>
        <v>544.88900000000001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66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8" width="9.140625" style="42"/>
    <col min="9" max="9" width="12.5703125" style="42" customWidth="1"/>
    <col min="10" max="14" width="12.5703125" customWidth="1"/>
  </cols>
  <sheetData>
    <row r="1" spans="1:6" ht="29.25" customHeight="1">
      <c r="A1" s="41" t="s">
        <v>658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0</v>
      </c>
      <c r="D6" s="51">
        <v>0</v>
      </c>
      <c r="E6" s="51">
        <v>0</v>
      </c>
      <c r="F6" s="51">
        <v>0</v>
      </c>
    </row>
    <row r="7" spans="1:6" ht="15.75" thickBot="1">
      <c r="A7" s="49" t="s">
        <v>130</v>
      </c>
      <c r="B7" s="50"/>
      <c r="C7" s="51">
        <v>10.052</v>
      </c>
      <c r="D7" s="51">
        <v>17.512</v>
      </c>
      <c r="E7" s="51">
        <v>10.815</v>
      </c>
      <c r="F7" s="51">
        <v>13.24</v>
      </c>
    </row>
    <row r="8" spans="1:6" ht="15.75" thickBot="1">
      <c r="A8" s="49" t="s">
        <v>599</v>
      </c>
      <c r="B8" s="50"/>
      <c r="C8" s="51">
        <v>0</v>
      </c>
      <c r="D8" s="51">
        <v>8.4600000000000009</v>
      </c>
      <c r="E8" s="51">
        <v>22.068999999999999</v>
      </c>
      <c r="F8" s="51">
        <v>20.646999999999998</v>
      </c>
    </row>
    <row r="9" spans="1:6" ht="15.75" thickBot="1">
      <c r="A9" s="49" t="s">
        <v>141</v>
      </c>
      <c r="B9" s="50"/>
      <c r="C9" s="51">
        <v>4.3620000000000001</v>
      </c>
      <c r="D9" s="51">
        <v>5.8230000000000004</v>
      </c>
      <c r="E9" s="51">
        <v>14.266999999999999</v>
      </c>
      <c r="F9" s="51">
        <v>13.773999999999999</v>
      </c>
    </row>
    <row r="10" spans="1:6" ht="15.75" thickBot="1">
      <c r="A10" s="49" t="s">
        <v>600</v>
      </c>
      <c r="B10" s="50"/>
      <c r="C10" s="51">
        <v>159.36600000000001</v>
      </c>
      <c r="D10" s="51">
        <v>50.816000000000003</v>
      </c>
      <c r="E10" s="51">
        <v>44.137</v>
      </c>
      <c r="F10" s="51">
        <v>34.024999999999999</v>
      </c>
    </row>
    <row r="11" spans="1:6" ht="15.75" thickBot="1">
      <c r="A11" s="49" t="s">
        <v>309</v>
      </c>
      <c r="B11" s="50"/>
      <c r="C11" s="51">
        <v>667.75599999999997</v>
      </c>
      <c r="D11" s="51">
        <v>740.52800000000002</v>
      </c>
      <c r="E11" s="51">
        <v>694.23900000000003</v>
      </c>
      <c r="F11" s="51">
        <v>706.01800000000003</v>
      </c>
    </row>
    <row r="12" spans="1:6" ht="15.75" thickBot="1">
      <c r="A12" s="49" t="s">
        <v>601</v>
      </c>
      <c r="B12" s="50"/>
      <c r="C12" s="51">
        <v>56.881</v>
      </c>
      <c r="D12" s="51">
        <v>64.944999999999993</v>
      </c>
      <c r="E12" s="51">
        <v>67.433000000000007</v>
      </c>
      <c r="F12" s="51">
        <v>68.477999999999994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898.41699999999992</v>
      </c>
      <c r="D14" s="54">
        <f>SUM(D6:D13)</f>
        <v>888.08400000000006</v>
      </c>
      <c r="E14" s="54">
        <f>SUM(E6:E13)</f>
        <v>852.96</v>
      </c>
      <c r="F14" s="54">
        <f>SUM(F6:F13)</f>
        <v>856.18200000000002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8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8" ht="15.75" thickBot="1">
      <c r="A21" s="49" t="s">
        <v>607</v>
      </c>
      <c r="B21" s="51">
        <v>207.28899999999999</v>
      </c>
      <c r="C21" s="51">
        <v>230.661</v>
      </c>
      <c r="D21" s="51">
        <v>147.55600000000001</v>
      </c>
      <c r="E21" s="51">
        <v>158.721</v>
      </c>
      <c r="F21" s="51">
        <v>150.16399999999999</v>
      </c>
    </row>
    <row r="22" spans="1:8" ht="15.75" thickBot="1">
      <c r="A22" s="49" t="s">
        <v>608</v>
      </c>
      <c r="B22" s="51">
        <v>779.63400000000001</v>
      </c>
      <c r="C22" s="51">
        <v>667.75599999999997</v>
      </c>
      <c r="D22" s="51">
        <v>740.52800000000002</v>
      </c>
      <c r="E22" s="51">
        <v>694.23900000000003</v>
      </c>
      <c r="F22" s="51">
        <v>706.01800000000003</v>
      </c>
    </row>
    <row r="23" spans="1:8" ht="15.75" thickBot="1">
      <c r="A23" s="52" t="s">
        <v>609</v>
      </c>
      <c r="B23" s="54">
        <f>SUM(B19:B22)</f>
        <v>986.923</v>
      </c>
      <c r="C23" s="54">
        <f>SUM(C19:C22)</f>
        <v>898.41699999999992</v>
      </c>
      <c r="D23" s="54">
        <f>SUM(D19:D22)</f>
        <v>888.08400000000006</v>
      </c>
      <c r="E23" s="54">
        <f>SUM(E19:E22)</f>
        <v>852.96</v>
      </c>
      <c r="F23" s="54">
        <f>SUM(F19:F22)</f>
        <v>856.18200000000002</v>
      </c>
    </row>
    <row r="24" spans="1:8">
      <c r="A24" s="59"/>
      <c r="B24" s="60"/>
    </row>
    <row r="25" spans="1:8">
      <c r="A25" s="61" t="s">
        <v>610</v>
      </c>
      <c r="B25" s="62"/>
    </row>
    <row r="26" spans="1:8" ht="20.25" customHeight="1">
      <c r="A26" s="61" t="s">
        <v>611</v>
      </c>
      <c r="B26" s="61"/>
    </row>
    <row r="27" spans="1:8" ht="20.25" customHeight="1">
      <c r="A27" s="61" t="s">
        <v>612</v>
      </c>
      <c r="B27" s="61"/>
    </row>
    <row r="28" spans="1:8">
      <c r="B28" s="42" t="s">
        <v>613</v>
      </c>
      <c r="C28" s="42" t="s">
        <v>614</v>
      </c>
      <c r="D28" s="42" t="s">
        <v>615</v>
      </c>
      <c r="E28" s="42" t="s">
        <v>616</v>
      </c>
      <c r="F28" s="42" t="s">
        <v>617</v>
      </c>
      <c r="G28" s="42" t="s">
        <v>618</v>
      </c>
      <c r="H28" s="42" t="s">
        <v>619</v>
      </c>
    </row>
    <row r="29" spans="1:8">
      <c r="A29" s="42" t="s">
        <v>531</v>
      </c>
      <c r="B29" s="42">
        <f>C29</f>
        <v>11.263</v>
      </c>
      <c r="C29" s="42">
        <f>D29</f>
        <v>11.263</v>
      </c>
      <c r="D29" s="42">
        <f>E29</f>
        <v>11.263</v>
      </c>
      <c r="E29" s="42">
        <v>11.263</v>
      </c>
      <c r="F29" s="42">
        <v>18.158000000000001</v>
      </c>
      <c r="G29" s="42">
        <v>13.065999999999999</v>
      </c>
      <c r="H29" s="42">
        <v>11.514000000000001</v>
      </c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2.5999999999999999E-2</v>
      </c>
    </row>
    <row r="36" spans="1:3" ht="15.75" thickBot="1">
      <c r="A36" s="49"/>
      <c r="B36" s="125" t="s">
        <v>46</v>
      </c>
      <c r="C36" s="51">
        <v>27.286000000000001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16.074999999999999</v>
      </c>
    </row>
    <row r="39" spans="1:3" ht="15.75" thickBot="1">
      <c r="A39" s="49"/>
      <c r="B39" s="125" t="s">
        <v>52</v>
      </c>
      <c r="C39" s="51">
        <v>68.477999999999994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28.123000000000001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10.176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8.1110000000000007</v>
      </c>
    </row>
    <row r="51" spans="1:3" ht="15.75" thickBot="1">
      <c r="A51" s="49"/>
      <c r="B51" s="125" t="s">
        <v>47</v>
      </c>
      <c r="C51" s="51">
        <v>55.509</v>
      </c>
    </row>
    <row r="52" spans="1:3" ht="15.75" thickBot="1">
      <c r="A52" s="49"/>
      <c r="B52" s="125" t="s">
        <v>49</v>
      </c>
      <c r="C52" s="51">
        <v>264.70299999999997</v>
      </c>
    </row>
    <row r="53" spans="1:3" ht="15.75" thickBot="1">
      <c r="A53" s="49"/>
      <c r="B53" s="125" t="s">
        <v>51</v>
      </c>
      <c r="C53" s="51">
        <v>24.591000000000001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283.404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26.893000000000001</v>
      </c>
    </row>
    <row r="59" spans="1:3" ht="15.75" thickBot="1">
      <c r="A59" s="49"/>
      <c r="B59" s="125" t="s">
        <v>63</v>
      </c>
      <c r="C59" s="51">
        <v>42.807000000000002</v>
      </c>
    </row>
    <row r="60" spans="1:3" ht="15.75" thickBot="1">
      <c r="A60" s="49"/>
      <c r="B60" s="125" t="s">
        <v>65</v>
      </c>
      <c r="C60" s="51">
        <v>0</v>
      </c>
    </row>
    <row r="61" spans="1:3" ht="15.75" thickBot="1">
      <c r="A61" s="52" t="s">
        <v>279</v>
      </c>
      <c r="B61" s="128"/>
      <c r="C61" s="54">
        <f>SUM(C35:C60)</f>
        <v>856.18200000000002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67"/>
  <sheetViews>
    <sheetView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6" ht="29.25" customHeight="1">
      <c r="A1" s="41" t="s">
        <v>659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6.3440000000000003</v>
      </c>
      <c r="D6" s="51">
        <v>4.827</v>
      </c>
      <c r="E6" s="51">
        <v>4.9470000000000001</v>
      </c>
      <c r="F6" s="51">
        <v>6.0659999999999998</v>
      </c>
    </row>
    <row r="7" spans="1:6" ht="15.75" thickBot="1">
      <c r="A7" s="49" t="s">
        <v>130</v>
      </c>
      <c r="B7" s="50"/>
      <c r="C7" s="51">
        <v>1087.3059999999998</v>
      </c>
      <c r="D7" s="51">
        <v>1488.1280000000002</v>
      </c>
      <c r="E7" s="51">
        <v>1532.6000000000001</v>
      </c>
      <c r="F7" s="51">
        <v>476.82599999999996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181.57999999999998</v>
      </c>
      <c r="D10" s="51">
        <v>238.28900000000002</v>
      </c>
      <c r="E10" s="51">
        <v>361.48500000000001</v>
      </c>
      <c r="F10" s="51">
        <v>1195.364</v>
      </c>
    </row>
    <row r="11" spans="1:6" ht="15.75" thickBot="1">
      <c r="A11" s="49" t="s">
        <v>309</v>
      </c>
      <c r="B11" s="50"/>
      <c r="C11" s="51">
        <v>1077.481</v>
      </c>
      <c r="D11" s="51">
        <v>1109.4860000000001</v>
      </c>
      <c r="E11" s="51">
        <v>1093.2149999999999</v>
      </c>
      <c r="F11" s="51">
        <v>1153.473</v>
      </c>
    </row>
    <row r="12" spans="1:6" ht="15.75" thickBot="1">
      <c r="A12" s="49" t="s">
        <v>601</v>
      </c>
      <c r="B12" s="50"/>
      <c r="C12" s="51">
        <v>15.901</v>
      </c>
      <c r="D12" s="51">
        <v>9.5950000000000006</v>
      </c>
      <c r="E12" s="51">
        <v>7.7549999999999999</v>
      </c>
      <c r="F12" s="51">
        <v>10.384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2368.6119999999996</v>
      </c>
      <c r="D14" s="54">
        <f>SUM(D6:D13)</f>
        <v>2850.3250000000003</v>
      </c>
      <c r="E14" s="54">
        <f>SUM(E6:E13)</f>
        <v>3000.0020000000004</v>
      </c>
      <c r="F14" s="54">
        <f>SUM(F6:F13)</f>
        <v>2842.1129999999998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1056.184</v>
      </c>
      <c r="C20" s="51">
        <v>813.65300000000002</v>
      </c>
      <c r="D20" s="51">
        <v>1329.0609999999999</v>
      </c>
      <c r="E20" s="51">
        <v>1361.2919999999999</v>
      </c>
      <c r="F20" s="51">
        <v>1154.9000000000001</v>
      </c>
    </row>
    <row r="21" spans="1:6" ht="15.75" thickBot="1">
      <c r="A21" s="49" t="s">
        <v>607</v>
      </c>
      <c r="B21" s="51">
        <v>879.851</v>
      </c>
      <c r="C21" s="51">
        <v>477.47800000000001</v>
      </c>
      <c r="D21" s="51">
        <v>411.77800000000002</v>
      </c>
      <c r="E21" s="51">
        <v>545.495</v>
      </c>
      <c r="F21" s="51">
        <v>533.74</v>
      </c>
    </row>
    <row r="22" spans="1:6" ht="15.75" thickBot="1">
      <c r="A22" s="49" t="s">
        <v>608</v>
      </c>
      <c r="B22" s="51">
        <v>1179.049</v>
      </c>
      <c r="C22" s="51">
        <v>1077.481</v>
      </c>
      <c r="D22" s="51">
        <v>1109.4860000000001</v>
      </c>
      <c r="E22" s="51">
        <v>1093.2149999999999</v>
      </c>
      <c r="F22" s="51">
        <v>1153.473</v>
      </c>
    </row>
    <row r="23" spans="1:6" ht="15.75" thickBot="1">
      <c r="A23" s="52" t="s">
        <v>609</v>
      </c>
      <c r="B23" s="54">
        <f>SUM(B19:B22)</f>
        <v>3115.0839999999998</v>
      </c>
      <c r="C23" s="54">
        <f>SUM(C19:C22)</f>
        <v>2368.6120000000001</v>
      </c>
      <c r="D23" s="54">
        <f>SUM(D19:D22)</f>
        <v>2850.3249999999998</v>
      </c>
      <c r="E23" s="54">
        <f>SUM(E19:E22)</f>
        <v>3000.0019999999995</v>
      </c>
      <c r="F23" s="54">
        <f>SUM(F19:F22)</f>
        <v>2842.1130000000003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2.544</v>
      </c>
    </row>
    <row r="36" spans="1:3" ht="15.75" thickBot="1">
      <c r="A36" s="49"/>
      <c r="B36" s="125" t="s">
        <v>46</v>
      </c>
      <c r="C36" s="51">
        <v>43.225999999999999</v>
      </c>
    </row>
    <row r="37" spans="1:3" ht="15.75" thickBot="1">
      <c r="A37" s="49"/>
      <c r="B37" s="125" t="s">
        <v>48</v>
      </c>
      <c r="C37" s="51">
        <v>0.97499999999999998</v>
      </c>
    </row>
    <row r="38" spans="1:3" ht="15.75" thickBot="1">
      <c r="A38" s="49"/>
      <c r="B38" s="125" t="s">
        <v>50</v>
      </c>
      <c r="C38" s="51">
        <v>364.065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42.308</v>
      </c>
    </row>
    <row r="43" spans="1:3" ht="15.75" thickBot="1">
      <c r="A43" s="49"/>
      <c r="B43" s="125" t="s">
        <v>60</v>
      </c>
      <c r="C43" s="51">
        <v>10.612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70.010000000000005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34.180999999999997</v>
      </c>
    </row>
    <row r="51" spans="1:3" ht="15.75" thickBot="1">
      <c r="A51" s="49"/>
      <c r="B51" s="125" t="s">
        <v>47</v>
      </c>
      <c r="C51" s="51">
        <v>255.721</v>
      </c>
    </row>
    <row r="52" spans="1:3" ht="15.75" thickBot="1">
      <c r="A52" s="49"/>
      <c r="B52" s="125" t="s">
        <v>49</v>
      </c>
      <c r="C52" s="51">
        <v>635.69399999999996</v>
      </c>
    </row>
    <row r="53" spans="1:3" ht="15.75" thickBot="1">
      <c r="A53" s="49"/>
      <c r="B53" s="125" t="s">
        <v>51</v>
      </c>
      <c r="C53" s="51">
        <v>22.122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0</v>
      </c>
    </row>
    <row r="56" spans="1:3" ht="15.75" thickBot="1">
      <c r="A56" s="49"/>
      <c r="B56" s="125" t="s">
        <v>57</v>
      </c>
      <c r="C56" s="51">
        <v>180.678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11.037000000000001</v>
      </c>
    </row>
    <row r="59" spans="1:3" ht="15.75" thickBot="1">
      <c r="A59" s="49"/>
      <c r="B59" s="125" t="s">
        <v>63</v>
      </c>
      <c r="C59" s="51">
        <v>13.397</v>
      </c>
    </row>
    <row r="60" spans="1:3" ht="15.75" thickBot="1">
      <c r="A60" s="49"/>
      <c r="B60" s="125" t="s">
        <v>65</v>
      </c>
      <c r="C60" s="51">
        <v>0.64300000000000002</v>
      </c>
    </row>
    <row r="61" spans="1:3" ht="15.75" thickBot="1">
      <c r="A61" s="52" t="s">
        <v>279</v>
      </c>
      <c r="B61" s="128"/>
      <c r="C61" s="54">
        <f>SUM(C35:C60)</f>
        <v>1687.213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  <row r="67" spans="1:2">
      <c r="B67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66"/>
  <sheetViews>
    <sheetView topLeftCell="A4" workbookViewId="0">
      <selection activeCell="AG33" sqref="AG33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7" width="10.28515625" style="42" customWidth="1"/>
    <col min="8" max="9" width="9.140625" style="42"/>
  </cols>
  <sheetData>
    <row r="1" spans="1:6" ht="29.25" customHeight="1">
      <c r="A1" s="41" t="s">
        <v>660</v>
      </c>
    </row>
    <row r="2" spans="1:6" ht="12.75" customHeight="1">
      <c r="A2" s="41"/>
    </row>
    <row r="3" spans="1:6" ht="26.25" customHeight="1">
      <c r="A3" s="43" t="s">
        <v>596</v>
      </c>
    </row>
    <row r="4" spans="1:6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6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6" ht="15.75" thickBot="1">
      <c r="A6" s="49" t="s">
        <v>598</v>
      </c>
      <c r="B6" s="50"/>
      <c r="C6" s="51">
        <v>5.9820000000000002</v>
      </c>
      <c r="D6" s="51">
        <v>6.1550000000000002</v>
      </c>
      <c r="E6" s="51">
        <v>6.2539999999999996</v>
      </c>
      <c r="F6" s="51">
        <v>4.6609999999999996</v>
      </c>
    </row>
    <row r="7" spans="1:6" ht="15.75" thickBot="1">
      <c r="A7" s="49" t="s">
        <v>130</v>
      </c>
      <c r="B7" s="50"/>
      <c r="C7" s="51">
        <v>0</v>
      </c>
      <c r="D7" s="51">
        <v>0</v>
      </c>
      <c r="E7" s="51">
        <v>0</v>
      </c>
      <c r="F7" s="51">
        <v>1.4259999999999999</v>
      </c>
    </row>
    <row r="8" spans="1:6" ht="15.75" thickBot="1">
      <c r="A8" s="49" t="s">
        <v>599</v>
      </c>
      <c r="B8" s="50"/>
      <c r="C8" s="51">
        <v>0</v>
      </c>
      <c r="D8" s="51">
        <v>0</v>
      </c>
      <c r="E8" s="51">
        <v>0</v>
      </c>
      <c r="F8" s="51">
        <v>0</v>
      </c>
    </row>
    <row r="9" spans="1:6" ht="15.75" thickBot="1">
      <c r="A9" s="49" t="s">
        <v>141</v>
      </c>
      <c r="B9" s="50"/>
      <c r="C9" s="51">
        <v>0</v>
      </c>
      <c r="D9" s="51">
        <v>0</v>
      </c>
      <c r="E9" s="51">
        <v>0</v>
      </c>
      <c r="F9" s="51">
        <v>0</v>
      </c>
    </row>
    <row r="10" spans="1:6" ht="15.75" thickBot="1">
      <c r="A10" s="49" t="s">
        <v>600</v>
      </c>
      <c r="B10" s="50"/>
      <c r="C10" s="51">
        <v>68.126000000000005</v>
      </c>
      <c r="D10" s="51">
        <v>61.265999999999998</v>
      </c>
      <c r="E10" s="51">
        <v>56.201999999999998</v>
      </c>
      <c r="F10" s="51">
        <v>41.350999999999999</v>
      </c>
    </row>
    <row r="11" spans="1:6" ht="15.75" thickBot="1">
      <c r="A11" s="49" t="s">
        <v>309</v>
      </c>
      <c r="B11" s="50"/>
      <c r="C11" s="51">
        <v>481.18299999999999</v>
      </c>
      <c r="D11" s="51">
        <v>433.745</v>
      </c>
      <c r="E11" s="51">
        <v>461.06299999999999</v>
      </c>
      <c r="F11" s="51">
        <v>431.11200000000002</v>
      </c>
    </row>
    <row r="12" spans="1:6" ht="15.75" thickBot="1">
      <c r="A12" s="49" t="s">
        <v>601</v>
      </c>
      <c r="B12" s="50"/>
      <c r="C12" s="51">
        <v>0</v>
      </c>
      <c r="D12" s="51">
        <v>0</v>
      </c>
      <c r="E12" s="51">
        <v>2.258</v>
      </c>
      <c r="F12" s="51">
        <v>3.8069999999999999</v>
      </c>
    </row>
    <row r="13" spans="1:6" ht="15.75" thickBot="1">
      <c r="A13" s="49" t="s">
        <v>602</v>
      </c>
      <c r="B13" s="50"/>
      <c r="C13" s="51"/>
      <c r="D13" s="51"/>
      <c r="E13" s="51"/>
      <c r="F13" s="51"/>
    </row>
    <row r="14" spans="1:6" ht="15.75" thickBot="1">
      <c r="A14" s="52" t="s">
        <v>358</v>
      </c>
      <c r="B14" s="53"/>
      <c r="C14" s="54">
        <f>SUM(C6:C13)</f>
        <v>555.29099999999994</v>
      </c>
      <c r="D14" s="54">
        <f>SUM(D6:D13)</f>
        <v>501.166</v>
      </c>
      <c r="E14" s="54">
        <f>SUM(E6:E13)</f>
        <v>525.77700000000004</v>
      </c>
      <c r="F14" s="54">
        <f>SUM(F6:F13)</f>
        <v>482.35700000000003</v>
      </c>
    </row>
    <row r="15" spans="1:6">
      <c r="A15" s="55"/>
      <c r="B15" s="56"/>
    </row>
    <row r="16" spans="1:6" ht="23.25" customHeight="1">
      <c r="A16" s="43" t="s">
        <v>603</v>
      </c>
      <c r="B16" s="57"/>
    </row>
    <row r="17" spans="1:6" ht="11.25" customHeight="1" thickBot="1">
      <c r="A17" s="43"/>
      <c r="B17" s="57"/>
    </row>
    <row r="18" spans="1:6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6" ht="15.75" thickBot="1">
      <c r="A19" s="49" t="s">
        <v>605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</row>
    <row r="20" spans="1:6" ht="15.75" thickBot="1">
      <c r="A20" s="49" t="s">
        <v>606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</row>
    <row r="21" spans="1:6" ht="15.75" thickBot="1">
      <c r="A21" s="49" t="s">
        <v>607</v>
      </c>
      <c r="B21" s="51">
        <v>98.406999999999996</v>
      </c>
      <c r="C21" s="51">
        <v>74.108000000000004</v>
      </c>
      <c r="D21" s="51">
        <v>67.421000000000006</v>
      </c>
      <c r="E21" s="51">
        <v>64.713999999999999</v>
      </c>
      <c r="F21" s="51">
        <v>51.244999999999997</v>
      </c>
    </row>
    <row r="22" spans="1:6" ht="15.75" thickBot="1">
      <c r="A22" s="49" t="s">
        <v>608</v>
      </c>
      <c r="B22" s="51">
        <v>492.62</v>
      </c>
      <c r="C22" s="51">
        <v>481.18299999999999</v>
      </c>
      <c r="D22" s="51">
        <v>433.745</v>
      </c>
      <c r="E22" s="51">
        <v>461.06299999999999</v>
      </c>
      <c r="F22" s="51">
        <v>431.11200000000002</v>
      </c>
    </row>
    <row r="23" spans="1:6" ht="15.75" thickBot="1">
      <c r="A23" s="52" t="s">
        <v>609</v>
      </c>
      <c r="B23" s="54">
        <f>SUM(B19:B22)</f>
        <v>591.02700000000004</v>
      </c>
      <c r="C23" s="54">
        <f>SUM(C19:C22)</f>
        <v>555.29099999999994</v>
      </c>
      <c r="D23" s="54">
        <f>SUM(D19:D22)</f>
        <v>501.166</v>
      </c>
      <c r="E23" s="54">
        <f>SUM(E19:E22)</f>
        <v>525.77700000000004</v>
      </c>
      <c r="F23" s="54">
        <f>SUM(F19:F22)</f>
        <v>482.35700000000003</v>
      </c>
    </row>
    <row r="24" spans="1:6">
      <c r="A24" s="59"/>
      <c r="B24" s="60"/>
    </row>
    <row r="25" spans="1:6">
      <c r="A25" s="61" t="s">
        <v>610</v>
      </c>
      <c r="B25" s="62"/>
    </row>
    <row r="26" spans="1:6" ht="20.25" customHeight="1">
      <c r="A26" s="61" t="s">
        <v>611</v>
      </c>
      <c r="B26" s="61"/>
    </row>
    <row r="27" spans="1:6" ht="20.25" customHeight="1">
      <c r="A27" s="61" t="s">
        <v>612</v>
      </c>
      <c r="B27" s="61"/>
    </row>
    <row r="31" spans="1:6" ht="15.75">
      <c r="A31" s="43" t="s">
        <v>620</v>
      </c>
      <c r="B31" s="123"/>
    </row>
    <row r="32" spans="1:6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124" t="s">
        <v>277</v>
      </c>
      <c r="B34" s="125"/>
      <c r="C34" s="51"/>
    </row>
    <row r="35" spans="1:3" ht="15.75" thickBot="1">
      <c r="A35" s="49"/>
      <c r="B35" s="125" t="s">
        <v>44</v>
      </c>
      <c r="C35" s="51">
        <v>3.14</v>
      </c>
    </row>
    <row r="36" spans="1:3" ht="15.75" thickBot="1">
      <c r="A36" s="49"/>
      <c r="B36" s="125" t="s">
        <v>46</v>
      </c>
      <c r="C36" s="51">
        <v>13.369</v>
      </c>
    </row>
    <row r="37" spans="1:3" ht="15.75" thickBot="1">
      <c r="A37" s="49"/>
      <c r="B37" s="125" t="s">
        <v>48</v>
      </c>
      <c r="C37" s="51">
        <v>0</v>
      </c>
    </row>
    <row r="38" spans="1:3" ht="15.75" thickBot="1">
      <c r="A38" s="49"/>
      <c r="B38" s="125" t="s">
        <v>50</v>
      </c>
      <c r="C38" s="51">
        <v>9.3480000000000008</v>
      </c>
    </row>
    <row r="39" spans="1:3" ht="15.75" thickBot="1">
      <c r="A39" s="49"/>
      <c r="B39" s="125" t="s">
        <v>52</v>
      </c>
      <c r="C39" s="51">
        <v>0</v>
      </c>
    </row>
    <row r="40" spans="1:3" ht="15.75" thickBot="1">
      <c r="A40" s="49"/>
      <c r="B40" s="125" t="s">
        <v>54</v>
      </c>
      <c r="C40" s="51">
        <v>0</v>
      </c>
    </row>
    <row r="41" spans="1:3" ht="15.75" thickBot="1">
      <c r="A41" s="49"/>
      <c r="B41" s="125" t="s">
        <v>56</v>
      </c>
      <c r="C41" s="51">
        <v>0</v>
      </c>
    </row>
    <row r="42" spans="1:3" ht="15.75" thickBot="1">
      <c r="A42" s="49"/>
      <c r="B42" s="125" t="s">
        <v>58</v>
      </c>
      <c r="C42" s="51">
        <v>10.474</v>
      </c>
    </row>
    <row r="43" spans="1:3" ht="15.75" thickBot="1">
      <c r="A43" s="49"/>
      <c r="B43" s="125" t="s">
        <v>60</v>
      </c>
      <c r="C43" s="51">
        <v>0</v>
      </c>
    </row>
    <row r="44" spans="1:3" ht="15.75" thickBot="1">
      <c r="A44" s="49"/>
      <c r="B44" s="125" t="s">
        <v>62</v>
      </c>
      <c r="C44" s="51">
        <v>0</v>
      </c>
    </row>
    <row r="45" spans="1:3" ht="15.75" thickBot="1">
      <c r="A45" s="49"/>
      <c r="B45" s="125" t="s">
        <v>64</v>
      </c>
      <c r="C45" s="51">
        <v>0</v>
      </c>
    </row>
    <row r="46" spans="1:3" ht="15.75" thickBot="1">
      <c r="A46" s="49"/>
      <c r="B46" s="125" t="s">
        <v>66</v>
      </c>
      <c r="C46" s="51">
        <v>0</v>
      </c>
    </row>
    <row r="47" spans="1:3" ht="15.75" thickBot="1">
      <c r="A47" s="49"/>
      <c r="B47" s="125" t="s">
        <v>67</v>
      </c>
      <c r="C47" s="51">
        <v>0</v>
      </c>
    </row>
    <row r="48" spans="1:3" ht="15.75" thickBot="1">
      <c r="A48" s="49"/>
      <c r="B48" s="125" t="s">
        <v>68</v>
      </c>
      <c r="C48" s="51">
        <v>14.914</v>
      </c>
    </row>
    <row r="49" spans="1:3" ht="15.75" thickBot="1">
      <c r="A49" s="124" t="s">
        <v>278</v>
      </c>
      <c r="B49" s="125"/>
      <c r="C49" s="51"/>
    </row>
    <row r="50" spans="1:3" ht="15.75" thickBot="1">
      <c r="A50" s="49"/>
      <c r="B50" s="125" t="s">
        <v>45</v>
      </c>
      <c r="C50" s="51">
        <v>10.372999999999999</v>
      </c>
    </row>
    <row r="51" spans="1:3" ht="15.75" thickBot="1">
      <c r="A51" s="49"/>
      <c r="B51" s="125" t="s">
        <v>47</v>
      </c>
      <c r="C51" s="51">
        <v>45.402999999999999</v>
      </c>
    </row>
    <row r="52" spans="1:3" ht="15.75" thickBot="1">
      <c r="A52" s="49"/>
      <c r="B52" s="125" t="s">
        <v>49</v>
      </c>
      <c r="C52" s="51">
        <v>128.79900000000001</v>
      </c>
    </row>
    <row r="53" spans="1:3" ht="15.75" thickBot="1">
      <c r="A53" s="49"/>
      <c r="B53" s="125" t="s">
        <v>51</v>
      </c>
      <c r="C53" s="51">
        <v>72.641999999999996</v>
      </c>
    </row>
    <row r="54" spans="1:3" ht="15.75" thickBot="1">
      <c r="A54" s="49"/>
      <c r="B54" s="125" t="s">
        <v>53</v>
      </c>
      <c r="C54" s="51">
        <v>0</v>
      </c>
    </row>
    <row r="55" spans="1:3" ht="15.75" thickBot="1">
      <c r="A55" s="49"/>
      <c r="B55" s="125" t="s">
        <v>55</v>
      </c>
      <c r="C55" s="51">
        <v>6.5149999999999997</v>
      </c>
    </row>
    <row r="56" spans="1:3" ht="15.75" thickBot="1">
      <c r="A56" s="49"/>
      <c r="B56" s="125" t="s">
        <v>57</v>
      </c>
      <c r="C56" s="51">
        <v>134.953</v>
      </c>
    </row>
    <row r="57" spans="1:3" ht="15.75" thickBot="1">
      <c r="A57" s="49"/>
      <c r="B57" s="125" t="s">
        <v>59</v>
      </c>
      <c r="C57" s="51">
        <v>0</v>
      </c>
    </row>
    <row r="58" spans="1:3" ht="15.75" thickBot="1">
      <c r="A58" s="49"/>
      <c r="B58" s="125" t="s">
        <v>61</v>
      </c>
      <c r="C58" s="51">
        <v>0</v>
      </c>
    </row>
    <row r="59" spans="1:3" ht="15.75" thickBot="1">
      <c r="A59" s="49"/>
      <c r="B59" s="125" t="s">
        <v>63</v>
      </c>
      <c r="C59" s="51">
        <v>30.466000000000001</v>
      </c>
    </row>
    <row r="60" spans="1:3" ht="15.75" thickBot="1">
      <c r="A60" s="49"/>
      <c r="B60" s="125" t="s">
        <v>65</v>
      </c>
      <c r="C60" s="51">
        <v>1.9610000000000001</v>
      </c>
    </row>
    <row r="61" spans="1:3" ht="15.75" thickBot="1">
      <c r="A61" s="52" t="s">
        <v>279</v>
      </c>
      <c r="B61" s="128"/>
      <c r="C61" s="54">
        <f>SUM(C35:C60)</f>
        <v>482.35699999999997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66"/>
  <sheetViews>
    <sheetView workbookViewId="0">
      <selection activeCell="J19" sqref="J19"/>
    </sheetView>
  </sheetViews>
  <sheetFormatPr defaultRowHeight="15"/>
  <cols>
    <col min="1" max="1" width="44.5703125" style="42" customWidth="1"/>
    <col min="2" max="2" width="14.5703125" style="42" customWidth="1"/>
    <col min="3" max="6" width="15.140625" style="42" customWidth="1"/>
    <col min="7" max="9" width="9.140625" style="42"/>
  </cols>
  <sheetData>
    <row r="1" spans="1:9" ht="29.25" customHeight="1">
      <c r="A1" s="41" t="s">
        <v>661</v>
      </c>
    </row>
    <row r="2" spans="1:9" ht="12.75" customHeight="1">
      <c r="A2" s="41"/>
    </row>
    <row r="3" spans="1:9" ht="26.25" customHeight="1">
      <c r="A3" s="43" t="s">
        <v>596</v>
      </c>
    </row>
    <row r="4" spans="1:9" ht="23.25" customHeight="1" thickBot="1">
      <c r="A4" s="44"/>
      <c r="B4" s="45"/>
      <c r="C4" s="46">
        <v>2015</v>
      </c>
      <c r="D4" s="46">
        <v>2018</v>
      </c>
      <c r="E4" s="46">
        <v>2019</v>
      </c>
      <c r="F4" s="46">
        <v>2020</v>
      </c>
    </row>
    <row r="5" spans="1:9" ht="39" thickBot="1">
      <c r="A5" s="47" t="s">
        <v>597</v>
      </c>
      <c r="B5" s="48"/>
      <c r="C5" s="48" t="s">
        <v>42</v>
      </c>
      <c r="D5" s="48" t="s">
        <v>42</v>
      </c>
      <c r="E5" s="48" t="s">
        <v>42</v>
      </c>
      <c r="F5" s="48" t="s">
        <v>42</v>
      </c>
    </row>
    <row r="6" spans="1:9" ht="15.75" thickBot="1">
      <c r="A6" s="49" t="s">
        <v>598</v>
      </c>
      <c r="B6" s="50"/>
      <c r="C6" s="63">
        <f>SUM(Benátky:Vilantice!C6)</f>
        <v>158.00800000000001</v>
      </c>
      <c r="D6" s="51">
        <f>SUM(Benátky:Vilantice!D6)</f>
        <v>216.42000000000002</v>
      </c>
      <c r="E6" s="51">
        <f>SUM(Benátky:Vilantice!E6)</f>
        <v>251.148</v>
      </c>
      <c r="F6" s="51">
        <f>SUM(Benátky:Vilantice!F6)</f>
        <v>266.38499999999999</v>
      </c>
    </row>
    <row r="7" spans="1:9" ht="15.75" thickBot="1">
      <c r="A7" s="49" t="s">
        <v>130</v>
      </c>
      <c r="B7" s="50"/>
      <c r="C7" s="51">
        <f>SUM(Benátky:Vilantice!C7)</f>
        <v>12494.106999999998</v>
      </c>
      <c r="D7" s="51">
        <f>SUM(Benátky:Vilantice!D7)</f>
        <v>17364.929999999997</v>
      </c>
      <c r="E7" s="51">
        <f>SUM(Benátky:Vilantice!E7)</f>
        <v>18871.281999999999</v>
      </c>
      <c r="F7" s="51">
        <f>SUM(Benátky:Vilantice!F7)</f>
        <v>18076.486999999997</v>
      </c>
    </row>
    <row r="8" spans="1:9" ht="15.75" thickBot="1">
      <c r="A8" s="49" t="s">
        <v>599</v>
      </c>
      <c r="B8" s="50"/>
      <c r="C8" s="51">
        <f>SUM(Benátky:Vilantice!C8)</f>
        <v>282.88200000000006</v>
      </c>
      <c r="D8" s="51">
        <f>SUM(Benátky:Vilantice!D8)</f>
        <v>544.22900000000004</v>
      </c>
      <c r="E8" s="51">
        <f>SUM(Benátky:Vilantice!E8)</f>
        <v>583.99499999999989</v>
      </c>
      <c r="F8" s="51">
        <f>SUM(Benátky:Vilantice!F8)</f>
        <v>526.31299999999999</v>
      </c>
    </row>
    <row r="9" spans="1:9" ht="15.75" thickBot="1">
      <c r="A9" s="49" t="s">
        <v>141</v>
      </c>
      <c r="B9" s="50"/>
      <c r="C9" s="51">
        <f>SUM(Benátky:Vilantice!C9)</f>
        <v>177.16499999999999</v>
      </c>
      <c r="D9" s="51">
        <f>SUM(Benátky:Vilantice!D9)</f>
        <v>159.07</v>
      </c>
      <c r="E9" s="51">
        <f>SUM(Benátky:Vilantice!E9)</f>
        <v>150.91300000000001</v>
      </c>
      <c r="F9" s="51">
        <f>SUM(Benátky:Vilantice!F9)</f>
        <v>143.97799999999998</v>
      </c>
    </row>
    <row r="10" spans="1:9" ht="15.75" thickBot="1">
      <c r="A10" s="49" t="s">
        <v>600</v>
      </c>
      <c r="B10" s="50"/>
      <c r="C10" s="51">
        <f>SUM(Benátky:Vilantice!C10)</f>
        <v>8059.4870000000001</v>
      </c>
      <c r="D10" s="51">
        <f>SUM(Benátky:Vilantice!D10)</f>
        <v>8002.543999999999</v>
      </c>
      <c r="E10" s="51">
        <f>SUM(Benátky:Vilantice!E10)</f>
        <v>7684.8779999999988</v>
      </c>
      <c r="F10" s="51">
        <f>SUM(Benátky:Vilantice!F10)</f>
        <v>7691.9330000000018</v>
      </c>
    </row>
    <row r="11" spans="1:9" ht="15.75" thickBot="1">
      <c r="A11" s="49" t="s">
        <v>309</v>
      </c>
      <c r="B11" s="50"/>
      <c r="C11" s="51">
        <f>SUM(Benátky:Vilantice!C11)</f>
        <v>36549.859000000004</v>
      </c>
      <c r="D11" s="51">
        <f>SUM(Benátky:Vilantice!D11)</f>
        <v>39651.121999999996</v>
      </c>
      <c r="E11" s="51">
        <f>SUM(Benátky:Vilantice!E11)</f>
        <v>39816.226000000002</v>
      </c>
      <c r="F11" s="51">
        <f>SUM(Benátky:Vilantice!F11)</f>
        <v>40526.213999999985</v>
      </c>
    </row>
    <row r="12" spans="1:9" ht="15.75" thickBot="1">
      <c r="A12" s="49" t="s">
        <v>601</v>
      </c>
      <c r="B12" s="50"/>
      <c r="C12" s="51">
        <f>SUM(Benátky:Vilantice!C12)</f>
        <v>4213.9719999999998</v>
      </c>
      <c r="D12" s="51">
        <f>SUM(Benátky:Vilantice!D12)</f>
        <v>4598.2949999999992</v>
      </c>
      <c r="E12" s="51">
        <f>SUM(Benátky:Vilantice!E12)</f>
        <v>5524.427999999999</v>
      </c>
      <c r="F12" s="51">
        <f>SUM(Benátky:Vilantice!F12)</f>
        <v>5540.1399999999994</v>
      </c>
    </row>
    <row r="13" spans="1:9" ht="15.75" thickBot="1">
      <c r="A13" s="49" t="s">
        <v>602</v>
      </c>
      <c r="B13" s="50"/>
      <c r="C13" s="51">
        <f>SUM(Benátky:Vilantice!C13)</f>
        <v>0</v>
      </c>
      <c r="D13" s="51">
        <f>SUM(Benátky:Vilantice!D13)</f>
        <v>0</v>
      </c>
      <c r="E13" s="51">
        <f>SUM(Benátky:Vilantice!E13)</f>
        <v>0</v>
      </c>
      <c r="F13" s="51">
        <f>SUM(Benátky:Vilantice!F13)</f>
        <v>0</v>
      </c>
      <c r="I13" s="230"/>
    </row>
    <row r="14" spans="1:9" ht="15.75" thickBot="1">
      <c r="A14" s="52" t="s">
        <v>358</v>
      </c>
      <c r="B14" s="53"/>
      <c r="C14" s="54">
        <f>SUM(C6:C13)</f>
        <v>61935.48</v>
      </c>
      <c r="D14" s="54">
        <f>SUM(D6:D13)</f>
        <v>70536.609999999986</v>
      </c>
      <c r="E14" s="54">
        <f>SUM(E6:E13)</f>
        <v>72882.87000000001</v>
      </c>
      <c r="F14" s="54">
        <f>SUM(F6:F13)</f>
        <v>72771.449999999983</v>
      </c>
    </row>
    <row r="15" spans="1:9">
      <c r="A15" s="55"/>
      <c r="B15" s="56"/>
    </row>
    <row r="16" spans="1:9" ht="23.25" customHeight="1">
      <c r="A16" s="43" t="s">
        <v>603</v>
      </c>
      <c r="B16" s="57"/>
    </row>
    <row r="17" spans="1:8" ht="11.25" customHeight="1" thickBot="1">
      <c r="A17" s="43"/>
      <c r="B17" s="57"/>
    </row>
    <row r="18" spans="1:8" ht="15.75" thickBot="1">
      <c r="A18" s="47" t="s">
        <v>604</v>
      </c>
      <c r="B18" s="58">
        <v>2010</v>
      </c>
      <c r="C18" s="58">
        <v>2015</v>
      </c>
      <c r="D18" s="58">
        <v>2018</v>
      </c>
      <c r="E18" s="58">
        <v>2019</v>
      </c>
      <c r="F18" s="58">
        <v>2020</v>
      </c>
    </row>
    <row r="19" spans="1:8" ht="15.75" thickBot="1">
      <c r="A19" s="49" t="s">
        <v>605</v>
      </c>
      <c r="B19" s="51">
        <f>SUM(Benátky:Vilantice!B19)</f>
        <v>0</v>
      </c>
      <c r="C19" s="51">
        <f>SUM(Benátky:Vilantice!C19)</f>
        <v>0</v>
      </c>
      <c r="D19" s="51">
        <f>SUM(Benátky:Vilantice!D19)</f>
        <v>0</v>
      </c>
      <c r="E19" s="51">
        <f>SUM(Benátky:Vilantice!E19)</f>
        <v>0</v>
      </c>
      <c r="F19" s="51">
        <f>SUM(Benátky:Vilantice!F19)</f>
        <v>0</v>
      </c>
    </row>
    <row r="20" spans="1:8" ht="15.75" thickBot="1">
      <c r="A20" s="49" t="s">
        <v>606</v>
      </c>
      <c r="B20" s="51">
        <f>SUM(Benátky:Vilantice!B20)</f>
        <v>12485.485000000002</v>
      </c>
      <c r="C20" s="51">
        <f>SUM(Benátky:Vilantice!C20)</f>
        <v>13729.756000000001</v>
      </c>
      <c r="D20" s="51">
        <f>SUM(Benátky:Vilantice!D20)</f>
        <v>18243.023000000001</v>
      </c>
      <c r="E20" s="51">
        <f>SUM(Benátky:Vilantice!E20)</f>
        <v>20331.612000000005</v>
      </c>
      <c r="F20" s="51">
        <f>SUM(Benátky:Vilantice!F20)</f>
        <v>20764.859000000004</v>
      </c>
    </row>
    <row r="21" spans="1:8" ht="15.75" thickBot="1">
      <c r="A21" s="49" t="s">
        <v>607</v>
      </c>
      <c r="B21" s="51">
        <f>SUM(Benátky:Vilantice!B21)</f>
        <v>13005.256999999998</v>
      </c>
      <c r="C21" s="51">
        <f>SUM(Benátky:Vilantice!C21)</f>
        <v>11655.865</v>
      </c>
      <c r="D21" s="51">
        <f>SUM(Benátky:Vilantice!D21)</f>
        <v>12642.465</v>
      </c>
      <c r="E21" s="51">
        <f>SUM(Benátky:Vilantice!E21)</f>
        <v>12735.031999999999</v>
      </c>
      <c r="F21" s="51">
        <f>SUM(Benátky:Vilantice!F21)</f>
        <v>11480.377000000002</v>
      </c>
    </row>
    <row r="22" spans="1:8" ht="15.75" thickBot="1">
      <c r="A22" s="49" t="s">
        <v>608</v>
      </c>
      <c r="B22" s="51">
        <f>SUM(Benátky:Vilantice!B22)</f>
        <v>39308.236999999986</v>
      </c>
      <c r="C22" s="51">
        <f>SUM(Benátky:Vilantice!C22)</f>
        <v>36549.859000000004</v>
      </c>
      <c r="D22" s="51">
        <f>SUM(Benátky:Vilantice!D22)</f>
        <v>39651.121999999996</v>
      </c>
      <c r="E22" s="51">
        <f>SUM(Benátky:Vilantice!E22)</f>
        <v>39816.226000000002</v>
      </c>
      <c r="F22" s="51">
        <f>SUM(Benátky:Vilantice!F22)</f>
        <v>40526.213999999985</v>
      </c>
    </row>
    <row r="23" spans="1:8" ht="15.75" thickBot="1">
      <c r="A23" s="52" t="s">
        <v>609</v>
      </c>
      <c r="B23" s="54">
        <f>SUM(B19:B22)</f>
        <v>64798.978999999985</v>
      </c>
      <c r="C23" s="54">
        <f>SUM(C19:C22)</f>
        <v>61935.48</v>
      </c>
      <c r="D23" s="54">
        <f>SUM(D19:D22)</f>
        <v>70536.61</v>
      </c>
      <c r="E23" s="54">
        <f>SUM(E19:E22)</f>
        <v>72882.87</v>
      </c>
      <c r="F23" s="54">
        <f>SUM(F19:F22)</f>
        <v>72771.449999999983</v>
      </c>
    </row>
    <row r="24" spans="1:8">
      <c r="A24" s="59"/>
      <c r="B24" s="60"/>
    </row>
    <row r="25" spans="1:8" ht="15.75" thickBot="1">
      <c r="A25"/>
      <c r="B25" t="str">
        <f>Sovětice!B28</f>
        <v xml:space="preserve"> Rok 2000</v>
      </c>
      <c r="C25" t="str">
        <f>Sovětice!C28</f>
        <v xml:space="preserve"> Rok 2005</v>
      </c>
      <c r="D25" t="str">
        <f>Sovětice!D28</f>
        <v xml:space="preserve"> Rok 2010</v>
      </c>
      <c r="E25" t="str">
        <f>Sovětice!E28</f>
        <v xml:space="preserve"> Rok 2015</v>
      </c>
      <c r="F25" t="str">
        <f>Sovětice!F28</f>
        <v xml:space="preserve"> Rok 2018</v>
      </c>
      <c r="G25" t="str">
        <f>Sovětice!G28</f>
        <v xml:space="preserve"> Rok 2019</v>
      </c>
      <c r="H25" t="str">
        <f>Sovětice!H28</f>
        <v xml:space="preserve"> Rok 2020</v>
      </c>
    </row>
    <row r="26" spans="1:8" ht="20.25" customHeight="1" thickBot="1">
      <c r="A26" t="str">
        <f>Sovětice!A29</f>
        <v>Obecné budovy</v>
      </c>
      <c r="B26" s="63">
        <f>SUM(Benátky:Vilantice!B29)</f>
        <v>1624.6008999999997</v>
      </c>
      <c r="C26" s="63">
        <f>SUM(Benátky:Vilantice!C29)</f>
        <v>1632.6288999999999</v>
      </c>
      <c r="D26" s="63">
        <f>SUM(Benátky:Vilantice!D29)</f>
        <v>1821.6069199999997</v>
      </c>
      <c r="E26" s="63">
        <f>SUM(Benátky:Vilantice!E29)</f>
        <v>1847.6044569999995</v>
      </c>
      <c r="F26" s="63">
        <f>SUM(Benátky:Vilantice!F29)</f>
        <v>1880.5581459</v>
      </c>
      <c r="G26" s="63">
        <f>SUM(Benátky:Vilantice!G29)</f>
        <v>2581.5502999999994</v>
      </c>
      <c r="H26" s="63">
        <f>SUM(Benátky:Vilantice!H29)</f>
        <v>1686.457388</v>
      </c>
    </row>
    <row r="27" spans="1:8" ht="20.25" customHeight="1">
      <c r="A27" s="61"/>
      <c r="B27" s="61"/>
    </row>
    <row r="31" spans="1:8" ht="15.75">
      <c r="A31" s="43" t="s">
        <v>620</v>
      </c>
      <c r="B31" s="123"/>
    </row>
    <row r="32" spans="1:8" ht="15.75" thickBot="1">
      <c r="A32" s="44"/>
      <c r="B32" s="45"/>
      <c r="C32" s="45"/>
    </row>
    <row r="33" spans="1:3" ht="39" thickBot="1">
      <c r="A33" s="47"/>
      <c r="B33" s="48" t="s">
        <v>41</v>
      </c>
      <c r="C33" s="48" t="s">
        <v>42</v>
      </c>
    </row>
    <row r="34" spans="1:3" ht="15.75" thickBot="1">
      <c r="A34" s="52" t="s">
        <v>277</v>
      </c>
      <c r="B34" s="125"/>
      <c r="C34" s="51"/>
    </row>
    <row r="35" spans="1:3" ht="15.75" thickBot="1">
      <c r="A35" s="49"/>
      <c r="B35" s="125" t="s">
        <v>44</v>
      </c>
      <c r="C35" s="51">
        <f>SUM(Benátky:Vilantice!C35)</f>
        <v>276.18</v>
      </c>
    </row>
    <row r="36" spans="1:3" ht="15.75" thickBot="1">
      <c r="A36" s="49"/>
      <c r="B36" s="125" t="s">
        <v>46</v>
      </c>
      <c r="C36" s="51">
        <f>SUM(Benátky:Vilantice!C36)</f>
        <v>1200.6369999999999</v>
      </c>
    </row>
    <row r="37" spans="1:3" ht="15.75" thickBot="1">
      <c r="A37" s="49"/>
      <c r="B37" s="125" t="s">
        <v>48</v>
      </c>
      <c r="C37" s="51">
        <f>SUM(Benátky:Vilantice!C37)</f>
        <v>507.76800000000003</v>
      </c>
    </row>
    <row r="38" spans="1:3" ht="15.75" thickBot="1">
      <c r="A38" s="49"/>
      <c r="B38" s="125" t="s">
        <v>50</v>
      </c>
      <c r="C38" s="51">
        <f>SUM(Benátky:Vilantice!C38)</f>
        <v>4475.1270000000004</v>
      </c>
    </row>
    <row r="39" spans="1:3" ht="15.75" thickBot="1">
      <c r="A39" s="49"/>
      <c r="B39" s="125" t="s">
        <v>52</v>
      </c>
      <c r="C39" s="51">
        <f>SUM(Benátky:Vilantice!C39)</f>
        <v>1072.1080000000002</v>
      </c>
    </row>
    <row r="40" spans="1:3" ht="15.75" thickBot="1">
      <c r="A40" s="49"/>
      <c r="B40" s="125" t="s">
        <v>54</v>
      </c>
      <c r="C40" s="51">
        <f>SUM(Benátky:Vilantice!C40)</f>
        <v>0</v>
      </c>
    </row>
    <row r="41" spans="1:3" ht="15.75" thickBot="1">
      <c r="A41" s="49"/>
      <c r="B41" s="125" t="s">
        <v>56</v>
      </c>
      <c r="C41" s="51">
        <f>SUM(Benátky:Vilantice!C41)</f>
        <v>16.457000000000001</v>
      </c>
    </row>
    <row r="42" spans="1:3" ht="15.75" thickBot="1">
      <c r="A42" s="49"/>
      <c r="B42" s="125" t="s">
        <v>58</v>
      </c>
      <c r="C42" s="51">
        <f>SUM(Benátky:Vilantice!C42)</f>
        <v>2527.0100000000002</v>
      </c>
    </row>
    <row r="43" spans="1:3" ht="15.75" thickBot="1">
      <c r="A43" s="49"/>
      <c r="B43" s="125" t="s">
        <v>60</v>
      </c>
      <c r="C43" s="51">
        <f>SUM(Benátky:Vilantice!C43)</f>
        <v>12.645</v>
      </c>
    </row>
    <row r="44" spans="1:3" ht="15.75" thickBot="1">
      <c r="A44" s="49"/>
      <c r="B44" s="125" t="s">
        <v>62</v>
      </c>
      <c r="C44" s="51">
        <f>SUM(Benátky:Vilantice!C44)</f>
        <v>0</v>
      </c>
    </row>
    <row r="45" spans="1:3" ht="15.75" thickBot="1">
      <c r="A45" s="49"/>
      <c r="B45" s="125" t="s">
        <v>64</v>
      </c>
      <c r="C45" s="51">
        <f>SUM(Benátky:Vilantice!C45)</f>
        <v>120.27399999999999</v>
      </c>
    </row>
    <row r="46" spans="1:3" ht="15.75" thickBot="1">
      <c r="A46" s="49"/>
      <c r="B46" s="125" t="s">
        <v>66</v>
      </c>
      <c r="C46" s="51">
        <f>SUM(Benátky:Vilantice!C46)</f>
        <v>0</v>
      </c>
    </row>
    <row r="47" spans="1:3" ht="15.75" thickBot="1">
      <c r="A47" s="49"/>
      <c r="B47" s="125" t="s">
        <v>67</v>
      </c>
      <c r="C47" s="51">
        <f>SUM(Benátky:Vilantice!C47)</f>
        <v>0</v>
      </c>
    </row>
    <row r="48" spans="1:3" ht="15.75" thickBot="1">
      <c r="A48" s="49"/>
      <c r="B48" s="125" t="s">
        <v>68</v>
      </c>
      <c r="C48" s="51">
        <f>SUM(Benátky:Vilantice!C48)</f>
        <v>1272.1709999999996</v>
      </c>
    </row>
    <row r="49" spans="1:3" ht="15.75" thickBot="1">
      <c r="A49" s="52" t="s">
        <v>278</v>
      </c>
      <c r="B49" s="125"/>
      <c r="C49" s="51"/>
    </row>
    <row r="50" spans="1:3" ht="15.75" thickBot="1">
      <c r="A50" s="49"/>
      <c r="B50" s="125" t="s">
        <v>45</v>
      </c>
      <c r="C50" s="51">
        <f>SUM(Benátky:Vilantice!C50)</f>
        <v>833.54499999999996</v>
      </c>
    </row>
    <row r="51" spans="1:3" ht="15.75" thickBot="1">
      <c r="A51" s="49"/>
      <c r="B51" s="125" t="s">
        <v>47</v>
      </c>
      <c r="C51" s="51">
        <f>SUM(Benátky:Vilantice!C51)</f>
        <v>5456.3590000000004</v>
      </c>
    </row>
    <row r="52" spans="1:3" ht="15.75" thickBot="1">
      <c r="A52" s="49"/>
      <c r="B52" s="125" t="s">
        <v>49</v>
      </c>
      <c r="C52" s="51">
        <f>SUM(Benátky:Vilantice!C52)</f>
        <v>14831.001</v>
      </c>
    </row>
    <row r="53" spans="1:3" ht="15.75" thickBot="1">
      <c r="A53" s="49"/>
      <c r="B53" s="125" t="s">
        <v>51</v>
      </c>
      <c r="C53" s="51">
        <f>SUM(Benátky:Vilantice!C53)</f>
        <v>1981.6679999999999</v>
      </c>
    </row>
    <row r="54" spans="1:3" ht="15.75" thickBot="1">
      <c r="A54" s="49"/>
      <c r="B54" s="125" t="s">
        <v>53</v>
      </c>
      <c r="C54" s="51">
        <f>SUM(Benátky:Vilantice!C54)</f>
        <v>8.7040000000000006</v>
      </c>
    </row>
    <row r="55" spans="1:3" ht="15.75" thickBot="1">
      <c r="A55" s="49"/>
      <c r="B55" s="125" t="s">
        <v>55</v>
      </c>
      <c r="C55" s="51">
        <f>SUM(Benátky:Vilantice!C55)</f>
        <v>177.53199999999998</v>
      </c>
    </row>
    <row r="56" spans="1:3" ht="15.75" thickBot="1">
      <c r="A56" s="49"/>
      <c r="B56" s="125" t="s">
        <v>57</v>
      </c>
      <c r="C56" s="51">
        <f>SUM(Benátky:Vilantice!C56)</f>
        <v>11340.107999999998</v>
      </c>
    </row>
    <row r="57" spans="1:3" ht="15.75" thickBot="1">
      <c r="A57" s="49"/>
      <c r="B57" s="125" t="s">
        <v>59</v>
      </c>
      <c r="C57" s="51">
        <f>SUM(Benátky:Vilantice!C57)</f>
        <v>0</v>
      </c>
    </row>
    <row r="58" spans="1:3" ht="15.75" thickBot="1">
      <c r="A58" s="49"/>
      <c r="B58" s="125" t="s">
        <v>61</v>
      </c>
      <c r="C58" s="51">
        <f>SUM(Benátky:Vilantice!C58)</f>
        <v>1481.798</v>
      </c>
    </row>
    <row r="59" spans="1:3" ht="15.75" thickBot="1">
      <c r="A59" s="49"/>
      <c r="B59" s="125" t="s">
        <v>63</v>
      </c>
      <c r="C59" s="51">
        <f>SUM(Benátky:Vilantice!C59)</f>
        <v>4405.7690000000011</v>
      </c>
    </row>
    <row r="60" spans="1:3" ht="15.75" thickBot="1">
      <c r="A60" s="49"/>
      <c r="B60" s="125" t="s">
        <v>65</v>
      </c>
      <c r="C60" s="51">
        <f>SUM(Benátky:Vilantice!C60)</f>
        <v>9.73</v>
      </c>
    </row>
    <row r="61" spans="1:3" ht="15.75" thickBot="1">
      <c r="A61" s="52" t="s">
        <v>279</v>
      </c>
      <c r="B61" s="128"/>
      <c r="C61" s="54">
        <f>SUM(C35:C60)</f>
        <v>52006.591000000008</v>
      </c>
    </row>
    <row r="62" spans="1:3">
      <c r="B62" s="123"/>
    </row>
    <row r="63" spans="1:3">
      <c r="A63" s="42" t="s">
        <v>621</v>
      </c>
      <c r="B63" s="123"/>
    </row>
    <row r="64" spans="1:3">
      <c r="A64" s="42" t="s">
        <v>622</v>
      </c>
      <c r="B64" s="123"/>
    </row>
    <row r="65" spans="1:2">
      <c r="A65" s="129" t="s">
        <v>612</v>
      </c>
      <c r="B65" s="123"/>
    </row>
    <row r="66" spans="1:2">
      <c r="B66" s="123"/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&amp;R&amp;"Calibri"&amp;10&amp;K000000Chráněné / Protected&amp;1#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L36"/>
  <sheetViews>
    <sheetView showGridLines="0" workbookViewId="0"/>
  </sheetViews>
  <sheetFormatPr defaultRowHeight="15"/>
  <cols>
    <col min="1" max="1" width="38.7109375" customWidth="1"/>
    <col min="2" max="2" width="31.42578125" customWidth="1"/>
  </cols>
  <sheetData>
    <row r="1" spans="1:12" ht="31.5">
      <c r="A1" s="207" t="str">
        <f>'KP a PP SECAP'!A1</f>
        <v>Kapalná paliva + Propan Butan</v>
      </c>
    </row>
    <row r="2" spans="1:12" ht="18.75">
      <c r="A2" s="5" t="str">
        <f>'KP a PP SECAP'!A2</f>
        <v>členěno dle kategorizace SECAP</v>
      </c>
    </row>
    <row r="5" spans="1:12" ht="16.5" thickBot="1">
      <c r="A5" s="208" t="s">
        <v>111</v>
      </c>
      <c r="B5" s="209"/>
      <c r="C5" s="235" t="str">
        <f>"obec "&amp;'Informační list'!C3</f>
        <v>obec Hněvčeves</v>
      </c>
      <c r="D5" s="235"/>
      <c r="E5" s="235"/>
      <c r="F5" s="235"/>
      <c r="G5" s="235"/>
      <c r="H5" s="235" t="s">
        <v>30</v>
      </c>
      <c r="I5" s="235"/>
      <c r="J5" s="235"/>
      <c r="K5" s="235"/>
      <c r="L5" s="235"/>
    </row>
    <row r="6" spans="1:12">
      <c r="A6" s="232" t="str">
        <f>'BP SECAP'!$N$18</f>
        <v>Sektor</v>
      </c>
      <c r="B6" s="234"/>
      <c r="C6" s="232" t="str">
        <f>'KP a PP SECAP'!C19:J19</f>
        <v>Kapalná paliva + Propan Butan [MWh]</v>
      </c>
      <c r="D6" s="233"/>
      <c r="E6" s="233"/>
      <c r="F6" s="233"/>
      <c r="G6" s="234"/>
      <c r="H6" s="233" t="str">
        <f t="shared" ref="H6" si="0">$C$6</f>
        <v>Kapalná paliva + Propan Butan [MWh]</v>
      </c>
      <c r="I6" s="233"/>
      <c r="J6" s="233"/>
      <c r="K6" s="233"/>
      <c r="L6" s="234"/>
    </row>
    <row r="7" spans="1:12" ht="15.75" thickBot="1">
      <c r="A7" s="238"/>
      <c r="B7" s="249"/>
      <c r="C7" s="193">
        <v>2010</v>
      </c>
      <c r="D7" s="194">
        <v>2015</v>
      </c>
      <c r="E7" s="194">
        <v>2018</v>
      </c>
      <c r="F7" s="194">
        <v>2019</v>
      </c>
      <c r="G7" s="195">
        <v>2020</v>
      </c>
      <c r="H7" s="194">
        <f t="shared" ref="H7:L7" si="1">C7</f>
        <v>2010</v>
      </c>
      <c r="I7" s="194">
        <f t="shared" si="1"/>
        <v>2015</v>
      </c>
      <c r="J7" s="194">
        <f t="shared" si="1"/>
        <v>2018</v>
      </c>
      <c r="K7" s="194">
        <f t="shared" si="1"/>
        <v>2019</v>
      </c>
      <c r="L7" s="195">
        <f t="shared" si="1"/>
        <v>2020</v>
      </c>
    </row>
    <row r="8" spans="1:12" ht="15.75" thickBot="1">
      <c r="A8" s="202" t="str">
        <f>'BP SECAP'!A20:K20</f>
        <v>BUDOVY, VYBAVENÍ/ZAŘÍZENÍ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91"/>
    </row>
    <row r="9" spans="1:12">
      <c r="A9" s="247" t="str">
        <f>'BP SECAP'!A21</f>
        <v>Obecní budovy, vybavení/zařízení</v>
      </c>
      <c r="B9" s="248"/>
      <c r="C9" s="203">
        <f>'KP a PP SECAP'!E22</f>
        <v>0</v>
      </c>
      <c r="D9" s="196">
        <f>'KP a PP SECAP'!F22</f>
        <v>0</v>
      </c>
      <c r="E9" s="196">
        <f>'KP a PP SECAP'!I22</f>
        <v>0</v>
      </c>
      <c r="F9" s="196">
        <f>'KP a PP SECAP'!J22</f>
        <v>0</v>
      </c>
      <c r="G9" s="197">
        <f>'KP a PP SECAP'!K22</f>
        <v>0</v>
      </c>
      <c r="H9" s="196">
        <f>'KP a PP SECAP'!R22</f>
        <v>0</v>
      </c>
      <c r="I9" s="196">
        <f>'KP a PP SECAP'!S22</f>
        <v>0</v>
      </c>
      <c r="J9" s="196">
        <f>'KP a PP SECAP'!V22</f>
        <v>0</v>
      </c>
      <c r="K9" s="196">
        <f>'KP a PP SECAP'!W22</f>
        <v>0</v>
      </c>
      <c r="L9" s="197">
        <f>'KP a PP SECAP'!X22</f>
        <v>0</v>
      </c>
    </row>
    <row r="10" spans="1:12">
      <c r="A10" s="242" t="str">
        <f>'BP SECAP'!A22:B22</f>
        <v>Terciární (neobecní) budovy, vybavení/zařízení</v>
      </c>
      <c r="B10" s="243"/>
      <c r="C10" s="204">
        <f>'KP a PP SECAP'!E23</f>
        <v>0</v>
      </c>
      <c r="D10" s="198">
        <f>'KP a PP SECAP'!F23</f>
        <v>0</v>
      </c>
      <c r="E10" s="198">
        <f>'KP a PP SECAP'!I23</f>
        <v>0</v>
      </c>
      <c r="F10" s="198">
        <f>'KP a PP SECAP'!J23</f>
        <v>0</v>
      </c>
      <c r="G10" s="199">
        <f>'KP a PP SECAP'!K23</f>
        <v>0</v>
      </c>
      <c r="H10" s="198">
        <f>'KP a PP SECAP'!R23</f>
        <v>0</v>
      </c>
      <c r="I10" s="198">
        <f>'KP a PP SECAP'!S23</f>
        <v>0</v>
      </c>
      <c r="J10" s="198">
        <f>'KP a PP SECAP'!V23</f>
        <v>0</v>
      </c>
      <c r="K10" s="198">
        <f>'KP a PP SECAP'!W23</f>
        <v>0</v>
      </c>
      <c r="L10" s="199">
        <f>'KP a PP SECAP'!X23</f>
        <v>0</v>
      </c>
    </row>
    <row r="11" spans="1:12" ht="15.75" thickBot="1">
      <c r="A11" s="246" t="str">
        <f>'BP SECAP'!A23:B23</f>
        <v>Obytné budovy</v>
      </c>
      <c r="B11" s="237"/>
      <c r="C11" s="205">
        <f>'KP a PP SECAP'!E24</f>
        <v>0</v>
      </c>
      <c r="D11" s="200">
        <f>'KP a PP SECAP'!F24</f>
        <v>0</v>
      </c>
      <c r="E11" s="200">
        <f>'KP a PP SECAP'!I24</f>
        <v>0</v>
      </c>
      <c r="F11" s="200">
        <f>'KP a PP SECAP'!J24</f>
        <v>0</v>
      </c>
      <c r="G11" s="201">
        <f>'KP a PP SECAP'!K24</f>
        <v>0</v>
      </c>
      <c r="H11" s="200">
        <f>'KP a PP SECAP'!R24</f>
        <v>244.03021478365417</v>
      </c>
      <c r="I11" s="200">
        <f>'KP a PP SECAP'!S24</f>
        <v>274.8037204178205</v>
      </c>
      <c r="J11" s="200">
        <f>'KP a PP SECAP'!V24</f>
        <v>266.60312497949127</v>
      </c>
      <c r="K11" s="200">
        <f>'KP a PP SECAP'!W24</f>
        <v>271.62652476386728</v>
      </c>
      <c r="L11" s="201">
        <f>'KP a PP SECAP'!X24</f>
        <v>275.93088977362248</v>
      </c>
    </row>
    <row r="14" spans="1:12" ht="18.75">
      <c r="A14" s="210" t="s">
        <v>112</v>
      </c>
    </row>
    <row r="15" spans="1:12">
      <c r="B15" s="160" t="str">
        <f>C5</f>
        <v>obec Hněvčeves</v>
      </c>
      <c r="J15" s="160" t="str">
        <f>H5</f>
        <v>Součet za vybrané obce Hradeckého venkova</v>
      </c>
    </row>
    <row r="35" spans="1:10" ht="18.75">
      <c r="A35" s="210" t="s">
        <v>113</v>
      </c>
    </row>
    <row r="36" spans="1:10" ht="19.5" customHeight="1">
      <c r="B36" s="160" t="str">
        <f t="shared" ref="B36:J36" si="2">B15</f>
        <v>obec Hněvčeves</v>
      </c>
      <c r="J36" s="160" t="str">
        <f t="shared" si="2"/>
        <v>Součet za vybrané obce Hradeckého venkova</v>
      </c>
    </row>
  </sheetData>
  <sheetProtection algorithmName="SHA-512" hashValue="ZDJ/jU42tUlyEYAdappZ8WpRohVhqE1VSmtAbSioZLQqSg/hVzv7RGyN4t7/raavarP2LYLiwvDzSXIka/rhHQ==" saltValue="n6CmroOS4jnz7f5vLZ3vIw==" spinCount="100000" sheet="1" formatCells="0" formatColumns="0" formatRows="0" insertColumns="0" insertRows="0" insertHyperlinks="0" deleteColumns="0" deleteRows="0" sort="0" autoFilter="0" pivotTables="0"/>
  <mergeCells count="8">
    <mergeCell ref="A10:B10"/>
    <mergeCell ref="A11:B11"/>
    <mergeCell ref="A9:B9"/>
    <mergeCell ref="C5:G5"/>
    <mergeCell ref="H5:L5"/>
    <mergeCell ref="A6:B7"/>
    <mergeCell ref="C6:G6"/>
    <mergeCell ref="H6:L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</sheetPr>
  <dimension ref="A1:AI82"/>
  <sheetViews>
    <sheetView workbookViewId="0">
      <selection activeCell="U9" sqref="U9"/>
    </sheetView>
  </sheetViews>
  <sheetFormatPr defaultRowHeight="15"/>
  <cols>
    <col min="1" max="1" width="17.140625" customWidth="1"/>
    <col min="2" max="2" width="39.5703125" customWidth="1"/>
    <col min="3" max="3" width="16" bestFit="1" customWidth="1"/>
    <col min="4" max="6" width="12.7109375" customWidth="1"/>
    <col min="14" max="14" width="29.28515625" customWidth="1"/>
    <col min="15" max="15" width="12.7109375" customWidth="1"/>
    <col min="26" max="26" width="11" customWidth="1"/>
  </cols>
  <sheetData>
    <row r="1" spans="1:35" ht="21" customHeight="1">
      <c r="A1" s="1" t="s">
        <v>114</v>
      </c>
      <c r="C1" s="2" t="s">
        <v>115</v>
      </c>
      <c r="D1" s="99" t="str">
        <f>'Informační list'!C3</f>
        <v>Hněvčeves</v>
      </c>
      <c r="F1" s="4" t="str">
        <f ca="1">IF('EE Data'!T7=0,"ERROR, chýbajú vstupné údaje, skontrolujte hárok obce","")</f>
        <v/>
      </c>
      <c r="N1" s="2" t="s">
        <v>116</v>
      </c>
    </row>
    <row r="2" spans="1:35" ht="18.75">
      <c r="A2" s="5" t="s">
        <v>117</v>
      </c>
    </row>
    <row r="3" spans="1:35" ht="18.75">
      <c r="A3" s="6" t="s">
        <v>118</v>
      </c>
    </row>
    <row r="4" spans="1:35">
      <c r="A4" s="7"/>
      <c r="B4" s="8"/>
      <c r="C4" s="8"/>
      <c r="D4" s="8"/>
      <c r="E4" s="8"/>
      <c r="Z4" s="17" t="s">
        <v>119</v>
      </c>
      <c r="AA4" s="15">
        <f ca="1">SUM(C21:C25)</f>
        <v>20.960370978889259</v>
      </c>
      <c r="AB4" s="15">
        <f t="shared" ref="AB4:AI4" ca="1" si="0">SUM(D21:D25)</f>
        <v>18.080944933589567</v>
      </c>
      <c r="AC4" s="15">
        <f t="shared" ca="1" si="0"/>
        <v>332.06540469673877</v>
      </c>
      <c r="AD4" s="15">
        <f t="shared" ca="1" si="0"/>
        <v>0</v>
      </c>
      <c r="AE4" s="15">
        <f t="shared" ca="1" si="0"/>
        <v>0</v>
      </c>
      <c r="AF4" s="15">
        <f t="shared" ca="1" si="0"/>
        <v>405.99462228071656</v>
      </c>
      <c r="AG4" s="15">
        <f t="shared" ca="1" si="0"/>
        <v>433.50927657635009</v>
      </c>
      <c r="AH4" s="15">
        <f t="shared" ca="1" si="0"/>
        <v>421.53493670268847</v>
      </c>
      <c r="AI4" s="15">
        <f t="shared" ca="1" si="0"/>
        <v>410.98143996920044</v>
      </c>
    </row>
    <row r="5" spans="1:35" ht="15" customHeight="1">
      <c r="A5" s="251" t="s">
        <v>120</v>
      </c>
      <c r="B5" s="251"/>
      <c r="C5" s="251" t="s">
        <v>121</v>
      </c>
      <c r="D5" s="251"/>
      <c r="E5" s="251"/>
      <c r="F5" s="251"/>
      <c r="G5" s="251"/>
      <c r="H5" s="251"/>
      <c r="I5" s="251"/>
      <c r="J5" s="251"/>
      <c r="K5" s="251"/>
      <c r="N5" s="251" t="s">
        <v>120</v>
      </c>
      <c r="O5" s="251"/>
      <c r="P5" s="251" t="s">
        <v>121</v>
      </c>
      <c r="Q5" s="251"/>
      <c r="R5" s="251"/>
      <c r="S5" s="251"/>
      <c r="T5" s="251"/>
      <c r="U5" s="251"/>
      <c r="V5" s="251"/>
      <c r="W5" s="251"/>
      <c r="X5" s="251"/>
      <c r="Z5" s="17" t="s">
        <v>122</v>
      </c>
      <c r="AA5" s="15">
        <f ca="1">AA4*3.6/1000</f>
        <v>7.5457335524001343E-2</v>
      </c>
      <c r="AB5" s="15">
        <f t="shared" ref="AB5:AI5" ca="1" si="1">AB4*3.6/1000</f>
        <v>6.5091401760922443E-2</v>
      </c>
      <c r="AC5" s="15">
        <f t="shared" ca="1" si="1"/>
        <v>1.1954354569082595</v>
      </c>
      <c r="AD5" s="15">
        <f t="shared" ca="1" si="1"/>
        <v>0</v>
      </c>
      <c r="AE5" s="15">
        <f t="shared" ca="1" si="1"/>
        <v>0</v>
      </c>
      <c r="AF5" s="15">
        <f t="shared" ca="1" si="1"/>
        <v>1.4615806402105795</v>
      </c>
      <c r="AG5" s="15">
        <f t="shared" ca="1" si="1"/>
        <v>1.5606333956748604</v>
      </c>
      <c r="AH5" s="15">
        <f t="shared" ca="1" si="1"/>
        <v>1.5175257721296784</v>
      </c>
      <c r="AI5" s="15">
        <f t="shared" ca="1" si="1"/>
        <v>1.4795331838891215</v>
      </c>
    </row>
    <row r="6" spans="1:35">
      <c r="A6" s="239"/>
      <c r="B6" s="239"/>
      <c r="C6" s="9">
        <v>2000</v>
      </c>
      <c r="D6" s="9">
        <v>2005</v>
      </c>
      <c r="E6" s="9">
        <v>2010</v>
      </c>
      <c r="F6" s="9">
        <v>2012</v>
      </c>
      <c r="G6" s="9">
        <v>2013</v>
      </c>
      <c r="H6" s="9">
        <v>2015</v>
      </c>
      <c r="I6" s="9">
        <v>2018</v>
      </c>
      <c r="J6" s="9">
        <v>2019</v>
      </c>
      <c r="K6" s="9">
        <v>2020</v>
      </c>
      <c r="N6" s="239"/>
      <c r="O6" s="239"/>
      <c r="P6" s="9">
        <v>2000</v>
      </c>
      <c r="Q6" s="9">
        <v>2005</v>
      </c>
      <c r="R6" s="9">
        <v>2010</v>
      </c>
      <c r="S6" s="9">
        <v>2012</v>
      </c>
      <c r="T6" s="9">
        <v>2013</v>
      </c>
      <c r="U6" s="9">
        <v>2015</v>
      </c>
      <c r="V6" s="9">
        <v>2018</v>
      </c>
      <c r="W6" s="9">
        <v>2019</v>
      </c>
      <c r="X6" s="9">
        <v>2020</v>
      </c>
    </row>
    <row r="7" spans="1:35">
      <c r="A7" s="252" t="s">
        <v>123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N7" s="252" t="s">
        <v>123</v>
      </c>
      <c r="O7" s="253"/>
      <c r="P7" s="253"/>
      <c r="Q7" s="253"/>
      <c r="R7" s="253"/>
      <c r="S7" s="253"/>
      <c r="T7" s="253"/>
      <c r="U7" s="253"/>
      <c r="V7" s="253"/>
      <c r="W7" s="253"/>
      <c r="X7" s="253"/>
    </row>
    <row r="8" spans="1:35" ht="15" customHeight="1">
      <c r="A8" s="250" t="s">
        <v>124</v>
      </c>
      <c r="B8" s="250"/>
      <c r="C8" s="10">
        <f ca="1">'EE Data'!L7</f>
        <v>26.363</v>
      </c>
      <c r="D8" s="10">
        <f ca="1">'EE Data'!M7</f>
        <v>24.753</v>
      </c>
      <c r="E8" s="10">
        <f ca="1">'EE Data'!N7</f>
        <v>25.509</v>
      </c>
      <c r="F8" s="10">
        <f>'EE Data'!O7</f>
        <v>0</v>
      </c>
      <c r="G8" s="10">
        <f>'EE Data'!P7</f>
        <v>0</v>
      </c>
      <c r="H8" s="10">
        <f ca="1">'EE Data'!Q7</f>
        <v>23.231999999999999</v>
      </c>
      <c r="I8" s="10">
        <f ca="1">'EE Data'!R7</f>
        <v>24.661000000000001</v>
      </c>
      <c r="J8" s="10">
        <f ca="1">'EE Data'!S7</f>
        <v>28.730000000000004</v>
      </c>
      <c r="K8" s="10">
        <f ca="1">'EE Data'!T7</f>
        <v>23.975000000000001</v>
      </c>
      <c r="N8" s="250" t="s">
        <v>124</v>
      </c>
      <c r="O8" s="250"/>
      <c r="P8" s="10">
        <f>Venkov!B26</f>
        <v>1624.6008999999997</v>
      </c>
      <c r="Q8" s="10">
        <f>Venkov!C26</f>
        <v>1632.6288999999999</v>
      </c>
      <c r="R8" s="10">
        <f>Venkov!D26</f>
        <v>1821.6069199999997</v>
      </c>
      <c r="S8" s="10"/>
      <c r="T8" s="10"/>
      <c r="U8" s="10">
        <f>Venkov!E26</f>
        <v>1847.6044569999995</v>
      </c>
      <c r="V8" s="10">
        <f>Venkov!F26</f>
        <v>1880.5581459</v>
      </c>
      <c r="W8" s="10">
        <f>Venkov!G26</f>
        <v>2581.5502999999994</v>
      </c>
      <c r="X8" s="10">
        <f>Venkov!H26</f>
        <v>1686.457388</v>
      </c>
    </row>
    <row r="9" spans="1:35" ht="15" customHeight="1">
      <c r="A9" s="254" t="s">
        <v>125</v>
      </c>
      <c r="B9" s="250"/>
      <c r="C9" s="10">
        <f>'EE Data'!L8</f>
        <v>0</v>
      </c>
      <c r="D9" s="10">
        <f>'EE Data'!M8</f>
        <v>0</v>
      </c>
      <c r="E9" s="10">
        <f ca="1">'EE Data'!N8</f>
        <v>44.257000000000005</v>
      </c>
      <c r="F9" s="10">
        <f>'EE Data'!O8</f>
        <v>0</v>
      </c>
      <c r="G9" s="10">
        <f>'EE Data'!P8</f>
        <v>0</v>
      </c>
      <c r="H9" s="10">
        <f ca="1">'EE Data'!Q8</f>
        <v>36.835000000000001</v>
      </c>
      <c r="I9" s="10">
        <f ca="1">'EE Data'!R8</f>
        <v>41.234999999999999</v>
      </c>
      <c r="J9" s="10">
        <f ca="1">'EE Data'!S8</f>
        <v>35.277000000000001</v>
      </c>
      <c r="K9" s="10">
        <f ca="1">'EE Data'!T8</f>
        <v>32.409999999999997</v>
      </c>
      <c r="N9" s="250" t="s">
        <v>125</v>
      </c>
      <c r="O9" s="250"/>
      <c r="P9" s="10">
        <v>0</v>
      </c>
      <c r="Q9" s="10">
        <v>0</v>
      </c>
      <c r="R9" s="10">
        <f>Venkov!B21-R8</f>
        <v>11183.650079999998</v>
      </c>
      <c r="S9" s="10"/>
      <c r="T9" s="10"/>
      <c r="U9" s="10">
        <f>Venkov!C21-U8</f>
        <v>9808.2605430000003</v>
      </c>
      <c r="V9" s="10">
        <f>Venkov!D21-V8</f>
        <v>10761.9068541</v>
      </c>
      <c r="W9" s="10">
        <f>Venkov!E21-W8</f>
        <v>10153.4817</v>
      </c>
      <c r="X9" s="10">
        <f>Venkov!F21-X8</f>
        <v>9793.9196120000015</v>
      </c>
      <c r="Z9" t="s">
        <v>126</v>
      </c>
      <c r="AA9">
        <f>denostupně!C6</f>
        <v>3167.1935087719298</v>
      </c>
      <c r="AB9">
        <f>denostupně!C7</f>
        <v>3509.0144298245614</v>
      </c>
      <c r="AC9">
        <f>denostupně!C11</f>
        <v>3956.1</v>
      </c>
      <c r="AD9">
        <f>denostupně!C13</f>
        <v>3551.2</v>
      </c>
      <c r="AE9">
        <f>denostupně!C14</f>
        <v>3627.1</v>
      </c>
      <c r="AF9">
        <f>denostupně!C16</f>
        <v>3198</v>
      </c>
      <c r="AG9">
        <f>denostupně!C19</f>
        <v>3040.9</v>
      </c>
      <c r="AH9">
        <f>denostupně!C20</f>
        <v>3209.4</v>
      </c>
      <c r="AI9">
        <f>denostupně!C21</f>
        <v>3205.4</v>
      </c>
    </row>
    <row r="10" spans="1:35" ht="15" customHeight="1">
      <c r="A10" s="250" t="s">
        <v>127</v>
      </c>
      <c r="B10" s="250"/>
      <c r="C10" s="10">
        <f>'EE Data'!L9</f>
        <v>0</v>
      </c>
      <c r="D10" s="10">
        <f>'EE Data'!M9</f>
        <v>0</v>
      </c>
      <c r="E10" s="10">
        <f ca="1">'EE Data'!N9</f>
        <v>308.31099999999998</v>
      </c>
      <c r="F10" s="10">
        <f>'EE Data'!O9</f>
        <v>0</v>
      </c>
      <c r="G10" s="10">
        <f>'EE Data'!P9</f>
        <v>0</v>
      </c>
      <c r="H10" s="10">
        <f ca="1">'EE Data'!Q9</f>
        <v>329.46899999999999</v>
      </c>
      <c r="I10" s="10">
        <f ca="1">'EE Data'!R9</f>
        <v>333.11200000000002</v>
      </c>
      <c r="J10" s="10">
        <f ca="1">'EE Data'!S9</f>
        <v>341.64499999999998</v>
      </c>
      <c r="K10" s="10">
        <f ca="1">'EE Data'!T9</f>
        <v>338.64</v>
      </c>
      <c r="N10" s="250" t="s">
        <v>127</v>
      </c>
      <c r="O10" s="250"/>
      <c r="P10" s="10">
        <v>0</v>
      </c>
      <c r="Q10" s="10">
        <v>0</v>
      </c>
      <c r="R10" s="10">
        <f>Venkov!B22</f>
        <v>39308.236999999986</v>
      </c>
      <c r="S10" s="10"/>
      <c r="T10" s="10"/>
      <c r="U10" s="10">
        <f>Venkov!C22</f>
        <v>36549.859000000004</v>
      </c>
      <c r="V10" s="10">
        <f>Venkov!D22</f>
        <v>39651.121999999996</v>
      </c>
      <c r="W10" s="10">
        <f>Venkov!E22</f>
        <v>39816.226000000002</v>
      </c>
      <c r="X10" s="10">
        <f>Venkov!F22</f>
        <v>40526.213999999985</v>
      </c>
      <c r="Z10" t="s">
        <v>128</v>
      </c>
      <c r="AA10">
        <f>denostupně!$C$23/'EL SECAP'!AA9</f>
        <v>1.0618333666218855</v>
      </c>
      <c r="AB10">
        <f>denostupně!$C$23/'EL SECAP'!AB9</f>
        <v>0.95839781038757965</v>
      </c>
      <c r="AC10">
        <f>denostupně!$C$23/'EL SECAP'!AC9</f>
        <v>0.85008764848266749</v>
      </c>
      <c r="AD10">
        <f>denostupně!$C$23/'EL SECAP'!AD9</f>
        <v>0.9470127692504734</v>
      </c>
      <c r="AE10">
        <f>denostupně!$C$23/'EL SECAP'!AE9</f>
        <v>0.9271957613967855</v>
      </c>
      <c r="AF10">
        <f>denostupně!$C$23/'EL SECAP'!AF9</f>
        <v>1.0516046735967106</v>
      </c>
      <c r="AG10">
        <f>denostupně!$C$23/'EL SECAP'!AG9</f>
        <v>1.1059330284331219</v>
      </c>
      <c r="AH10">
        <f>denostupně!$C$23/'EL SECAP'!AH9</f>
        <v>1.0478693045934695</v>
      </c>
      <c r="AI10">
        <f>denostupně!$C$23/'EL SECAP'!AI9</f>
        <v>1.0491769345985775</v>
      </c>
    </row>
    <row r="11" spans="1:35">
      <c r="A11" s="250" t="s">
        <v>129</v>
      </c>
      <c r="B11" s="250"/>
      <c r="C11" s="10">
        <f>'EE Data'!L10</f>
        <v>0</v>
      </c>
      <c r="D11" s="10">
        <f>'EE Data'!M10</f>
        <v>0</v>
      </c>
      <c r="E11" s="10">
        <f ca="1">'EE Data'!N10</f>
        <v>16.992045366675534</v>
      </c>
      <c r="F11" s="10">
        <f>'EE Data'!O10</f>
        <v>0</v>
      </c>
      <c r="G11" s="10">
        <f>'EE Data'!P10</f>
        <v>0</v>
      </c>
      <c r="H11" s="10">
        <f ca="1">'EE Data'!Q10</f>
        <v>14.629779391682185</v>
      </c>
      <c r="I11" s="10">
        <f ca="1">'EE Data'!R10</f>
        <v>16.049477130442494</v>
      </c>
      <c r="J11" s="10">
        <f ca="1">'EE Data'!S10</f>
        <v>15.589396665779907</v>
      </c>
      <c r="K11" s="10">
        <f ca="1">'EE Data'!T10</f>
        <v>13.732999999999999</v>
      </c>
      <c r="N11" s="250" t="s">
        <v>129</v>
      </c>
      <c r="O11" s="250"/>
      <c r="P11" s="10"/>
      <c r="Q11" s="10"/>
      <c r="R11" s="10">
        <f ca="1">'EE Data'!N21</f>
        <v>1441.1469939486301</v>
      </c>
      <c r="S11" s="10"/>
      <c r="T11" s="10"/>
      <c r="U11" s="10">
        <f ca="1">'EE Data'!Q21</f>
        <v>1291.6172903481302</v>
      </c>
      <c r="V11" s="10">
        <f ca="1">'EE Data'!R21</f>
        <v>1400.9450509782905</v>
      </c>
      <c r="W11" s="10">
        <f ca="1">'EE Data'!S21</f>
        <v>1411.2026455639909</v>
      </c>
      <c r="X11" s="10">
        <f ca="1">'EE Data'!T21</f>
        <v>1272.1709999999998</v>
      </c>
    </row>
    <row r="12" spans="1:35">
      <c r="A12" s="254" t="s">
        <v>130</v>
      </c>
      <c r="B12" s="11" t="s">
        <v>131</v>
      </c>
      <c r="C12" s="10"/>
      <c r="D12" s="10"/>
      <c r="E12" s="10"/>
      <c r="F12" s="10"/>
      <c r="G12" s="12"/>
      <c r="H12" s="12"/>
      <c r="I12" s="12"/>
      <c r="J12" s="12"/>
      <c r="K12" s="12"/>
      <c r="N12" s="254" t="s">
        <v>130</v>
      </c>
      <c r="O12" s="11" t="s">
        <v>131</v>
      </c>
      <c r="P12" s="10"/>
      <c r="Q12" s="10"/>
      <c r="R12" s="10"/>
      <c r="S12" s="10"/>
      <c r="T12" s="12"/>
      <c r="U12" s="12"/>
      <c r="V12" s="12"/>
      <c r="W12" s="12"/>
      <c r="X12" s="12"/>
      <c r="AA12" t="str">
        <f>A11</f>
        <v>Veřejné osvětlení</v>
      </c>
    </row>
    <row r="13" spans="1:35" ht="33.75">
      <c r="A13" s="250"/>
      <c r="B13" s="13" t="s">
        <v>132</v>
      </c>
      <c r="C13" s="10"/>
      <c r="D13" s="10"/>
      <c r="E13" s="10"/>
      <c r="F13" s="10"/>
      <c r="G13" s="12"/>
      <c r="H13" s="12"/>
      <c r="I13" s="12"/>
      <c r="J13" s="12"/>
      <c r="K13" s="12"/>
      <c r="N13" s="250"/>
      <c r="O13" s="13" t="s">
        <v>132</v>
      </c>
      <c r="P13" s="10"/>
      <c r="Q13" s="10"/>
      <c r="R13" s="10"/>
      <c r="S13" s="10"/>
      <c r="T13" s="12"/>
      <c r="U13" s="12"/>
      <c r="V13" s="12"/>
      <c r="W13" s="12"/>
      <c r="X13" s="12"/>
      <c r="AA13">
        <f t="shared" ref="AA13:AI13" si="2">C6</f>
        <v>2000</v>
      </c>
      <c r="AB13">
        <f t="shared" si="2"/>
        <v>2005</v>
      </c>
      <c r="AC13">
        <f t="shared" si="2"/>
        <v>2010</v>
      </c>
      <c r="AD13">
        <f t="shared" si="2"/>
        <v>2012</v>
      </c>
      <c r="AE13">
        <f t="shared" si="2"/>
        <v>2013</v>
      </c>
      <c r="AF13">
        <f t="shared" si="2"/>
        <v>2015</v>
      </c>
      <c r="AG13">
        <f t="shared" si="2"/>
        <v>2018</v>
      </c>
      <c r="AH13">
        <f t="shared" si="2"/>
        <v>2019</v>
      </c>
      <c r="AI13">
        <f t="shared" si="2"/>
        <v>2020</v>
      </c>
    </row>
    <row r="14" spans="1:35" ht="15" customHeight="1">
      <c r="A14" s="14" t="s">
        <v>133</v>
      </c>
      <c r="C14" s="15">
        <f ca="1">SUM(C8:C13)</f>
        <v>26.363</v>
      </c>
      <c r="D14" s="15">
        <f t="shared" ref="D14:K14" ca="1" si="3">SUM(D8:D13)</f>
        <v>24.753</v>
      </c>
      <c r="E14" s="15">
        <f t="shared" ca="1" si="3"/>
        <v>395.06904536667554</v>
      </c>
      <c r="F14" s="15">
        <f t="shared" si="3"/>
        <v>0</v>
      </c>
      <c r="G14" s="15">
        <f t="shared" si="3"/>
        <v>0</v>
      </c>
      <c r="H14" s="15">
        <f t="shared" ca="1" si="3"/>
        <v>404.16577939168218</v>
      </c>
      <c r="I14" s="15">
        <f t="shared" ca="1" si="3"/>
        <v>415.05747713044252</v>
      </c>
      <c r="J14" s="15">
        <f t="shared" ca="1" si="3"/>
        <v>421.24139666577992</v>
      </c>
      <c r="K14" s="15">
        <f t="shared" ca="1" si="3"/>
        <v>408.75799999999998</v>
      </c>
      <c r="N14" s="14" t="s">
        <v>133</v>
      </c>
      <c r="P14" s="15">
        <f>SUM(P8:P13)</f>
        <v>1624.6008999999997</v>
      </c>
      <c r="Q14" s="15">
        <f t="shared" ref="Q14:X14" si="4">SUM(Q8:Q13)</f>
        <v>1632.6288999999999</v>
      </c>
      <c r="R14" s="15">
        <f t="shared" ca="1" si="4"/>
        <v>53754.640993948611</v>
      </c>
      <c r="S14" s="15">
        <f t="shared" si="4"/>
        <v>0</v>
      </c>
      <c r="T14" s="15">
        <f t="shared" si="4"/>
        <v>0</v>
      </c>
      <c r="U14" s="15">
        <f t="shared" ca="1" si="4"/>
        <v>49497.341290348129</v>
      </c>
      <c r="V14" s="15">
        <f t="shared" ca="1" si="4"/>
        <v>53694.53205097829</v>
      </c>
      <c r="W14" s="15">
        <f t="shared" ca="1" si="4"/>
        <v>53962.460645563995</v>
      </c>
      <c r="X14" s="15">
        <f t="shared" ca="1" si="4"/>
        <v>53278.761999999988</v>
      </c>
      <c r="AA14" s="15">
        <f>P11</f>
        <v>0</v>
      </c>
      <c r="AB14" s="15">
        <f t="shared" ref="AB14:AI14" si="5">Q11</f>
        <v>0</v>
      </c>
      <c r="AC14" s="15">
        <f t="shared" ca="1" si="5"/>
        <v>1441.1469939486301</v>
      </c>
      <c r="AD14" s="15">
        <f t="shared" si="5"/>
        <v>0</v>
      </c>
      <c r="AE14" s="15">
        <f t="shared" si="5"/>
        <v>0</v>
      </c>
      <c r="AF14" s="15">
        <f t="shared" ca="1" si="5"/>
        <v>1291.6172903481302</v>
      </c>
      <c r="AG14" s="15">
        <f t="shared" ca="1" si="5"/>
        <v>1400.9450509782905</v>
      </c>
      <c r="AH14" s="15">
        <f t="shared" ca="1" si="5"/>
        <v>1411.2026455639909</v>
      </c>
      <c r="AI14" s="15">
        <f t="shared" ca="1" si="5"/>
        <v>1272.1709999999998</v>
      </c>
    </row>
    <row r="16" spans="1:35" ht="18.75">
      <c r="A16" s="6" t="s">
        <v>134</v>
      </c>
      <c r="N16" s="6" t="s">
        <v>134</v>
      </c>
      <c r="Z16" t="s">
        <v>119</v>
      </c>
      <c r="AA16">
        <v>2000</v>
      </c>
      <c r="AB16">
        <v>2005</v>
      </c>
      <c r="AC16">
        <v>2010</v>
      </c>
      <c r="AD16">
        <v>2015</v>
      </c>
      <c r="AE16">
        <v>2018</v>
      </c>
      <c r="AF16">
        <v>2019</v>
      </c>
      <c r="AG16">
        <v>2020</v>
      </c>
    </row>
    <row r="17" spans="1:33">
      <c r="Z17" t="s">
        <v>135</v>
      </c>
      <c r="AA17" s="15">
        <f ca="1">SUM(P21:P25)</f>
        <v>1516.5321439244949</v>
      </c>
      <c r="AB17" s="15">
        <f t="shared" ref="AB17:AC17" ca="1" si="6">SUM(Q21:Q25)</f>
        <v>1403.0598549481397</v>
      </c>
      <c r="AC17" s="15">
        <f t="shared" ca="1" si="6"/>
        <v>45941.407612473369</v>
      </c>
      <c r="AD17" s="15">
        <f ca="1">SUM(U21:U25)</f>
        <v>50229.133428466819</v>
      </c>
      <c r="AE17" s="15">
        <f t="shared" ref="AE17:AG17" ca="1" si="7">SUM(V21:V25)</f>
        <v>56799.453557536981</v>
      </c>
      <c r="AF17" s="15">
        <f t="shared" ca="1" si="7"/>
        <v>54597.228477859942</v>
      </c>
      <c r="AG17" s="15">
        <f t="shared" ca="1" si="7"/>
        <v>54093.733722234712</v>
      </c>
    </row>
    <row r="18" spans="1:33" ht="15" customHeight="1">
      <c r="A18" s="251" t="s">
        <v>120</v>
      </c>
      <c r="B18" s="251"/>
      <c r="C18" s="251" t="s">
        <v>121</v>
      </c>
      <c r="D18" s="251"/>
      <c r="E18" s="251"/>
      <c r="F18" s="251"/>
      <c r="G18" s="251"/>
      <c r="H18" s="251"/>
      <c r="I18" s="251"/>
      <c r="J18" s="251"/>
      <c r="K18" s="251"/>
      <c r="N18" s="251" t="s">
        <v>120</v>
      </c>
      <c r="O18" s="251"/>
      <c r="P18" s="251" t="s">
        <v>121</v>
      </c>
      <c r="Q18" s="251"/>
      <c r="R18" s="251"/>
      <c r="S18" s="251"/>
      <c r="T18" s="251"/>
      <c r="U18" s="251"/>
      <c r="V18" s="251"/>
      <c r="W18" s="251"/>
      <c r="X18" s="251"/>
      <c r="Z18" t="s">
        <v>136</v>
      </c>
      <c r="AA18" s="15">
        <f>SUM('ZP SECAP'!P22:P26)</f>
        <v>67001.667021495567</v>
      </c>
      <c r="AB18" s="15">
        <f>SUM('ZP SECAP'!Q22:Q26)</f>
        <v>61718.713505196029</v>
      </c>
      <c r="AC18" s="15">
        <f>SUM('ZP SECAP'!R22:R26)</f>
        <v>58093.879195137553</v>
      </c>
      <c r="AD18" s="15">
        <f>SUM('ZP SECAP'!U22:U25)</f>
        <v>58521.900895664636</v>
      </c>
      <c r="AE18" s="15">
        <f>SUM('ZP SECAP'!V22:V25)</f>
        <v>64820.460398825715</v>
      </c>
      <c r="AF18" s="15">
        <f>SUM('ZP SECAP'!W22:W25)</f>
        <v>60854.019196572903</v>
      </c>
      <c r="AG18" s="15">
        <f>SUM('ZP SECAP'!X22:X25)</f>
        <v>62818.418493817117</v>
      </c>
    </row>
    <row r="19" spans="1:33">
      <c r="A19" s="239"/>
      <c r="B19" s="239"/>
      <c r="C19" s="9">
        <v>2000</v>
      </c>
      <c r="D19" s="9">
        <v>2005</v>
      </c>
      <c r="E19" s="9">
        <v>2010</v>
      </c>
      <c r="F19" s="9">
        <v>2012</v>
      </c>
      <c r="G19" s="9">
        <v>2013</v>
      </c>
      <c r="H19" s="9">
        <v>2015</v>
      </c>
      <c r="I19" s="9">
        <v>2018</v>
      </c>
      <c r="J19" s="9">
        <v>2019</v>
      </c>
      <c r="K19" s="9">
        <v>2020</v>
      </c>
      <c r="N19" s="239"/>
      <c r="O19" s="239"/>
      <c r="P19" s="9">
        <v>2000</v>
      </c>
      <c r="Q19" s="9">
        <v>2005</v>
      </c>
      <c r="R19" s="9">
        <v>2010</v>
      </c>
      <c r="S19" s="9">
        <v>2012</v>
      </c>
      <c r="T19" s="9">
        <v>2013</v>
      </c>
      <c r="U19" s="9">
        <v>2015</v>
      </c>
      <c r="V19" s="9">
        <v>2018</v>
      </c>
      <c r="W19" s="9">
        <v>2019</v>
      </c>
      <c r="X19" s="9">
        <v>2020</v>
      </c>
      <c r="Z19" t="s">
        <v>137</v>
      </c>
      <c r="AA19" s="15">
        <f>SUM('TP SECAP'!P21:P27)+SUM('KP a PP SECAP'!P22:P27)</f>
        <v>42697.872799364181</v>
      </c>
      <c r="AB19" s="15">
        <f>SUM('TP SECAP'!Q21:Q27)+SUM('KP a PP SECAP'!Q22:Q27)</f>
        <v>36826.678725079924</v>
      </c>
      <c r="AC19" s="15">
        <f>SUM('TP SECAP'!R21:R27)+SUM('KP a PP SECAP'!R22:R27)</f>
        <v>32852.638029839218</v>
      </c>
      <c r="AD19" s="15">
        <f>SUM('TP SECAP'!S21:S27)+SUM('KP a PP SECAP'!S22:S28)</f>
        <v>33132.308464101086</v>
      </c>
      <c r="AE19" s="15">
        <f>SUM('TP SECAP'!V21:V27)+SUM('KP a PP SECAP'!V22:V28)</f>
        <v>31958.181074265078</v>
      </c>
      <c r="AF19" s="15">
        <f>SUM('TP SECAP'!W21:W27)+SUM('KP a PP SECAP'!W22:W28)</f>
        <v>32662.922818598759</v>
      </c>
      <c r="AG19" s="15">
        <f>SUM('TP SECAP'!X21:X27)+SUM('KP a PP SECAP'!X22:X28)</f>
        <v>33306.426804155744</v>
      </c>
    </row>
    <row r="20" spans="1:33">
      <c r="A20" s="252" t="s">
        <v>138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N20" s="252" t="s">
        <v>123</v>
      </c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Z20" t="s">
        <v>139</v>
      </c>
      <c r="AA20" s="15">
        <f>SUM('BP SECAP'!P21:P26)</f>
        <v>34264.694877781643</v>
      </c>
      <c r="AB20" s="15">
        <f>SUM('BP SECAP'!Q21:Q26)</f>
        <v>42216.814051416557</v>
      </c>
      <c r="AC20" s="15">
        <f>SUM('BP SECAP'!R21:R26)</f>
        <v>46633.24115214232</v>
      </c>
      <c r="AD20" s="15">
        <f>SUM('BP SECAP'!S21:S27)</f>
        <v>50442.7576393696</v>
      </c>
      <c r="AE20" s="15">
        <f>SUM('BP SECAP'!V21:V27)</f>
        <v>50055.139776456017</v>
      </c>
      <c r="AF20" s="15">
        <f>SUM('BP SECAP'!W21:W27)</f>
        <v>48935.1552581496</v>
      </c>
      <c r="AG20" s="15">
        <f>SUM('BP SECAP'!X21:X27)</f>
        <v>49384.952594802809</v>
      </c>
    </row>
    <row r="21" spans="1:33" ht="15" customHeight="1">
      <c r="A21" s="250" t="s">
        <v>124</v>
      </c>
      <c r="B21" s="250"/>
      <c r="C21" s="10">
        <f ca="1">(C8*'EE Data'!$B$45)*'EL SECAP'!AA10+'EL SECAP'!C8*'EE Data'!$C$45</f>
        <v>20.960370978889259</v>
      </c>
      <c r="D21" s="10">
        <f ca="1">(D8*'EE Data'!$B$45)*'EL SECAP'!AB10+'EL SECAP'!D8*'EE Data'!$C$45</f>
        <v>18.080944933589567</v>
      </c>
      <c r="E21" s="10">
        <f ca="1">(E8*'EE Data'!$B$45)*'EL SECAP'!AC10+'EL SECAP'!E8*'EE Data'!$C$45</f>
        <v>16.907278860215214</v>
      </c>
      <c r="F21" s="10">
        <f ca="1">(F8*'EE Data'!$B$45)*'EL SECAP'!AD9+'EL SECAP'!F8*'EE Data'!$C$45</f>
        <v>0</v>
      </c>
      <c r="G21" s="10">
        <f ca="1">(G8*'EE Data'!$B$45)*'EL SECAP'!AE9+'EL SECAP'!G8*'EE Data'!$C$45</f>
        <v>0</v>
      </c>
      <c r="H21" s="10">
        <f ca="1">(H8*'EE Data'!$B$45)*'EL SECAP'!AF10+'EL SECAP'!H8*'EE Data'!$C$45</f>
        <v>18.322571739034338</v>
      </c>
      <c r="I21" s="10">
        <f ca="1">(I8*'EE Data'!$B$45)*'EL SECAP'!AG10+'EL SECAP'!I8*'EE Data'!$C$45</f>
        <v>20.28652004073021</v>
      </c>
      <c r="J21" s="10">
        <f ca="1">(J8*'EE Data'!$B$45)*'EL SECAP'!AH10+'EL SECAP'!J8*'EE Data'!$C$45</f>
        <v>22.591686663666202</v>
      </c>
      <c r="K21" s="10">
        <f ca="1">(K8*'EE Data'!$B$45)*'EL SECAP'!AI10+K8*'EE Data'!$C$45</f>
        <v>18.872200709773622</v>
      </c>
      <c r="N21" s="250" t="s">
        <v>124</v>
      </c>
      <c r="O21" s="250"/>
      <c r="P21" s="10">
        <f ca="1">(P8*'EE Data'!$C$41)*'EL SECAP'!AA10+'EL SECAP'!P8*'EE Data'!$D$41</f>
        <v>1516.5321439244949</v>
      </c>
      <c r="Q21" s="10">
        <f ca="1">(Q8*'EE Data'!$C$41)*'EL SECAP'!AB10+'EL SECAP'!Q8*'EE Data'!$D$41</f>
        <v>1403.0598549481397</v>
      </c>
      <c r="R21" s="10">
        <f ca="1">(R8*'EE Data'!$C$41)*'EL SECAP'!AC10+'EL SECAP'!R8*'EE Data'!$D$41</f>
        <v>1424.1362408619768</v>
      </c>
      <c r="S21" s="10">
        <f ca="1">(S8*'EE Data'!$C$41)*'EL SECAP'!AD9+'EL SECAP'!S8*'EE Data'!$D$41</f>
        <v>0</v>
      </c>
      <c r="T21" s="10">
        <f ca="1">(T8*'EE Data'!$C$41)*'EL SECAP'!AE9+'EL SECAP'!T8*'EE Data'!$D$41</f>
        <v>0</v>
      </c>
      <c r="U21" s="10">
        <f ca="1">(U8*'EE Data'!$C$41)*'EL SECAP'!AF10+'EL SECAP'!U8*'EE Data'!$D$41</f>
        <v>1711.1640369397794</v>
      </c>
      <c r="V21" s="10">
        <f ca="1">(V8*'EE Data'!$C$41)*'EL SECAP'!AG10+'EL SECAP'!V8*'EE Data'!$D$41</f>
        <v>1814.8688813973677</v>
      </c>
      <c r="W21" s="10">
        <f ca="1">(W8*'EE Data'!$C$41)*'EL SECAP'!AH10+'EL SECAP'!W8*'EE Data'!$D$41</f>
        <v>2384.0025305000559</v>
      </c>
      <c r="X21" s="10">
        <f ca="1">(X8*'EE Data'!$C$41)*'EL SECAP'!AI10+'EL SECAP'!X8*'EE Data'!$D$41</f>
        <v>1558.9844156045933</v>
      </c>
    </row>
    <row r="22" spans="1:33" ht="15" customHeight="1">
      <c r="A22" s="254" t="s">
        <v>125</v>
      </c>
      <c r="B22" s="250"/>
      <c r="C22" s="10">
        <f ca="1">(C9*'EE Data'!$B$45)*'EL SECAP'!AA10+'EL SECAP'!C9*'EE Data'!$C$45</f>
        <v>0</v>
      </c>
      <c r="D22" s="10">
        <f ca="1">(D9*'EE Data'!$B$45)*'EL SECAP'!AB10+'EL SECAP'!D9*'EE Data'!$C$45</f>
        <v>0</v>
      </c>
      <c r="E22" s="10">
        <f ca="1">(E9*'EE Data'!$B$45)*'EL SECAP'!AC10+'EL SECAP'!E9*'EE Data'!$C$45</f>
        <v>29.333389804247318</v>
      </c>
      <c r="F22" s="10">
        <f ca="1">(F9*'EE Data'!$B$45)*'EL SECAP'!AD10+'EL SECAP'!F9*'EE Data'!$C$45</f>
        <v>0</v>
      </c>
      <c r="G22" s="10">
        <f ca="1">(G9*'EE Data'!$B$45)*'EL SECAP'!AE10+'EL SECAP'!G9*'EE Data'!$C$45</f>
        <v>0</v>
      </c>
      <c r="H22" s="10">
        <f ca="1">(H9*'EE Data'!$B$45)*'EL SECAP'!AF10+'EL SECAP'!H9*'EE Data'!$C$45</f>
        <v>29.050961174557926</v>
      </c>
      <c r="I22" s="10">
        <f ca="1">(I9*'EE Data'!$B$45)*'EL SECAP'!AG10+'EL SECAP'!I9*'EE Data'!$C$45</f>
        <v>33.920548796865901</v>
      </c>
      <c r="J22" s="10">
        <f ca="1">(J9*'EE Data'!$B$45)*'EL SECAP'!AH10+'EL SECAP'!J9*'EE Data'!$C$45</f>
        <v>27.739886196803084</v>
      </c>
      <c r="K22" s="10">
        <f ca="1">(K9*'EE Data'!$B$45)*'EL SECAP'!AI10+K9*'EE Data'!$C$45</f>
        <v>25.511909280657477</v>
      </c>
      <c r="N22" s="250" t="s">
        <v>125</v>
      </c>
      <c r="O22" s="250"/>
      <c r="P22" s="10">
        <f ca="1">(P9*'EE Data'!$C$41)*'EL SECAP'!AA10+'EL SECAP'!P9*'EE Data'!$D$41</f>
        <v>0</v>
      </c>
      <c r="Q22" s="10">
        <f ca="1">(Q9*'EE Data'!$C$41)*'EL SECAP'!AB10+'EL SECAP'!Q9*'EE Data'!$D$41</f>
        <v>0</v>
      </c>
      <c r="R22" s="10">
        <f ca="1">(R9*'EE Data'!$C$41)*'EL SECAP'!AC10+'EL SECAP'!R9*'EE Data'!$D$41</f>
        <v>8743.4018882882501</v>
      </c>
      <c r="S22" s="10">
        <f ca="1">(S9*'EE Data'!$C$41)*'EL SECAP'!AD10+'EL SECAP'!S9*'EE Data'!$D$41</f>
        <v>0</v>
      </c>
      <c r="T22" s="10">
        <f ca="1">(T9*'EE Data'!$C$41)*'EL SECAP'!AE10+'EL SECAP'!T9*'EE Data'!$D$41</f>
        <v>0</v>
      </c>
      <c r="U22" s="10">
        <f ca="1">(U9*'EE Data'!$C$41)*'EL SECAP'!AF10+'EL SECAP'!U9*'EE Data'!$D$41</f>
        <v>9083.9479427154456</v>
      </c>
      <c r="V22" s="10">
        <f ca="1">(V9*'EE Data'!$C$41)*'EL SECAP'!AG10+'EL SECAP'!V9*'EE Data'!$D$41</f>
        <v>10385.985616337188</v>
      </c>
      <c r="W22" s="10">
        <f ca="1">(W9*'EE Data'!$C$41)*'EL SECAP'!AH10+'EL SECAP'!W9*'EE Data'!$D$41</f>
        <v>9376.507622642881</v>
      </c>
      <c r="X22" s="10">
        <f ca="1">(X9*'EE Data'!$C$41)*'EL SECAP'!AI10+'EL SECAP'!X9*'EE Data'!$D$41</f>
        <v>9053.6340564758975</v>
      </c>
      <c r="Z22" s="17" t="s">
        <v>140</v>
      </c>
      <c r="AA22">
        <v>2000</v>
      </c>
      <c r="AB22">
        <v>2005</v>
      </c>
      <c r="AC22">
        <v>2010</v>
      </c>
      <c r="AD22">
        <v>2015</v>
      </c>
      <c r="AE22">
        <v>2018</v>
      </c>
      <c r="AF22">
        <v>2019</v>
      </c>
      <c r="AG22">
        <v>2020</v>
      </c>
    </row>
    <row r="23" spans="1:33">
      <c r="A23" s="250" t="s">
        <v>127</v>
      </c>
      <c r="B23" s="250"/>
      <c r="C23" s="10">
        <f ca="1">(C10*'EE Data'!$B$46)*'EL SECAP'!AA10+'EL SECAP'!C10*'EE Data'!$C$46</f>
        <v>0</v>
      </c>
      <c r="D23" s="10">
        <f ca="1">(D10*'EE Data'!$B$46)*'EL SECAP'!AB10+'EL SECAP'!D10*'EE Data'!$C$46</f>
        <v>0</v>
      </c>
      <c r="E23" s="10">
        <f ca="1">(E10*'EE Data'!$B$46)*'EL SECAP'!AC10+'EL SECAP'!E10*'EE Data'!$C$46</f>
        <v>268.83269066560069</v>
      </c>
      <c r="F23" s="10">
        <f ca="1">(F10*'EE Data'!$B$46)*'EL SECAP'!AD10+'EL SECAP'!F10*'EE Data'!$C$46</f>
        <v>0</v>
      </c>
      <c r="G23" s="10">
        <f ca="1">(G10*'EE Data'!$B$46)*'EL SECAP'!AE10+'EL SECAP'!G10*'EE Data'!$C$46</f>
        <v>0</v>
      </c>
      <c r="H23" s="10">
        <f ca="1">(H10*'EE Data'!$B$46)*'EL SECAP'!AF10+'EL SECAP'!H10*'EE Data'!$C$46</f>
        <v>343.99130997544211</v>
      </c>
      <c r="I23" s="10">
        <f ca="1">(I10*'EE Data'!$B$46)*'EL SECAP'!AG10+'EL SECAP'!I10*'EE Data'!$C$46</f>
        <v>363.25273060831148</v>
      </c>
      <c r="J23" s="10">
        <f ca="1">(J10*'EE Data'!$B$46)*'EL SECAP'!AH10+'EL SECAP'!J10*'EE Data'!$C$46</f>
        <v>355.61396717643925</v>
      </c>
      <c r="K23" s="10">
        <f ca="1">(K10*'EE Data'!$B$46)*'EL SECAP'!AI10+'EL SECAP'!K10*'EE Data'!$C$46</f>
        <v>352.86432997876932</v>
      </c>
      <c r="N23" s="250" t="s">
        <v>127</v>
      </c>
      <c r="O23" s="250"/>
      <c r="P23" s="10">
        <f ca="1">(P10*'EE Data'!$E$41)*'EL SECAP'!AA10+'EL SECAP'!P10*'EE Data'!$F$41</f>
        <v>0</v>
      </c>
      <c r="Q23" s="10">
        <f ca="1">(Q10*'EE Data'!$E$41)*'EL SECAP'!AB10+'EL SECAP'!Q10*'EE Data'!$F$41</f>
        <v>0</v>
      </c>
      <c r="R23" s="10">
        <f ca="1">(R10*'EE Data'!$E$41)*'EL SECAP'!AC10+'EL SECAP'!R10*'EE Data'!$F$41</f>
        <v>34332.722489374515</v>
      </c>
      <c r="S23" s="10">
        <f ca="1">(S10*'EE Data'!$E$41)*'EL SECAP'!AD10+'EL SECAP'!S10*'EE Data'!$F$41</f>
        <v>0</v>
      </c>
      <c r="T23" s="10">
        <f ca="1">(T10*'EE Data'!$E$41)*'EL SECAP'!AE10+'EL SECAP'!T10*'EE Data'!$F$41</f>
        <v>0</v>
      </c>
      <c r="U23" s="10">
        <f ca="1">(U10*'EE Data'!$E$41)*'EL SECAP'!AF10+'EL SECAP'!U10*'EE Data'!$F$41</f>
        <v>38142.404158463469</v>
      </c>
      <c r="V23" s="10">
        <f ca="1">(V10*'EE Data'!$E$41)*'EL SECAP'!AG10+'EL SECAP'!V10*'EE Data'!$F$41</f>
        <v>43197.654008824131</v>
      </c>
      <c r="W23" s="10">
        <f ca="1">(W10*'EE Data'!$E$41)*'EL SECAP'!AH10+'EL SECAP'!W10*'EE Data'!$F$41</f>
        <v>41425.51567915301</v>
      </c>
      <c r="X23" s="10">
        <f ca="1">(X10*'EE Data'!$E$41)*'EL SECAP'!AI10+'EL SECAP'!X10*'EE Data'!$F$41</f>
        <v>42208.944250154222</v>
      </c>
      <c r="Z23" t="str">
        <f>A1</f>
        <v>Elektřina</v>
      </c>
      <c r="AA23" s="15">
        <f ca="1">P21</f>
        <v>1516.5321439244949</v>
      </c>
      <c r="AB23" s="15">
        <f t="shared" ref="AB23" ca="1" si="8">Q21</f>
        <v>1403.0598549481397</v>
      </c>
      <c r="AC23" s="15">
        <f ca="1">R21</f>
        <v>1424.1362408619768</v>
      </c>
      <c r="AD23" s="15">
        <f ca="1">U21</f>
        <v>1711.1640369397794</v>
      </c>
      <c r="AE23" s="15">
        <f ca="1">V21</f>
        <v>1814.8688813973677</v>
      </c>
      <c r="AF23" s="15">
        <f t="shared" ref="AF23:AG23" ca="1" si="9">W21</f>
        <v>2384.0025305000559</v>
      </c>
      <c r="AG23" s="15">
        <f t="shared" ca="1" si="9"/>
        <v>1558.9844156045933</v>
      </c>
    </row>
    <row r="24" spans="1:33">
      <c r="A24" s="250" t="s">
        <v>141</v>
      </c>
      <c r="B24" s="250"/>
      <c r="C24" s="10"/>
      <c r="D24" s="10"/>
      <c r="E24" s="10"/>
      <c r="F24" s="10"/>
      <c r="G24" s="10"/>
      <c r="H24" s="10"/>
      <c r="I24" s="10"/>
      <c r="J24" s="10"/>
      <c r="K24" s="10"/>
      <c r="N24" s="250" t="s">
        <v>141</v>
      </c>
      <c r="O24" s="250"/>
      <c r="P24" s="10"/>
      <c r="Q24" s="10"/>
      <c r="R24" s="10"/>
      <c r="S24" s="10"/>
      <c r="T24" s="10"/>
      <c r="U24" s="10"/>
      <c r="V24" s="10"/>
      <c r="W24" s="10"/>
      <c r="X24" s="10"/>
      <c r="Z24" t="str">
        <f>'ZP SECAP'!A1</f>
        <v>Zemní plyn</v>
      </c>
      <c r="AA24" s="15">
        <f>'ZP SECAP'!P22</f>
        <v>0</v>
      </c>
      <c r="AB24" s="15">
        <f>'ZP SECAP'!Q22</f>
        <v>0</v>
      </c>
      <c r="AC24" s="15">
        <f>'ZP SECAP'!R22</f>
        <v>1907.0888652794556</v>
      </c>
      <c r="AD24" s="15">
        <f>'ZP SECAP'!U22</f>
        <v>2710.6863998662734</v>
      </c>
      <c r="AE24" s="15">
        <f>'ZP SECAP'!V22</f>
        <v>3115.0564366094809</v>
      </c>
      <c r="AF24" s="15">
        <f>'ZP SECAP'!W22</f>
        <v>2917.147180442319</v>
      </c>
      <c r="AG24" s="15">
        <f>'ZP SECAP'!X22</f>
        <v>2805.2609309864524</v>
      </c>
    </row>
    <row r="25" spans="1:33">
      <c r="A25" s="250" t="s">
        <v>129</v>
      </c>
      <c r="B25" s="250"/>
      <c r="C25" s="10">
        <f t="shared" ref="C25:K25" si="10">C11</f>
        <v>0</v>
      </c>
      <c r="D25" s="10">
        <f t="shared" si="10"/>
        <v>0</v>
      </c>
      <c r="E25" s="10">
        <f t="shared" ca="1" si="10"/>
        <v>16.992045366675534</v>
      </c>
      <c r="F25" s="10">
        <f t="shared" si="10"/>
        <v>0</v>
      </c>
      <c r="G25" s="10">
        <f t="shared" si="10"/>
        <v>0</v>
      </c>
      <c r="H25" s="10">
        <f t="shared" ca="1" si="10"/>
        <v>14.629779391682185</v>
      </c>
      <c r="I25" s="10">
        <f t="shared" ca="1" si="10"/>
        <v>16.049477130442494</v>
      </c>
      <c r="J25" s="10">
        <f t="shared" ca="1" si="10"/>
        <v>15.589396665779907</v>
      </c>
      <c r="K25" s="10">
        <f t="shared" ca="1" si="10"/>
        <v>13.732999999999999</v>
      </c>
      <c r="N25" s="250" t="s">
        <v>129</v>
      </c>
      <c r="O25" s="250"/>
      <c r="P25" s="10">
        <f t="shared" ref="P25:X25" si="11">P11</f>
        <v>0</v>
      </c>
      <c r="Q25" s="10">
        <f t="shared" si="11"/>
        <v>0</v>
      </c>
      <c r="R25" s="10">
        <f t="shared" ca="1" si="11"/>
        <v>1441.1469939486301</v>
      </c>
      <c r="S25" s="10">
        <f t="shared" si="11"/>
        <v>0</v>
      </c>
      <c r="T25" s="10">
        <f t="shared" si="11"/>
        <v>0</v>
      </c>
      <c r="U25" s="10">
        <f t="shared" ca="1" si="11"/>
        <v>1291.6172903481302</v>
      </c>
      <c r="V25" s="10">
        <f t="shared" ca="1" si="11"/>
        <v>1400.9450509782905</v>
      </c>
      <c r="W25" s="10">
        <f t="shared" ca="1" si="11"/>
        <v>1411.2026455639909</v>
      </c>
      <c r="X25" s="10">
        <f t="shared" ca="1" si="11"/>
        <v>1272.1709999999998</v>
      </c>
      <c r="Z25" t="str">
        <f>'TP SECAP'!A1</f>
        <v>Tuhá fosilní paliva</v>
      </c>
      <c r="AA25" s="15">
        <f>'TP SECAP'!P21</f>
        <v>0</v>
      </c>
      <c r="AB25" s="15">
        <f>'TP SECAP'!Q21</f>
        <v>0</v>
      </c>
      <c r="AC25" s="15">
        <f>'TP SECAP'!R21</f>
        <v>51.896008117155674</v>
      </c>
      <c r="AD25" s="15">
        <f>'TP SECAP'!S21</f>
        <v>92.063894586488999</v>
      </c>
      <c r="AE25" s="15">
        <f>'TP SECAP'!V21</f>
        <v>26.096172032130337</v>
      </c>
      <c r="AF25" s="15">
        <f>'TP SECAP'!W21</f>
        <v>15.908614256478144</v>
      </c>
      <c r="AG25" s="15">
        <f>'TP SECAP'!X21</f>
        <v>0</v>
      </c>
    </row>
    <row r="26" spans="1:33">
      <c r="A26" s="254" t="s">
        <v>130</v>
      </c>
      <c r="B26" s="11" t="s">
        <v>131</v>
      </c>
      <c r="C26" s="10"/>
      <c r="D26" s="10"/>
      <c r="E26" s="10"/>
      <c r="F26" s="10"/>
      <c r="G26" s="10"/>
      <c r="H26" s="10"/>
      <c r="I26" s="10"/>
      <c r="J26" s="10"/>
      <c r="K26" s="10"/>
      <c r="N26" s="254" t="s">
        <v>130</v>
      </c>
      <c r="O26" s="11" t="s">
        <v>131</v>
      </c>
      <c r="P26" s="10"/>
      <c r="Q26" s="10"/>
      <c r="R26" s="10"/>
      <c r="S26" s="10"/>
      <c r="T26" s="10"/>
      <c r="U26" s="10"/>
      <c r="V26" s="10"/>
      <c r="W26" s="10"/>
      <c r="X26" s="10"/>
      <c r="Z26" t="str">
        <f>'BP SECAP'!A1</f>
        <v>Biopaliva</v>
      </c>
      <c r="AA26" s="15">
        <f>'BP SECAP'!P21</f>
        <v>10.883405522290174</v>
      </c>
      <c r="AB26" s="15">
        <f>'BP SECAP'!Q21</f>
        <v>10.195573439381517</v>
      </c>
      <c r="AC26" s="15">
        <f>'BP SECAP'!R21</f>
        <v>9.4753259057918928</v>
      </c>
      <c r="AD26" s="15">
        <f>'BP SECAP'!S21</f>
        <v>10.815386134324569</v>
      </c>
      <c r="AE26" s="15">
        <f>'BP SECAP'!V21</f>
        <v>11.176662148381867</v>
      </c>
      <c r="AF26" s="15">
        <f>'BP SECAP'!W21</f>
        <v>10.790546449254267</v>
      </c>
      <c r="AG26" s="15">
        <f>'BP SECAP'!X21</f>
        <v>10.799242007172957</v>
      </c>
    </row>
    <row r="27" spans="1:33">
      <c r="A27" s="250"/>
      <c r="B27" s="13" t="s">
        <v>119</v>
      </c>
      <c r="C27" s="10"/>
      <c r="D27" s="10"/>
      <c r="E27" s="10"/>
      <c r="F27" s="10"/>
      <c r="G27" s="10"/>
      <c r="H27" s="10"/>
      <c r="I27" s="10"/>
      <c r="J27" s="10"/>
      <c r="K27" s="10"/>
      <c r="N27" s="250"/>
      <c r="O27" s="13" t="s">
        <v>119</v>
      </c>
      <c r="P27" s="10"/>
      <c r="Q27" s="10"/>
      <c r="R27" s="10"/>
      <c r="S27" s="10"/>
      <c r="T27" s="10"/>
      <c r="U27" s="10"/>
      <c r="V27" s="10"/>
      <c r="W27" s="10"/>
      <c r="X27" s="10"/>
      <c r="Z27" t="str">
        <f>'KP a PP SECAP'!A1</f>
        <v>Kapalná paliva + Propan Butan</v>
      </c>
      <c r="AA27" s="15">
        <f>'KP a PP SECAP'!P22</f>
        <v>0</v>
      </c>
      <c r="AB27" s="15">
        <f>'KP a PP SECAP'!Q22</f>
        <v>0</v>
      </c>
      <c r="AC27" s="15">
        <f>'KP a PP SECAP'!R22</f>
        <v>0</v>
      </c>
      <c r="AD27" s="15">
        <f>'KP a PP SECAP'!S22</f>
        <v>0</v>
      </c>
      <c r="AE27" s="15">
        <f>'KP a PP SECAP'!V22</f>
        <v>0</v>
      </c>
      <c r="AF27" s="15">
        <f>'KP a PP SECAP'!W22</f>
        <v>0</v>
      </c>
      <c r="AG27" s="15">
        <f>'KP a PP SECAP'!X22</f>
        <v>0</v>
      </c>
    </row>
    <row r="29" spans="1:33">
      <c r="P29" s="16"/>
      <c r="Q29" s="16"/>
      <c r="R29" s="16"/>
      <c r="S29" s="16"/>
      <c r="T29" s="16"/>
      <c r="U29" s="16"/>
      <c r="V29" s="16"/>
      <c r="W29" s="16"/>
    </row>
    <row r="30" spans="1:33">
      <c r="P30" s="15"/>
      <c r="Q30" s="15"/>
      <c r="R30" s="15"/>
      <c r="S30" s="15"/>
      <c r="T30" s="15"/>
      <c r="U30" s="15"/>
      <c r="V30" s="15"/>
      <c r="W30" s="15"/>
    </row>
    <row r="77" spans="3:3">
      <c r="C77" s="15"/>
    </row>
    <row r="78" spans="3:3">
      <c r="C78" s="15"/>
    </row>
    <row r="79" spans="3:3">
      <c r="C79" s="15"/>
    </row>
    <row r="80" spans="3:3">
      <c r="C80" s="15"/>
    </row>
    <row r="81" spans="3:3">
      <c r="C81" s="15"/>
    </row>
    <row r="82" spans="3:3">
      <c r="C82" s="15"/>
    </row>
  </sheetData>
  <sheetProtection formatCells="0" formatColumns="0" formatRows="0" insertColumns="0" insertRows="0" insertHyperlinks="0" deleteColumns="0" deleteRows="0" selectLockedCells="1" sort="0" autoFilter="0" pivotTables="0"/>
  <mergeCells count="34">
    <mergeCell ref="N25:O25"/>
    <mergeCell ref="N26:N27"/>
    <mergeCell ref="N20:X20"/>
    <mergeCell ref="N21:O21"/>
    <mergeCell ref="N22:O22"/>
    <mergeCell ref="N23:O23"/>
    <mergeCell ref="N24:O24"/>
    <mergeCell ref="N10:O10"/>
    <mergeCell ref="N11:O11"/>
    <mergeCell ref="N12:N13"/>
    <mergeCell ref="N18:O19"/>
    <mergeCell ref="P18:X18"/>
    <mergeCell ref="N5:O6"/>
    <mergeCell ref="P5:X5"/>
    <mergeCell ref="N7:X7"/>
    <mergeCell ref="N8:O8"/>
    <mergeCell ref="N9:O9"/>
    <mergeCell ref="A22:B22"/>
    <mergeCell ref="A23:B23"/>
    <mergeCell ref="A24:B24"/>
    <mergeCell ref="A25:B25"/>
    <mergeCell ref="A26:A27"/>
    <mergeCell ref="A21:B21"/>
    <mergeCell ref="A5:B6"/>
    <mergeCell ref="C5:K5"/>
    <mergeCell ref="A7:K7"/>
    <mergeCell ref="A8:B8"/>
    <mergeCell ref="A9:B9"/>
    <mergeCell ref="A10:B10"/>
    <mergeCell ref="A11:B11"/>
    <mergeCell ref="A12:A13"/>
    <mergeCell ref="A18:B19"/>
    <mergeCell ref="C18:K18"/>
    <mergeCell ref="A20:K20"/>
  </mergeCells>
  <dataValidations count="7">
    <dataValidation allowBlank="1" showInputMessage="1" showErrorMessage="1" prompt="Budovy a zařízení ve vlastnictví orgánu místní samosprávy. Zařízeními se rozumí subjekty spotřebovávající energii, které nejsou budovami, jako jsou čističky odpadních vod." sqref="A8:B8 A21:B21 N8:O8 N21:O21" xr:uid="{00000000-0002-0000-0700-000000000000}"/>
    <dataValidation allowBlank="1" showInputMessage="1" showErrorMessage="1" prompt="Budovy a zařízení terciárního sektoru (služeb), například kanceláře soukromých společností, banky, komerční a retailové činnosti, nemocnice atd. " sqref="A9:B9 A22:B22 N9:O9 N22:O22" xr:uid="{00000000-0002-0000-0700-000001000000}"/>
    <dataValidation allowBlank="1" showInputMessage="1" showErrorMessage="1" prompt="Budovy, které jsou primárně užívány jako obytné budovy. Do tohoto sektoru by mělo patřit sociální bydlení." sqref="A10:B10 A23:B24 N10:O10 N23:O24" xr:uid="{00000000-0002-0000-0700-000002000000}"/>
    <dataValidation allowBlank="1" showInputMessage="1" showErrorMessage="1" prompt="Veřejné osvětlení, které vlastní nebo provozuje orgán místní samosprávy (např. pouliční osvětlení a semafory). Neobecní veřejné osvětlení je zahrnuto v sektoru „Terciární budovy, vybavení/zařízení“." sqref="A11:B11 A25:B25 N11:O11 N25:O25" xr:uid="{00000000-0002-0000-0700-000003000000}"/>
    <dataValidation allowBlank="1" showInputMessage="1" showErrorMessage="1" prompt="Průmyslová odvětví nezapojená do Evropského systému emisního obchodování (EU-ETS), jsou-li opatření zaměřená na průmyslové odvětví předvídána v rámci SEAP." sqref="B12 B26 O12 O26" xr:uid="{00000000-0002-0000-0700-000004000000}"/>
    <dataValidation allowBlank="1" showInputMessage="1" showErrorMessage="1" prompt="Průmyslová odvětví zapojená do Evropského systému emisního obchodování (EU-ETS), jsou-li opatření zaměřená na tato odvětví předvídána v rámci SEAP. " sqref="B13 B27 O13 O27" xr:uid="{00000000-0002-0000-0700-000005000000}"/>
    <dataValidation allowBlank="1" showInputMessage="1" showErrorMessage="1" prompt="Znamenají zpracovatelský průmysl a stavebnictví." sqref="A12:A13 A26:A27 N12:N13 N26:N27" xr:uid="{00000000-0002-0000-0700-000006000000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7000000}">
          <x14:formula1>
            <xm:f>'EE Data'!$A$3:$A$40</xm:f>
          </x14:formula1>
          <xm:sqref>D1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J32"/>
  <sheetViews>
    <sheetView workbookViewId="0">
      <selection activeCell="A22" sqref="A22:B22"/>
    </sheetView>
  </sheetViews>
  <sheetFormatPr defaultRowHeight="15"/>
  <cols>
    <col min="1" max="1" width="17.140625" customWidth="1"/>
    <col min="2" max="2" width="39.5703125" customWidth="1"/>
    <col min="3" max="3" width="16" bestFit="1" customWidth="1"/>
    <col min="4" max="4" width="14" customWidth="1"/>
    <col min="5" max="6" width="12.7109375" customWidth="1"/>
    <col min="11" max="11" width="19.140625" customWidth="1"/>
    <col min="14" max="14" width="27.42578125" customWidth="1"/>
    <col min="15" max="15" width="18.28515625" customWidth="1"/>
  </cols>
  <sheetData>
    <row r="1" spans="1:36" ht="21">
      <c r="A1" s="1" t="s">
        <v>142</v>
      </c>
      <c r="C1" s="2" t="s">
        <v>115</v>
      </c>
      <c r="D1" s="99" t="str">
        <f>'EL SECAP'!D1</f>
        <v>Hněvčeves</v>
      </c>
      <c r="K1" t="s">
        <v>143</v>
      </c>
      <c r="L1">
        <f>denostupně!C23</f>
        <v>3363.0317461622808</v>
      </c>
      <c r="N1" s="2" t="s">
        <v>144</v>
      </c>
      <c r="O1" s="99" t="s">
        <v>145</v>
      </c>
    </row>
    <row r="2" spans="1:36" ht="18.75">
      <c r="A2" s="5" t="s">
        <v>117</v>
      </c>
      <c r="K2" t="s">
        <v>146</v>
      </c>
      <c r="L2" s="18">
        <v>0.63500000000000001</v>
      </c>
    </row>
    <row r="3" spans="1:36" ht="18.75">
      <c r="A3" s="6" t="s">
        <v>118</v>
      </c>
      <c r="K3" t="s">
        <v>147</v>
      </c>
      <c r="L3">
        <f>0.8</f>
        <v>0.8</v>
      </c>
    </row>
    <row r="4" spans="1:36">
      <c r="A4" s="7"/>
      <c r="B4" s="8"/>
      <c r="C4" s="8"/>
      <c r="D4" s="8"/>
      <c r="E4" s="8"/>
      <c r="F4" s="8"/>
    </row>
    <row r="5" spans="1:36" ht="15" customHeight="1">
      <c r="A5" s="251" t="s">
        <v>120</v>
      </c>
      <c r="B5" s="251"/>
      <c r="C5" s="251" t="s">
        <v>148</v>
      </c>
      <c r="D5" s="251"/>
      <c r="E5" s="251"/>
      <c r="F5" s="251"/>
      <c r="G5" s="251"/>
      <c r="H5" s="251"/>
      <c r="I5" s="251"/>
      <c r="J5" s="251"/>
      <c r="K5" s="251"/>
      <c r="N5" s="251" t="s">
        <v>120</v>
      </c>
      <c r="O5" s="251"/>
      <c r="P5" s="251" t="s">
        <v>148</v>
      </c>
      <c r="Q5" s="251"/>
      <c r="R5" s="251"/>
      <c r="S5" s="251"/>
      <c r="T5" s="251"/>
      <c r="U5" s="251"/>
      <c r="V5" s="251"/>
      <c r="W5" s="251"/>
      <c r="X5" s="251"/>
      <c r="AB5">
        <v>2000</v>
      </c>
      <c r="AC5">
        <v>2005</v>
      </c>
      <c r="AD5">
        <v>2010</v>
      </c>
      <c r="AE5">
        <v>2012</v>
      </c>
      <c r="AF5">
        <v>2013</v>
      </c>
      <c r="AG5">
        <v>2015</v>
      </c>
      <c r="AH5">
        <v>2018</v>
      </c>
      <c r="AI5">
        <v>2019</v>
      </c>
      <c r="AJ5">
        <v>2020</v>
      </c>
    </row>
    <row r="6" spans="1:36">
      <c r="A6" s="239"/>
      <c r="B6" s="239"/>
      <c r="C6" s="9">
        <v>2000</v>
      </c>
      <c r="D6" s="9">
        <v>2005</v>
      </c>
      <c r="E6" s="9">
        <v>2010</v>
      </c>
      <c r="F6" s="9">
        <v>2012</v>
      </c>
      <c r="G6" s="9">
        <v>2013</v>
      </c>
      <c r="H6" s="9">
        <v>2015</v>
      </c>
      <c r="I6" s="9">
        <v>2018</v>
      </c>
      <c r="J6" s="9">
        <v>2019</v>
      </c>
      <c r="K6" s="9">
        <v>2020</v>
      </c>
      <c r="N6" s="239"/>
      <c r="O6" s="239"/>
      <c r="P6" s="9">
        <v>2000</v>
      </c>
      <c r="Q6" s="9">
        <v>2005</v>
      </c>
      <c r="R6" s="9">
        <v>2010</v>
      </c>
      <c r="S6" s="9">
        <v>2012</v>
      </c>
      <c r="T6" s="9">
        <v>2013</v>
      </c>
      <c r="U6" s="9">
        <v>2015</v>
      </c>
      <c r="V6" s="9">
        <v>2018</v>
      </c>
      <c r="W6" s="9">
        <v>2019</v>
      </c>
      <c r="X6" s="9">
        <v>2020</v>
      </c>
      <c r="AA6" t="s">
        <v>126</v>
      </c>
      <c r="AB6">
        <f>'EL SECAP'!AA9</f>
        <v>3167.1935087719298</v>
      </c>
      <c r="AC6">
        <f>'EL SECAP'!AB9</f>
        <v>3509.0144298245614</v>
      </c>
      <c r="AD6">
        <f>'EL SECAP'!AC9</f>
        <v>3956.1</v>
      </c>
      <c r="AE6">
        <f>'EL SECAP'!AD9</f>
        <v>3551.2</v>
      </c>
      <c r="AF6">
        <f>'EL SECAP'!AE9</f>
        <v>3627.1</v>
      </c>
      <c r="AG6">
        <f>'EL SECAP'!AF9</f>
        <v>3198</v>
      </c>
      <c r="AH6">
        <f>'EL SECAP'!AG9</f>
        <v>3040.9</v>
      </c>
      <c r="AI6">
        <f>'EL SECAP'!AH9</f>
        <v>3209.4</v>
      </c>
      <c r="AJ6">
        <f>'EL SECAP'!AI9</f>
        <v>3205.4</v>
      </c>
    </row>
    <row r="7" spans="1:36">
      <c r="A7" s="252" t="s">
        <v>123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N7" s="252" t="s">
        <v>123</v>
      </c>
      <c r="O7" s="253"/>
      <c r="P7" s="253"/>
      <c r="Q7" s="253"/>
      <c r="R7" s="253"/>
      <c r="S7" s="253"/>
      <c r="T7" s="253"/>
      <c r="U7" s="253"/>
      <c r="V7" s="253"/>
      <c r="W7" s="253"/>
      <c r="X7" s="253"/>
      <c r="AA7" t="s">
        <v>128</v>
      </c>
      <c r="AB7">
        <f>'EL SECAP'!AA10</f>
        <v>1.0618333666218855</v>
      </c>
      <c r="AC7">
        <f>'EL SECAP'!AB10</f>
        <v>0.95839781038757965</v>
      </c>
      <c r="AD7">
        <f>'EL SECAP'!AC10</f>
        <v>0.85008764848266749</v>
      </c>
      <c r="AE7">
        <f>'EL SECAP'!AD10</f>
        <v>0.9470127692504734</v>
      </c>
      <c r="AF7">
        <f>'EL SECAP'!AE10</f>
        <v>0.9271957613967855</v>
      </c>
      <c r="AG7">
        <f>'EL SECAP'!AF10</f>
        <v>1.0516046735967106</v>
      </c>
      <c r="AH7">
        <f>'EL SECAP'!AG10</f>
        <v>1.1059330284331219</v>
      </c>
      <c r="AI7">
        <f>'EL SECAP'!AH10</f>
        <v>1.0478693045934695</v>
      </c>
      <c r="AJ7">
        <f>'EL SECAP'!AI10</f>
        <v>1.0491769345985775</v>
      </c>
    </row>
    <row r="8" spans="1:36">
      <c r="A8" s="250" t="s">
        <v>124</v>
      </c>
      <c r="B8" s="250"/>
      <c r="C8" s="10">
        <f t="shared" ref="C8:D9" si="0">D8</f>
        <v>26.394981981981978</v>
      </c>
      <c r="D8" s="10">
        <f t="shared" si="0"/>
        <v>26.394981981981978</v>
      </c>
      <c r="E8" s="10">
        <f>IFERROR(HLOOKUP($D$1,'ZP Data'!$B$1:$AN$18,14,FALSE),0)/1.11</f>
        <v>26.394981981981978</v>
      </c>
      <c r="F8" s="10"/>
      <c r="G8" s="10"/>
      <c r="H8" s="10">
        <f>IFERROR(HLOOKUP($D$1,'ZP Data'!$B$1:$AN$18,15,FALSE),0)/1.11</f>
        <v>36.154603603603604</v>
      </c>
      <c r="I8" s="10">
        <f>IFERROR(HLOOKUP($D$1,'ZP Data'!$B$1:$AN$18,16,FALSE),0)/1.11</f>
        <v>34.534549549549553</v>
      </c>
      <c r="J8" s="10">
        <f>IFERROR(HLOOKUP($D$1,'ZP Data'!$B$1:$AN$18,17,FALSE),0)/1.11</f>
        <v>36.914945945945938</v>
      </c>
      <c r="K8" s="10">
        <f>IFERROR(HLOOKUP($D$1,'ZP Data'!$B$1:$AN$18,18,FALSE),0)/1.11</f>
        <v>36.741837837837842</v>
      </c>
      <c r="N8" s="250" t="s">
        <v>124</v>
      </c>
      <c r="O8" s="250"/>
      <c r="P8" s="10">
        <f>'ZP Data'!AO12/1.11</f>
        <v>0</v>
      </c>
      <c r="Q8" s="10">
        <f>'ZP Data'!AO13/1.11</f>
        <v>0</v>
      </c>
      <c r="R8" s="10">
        <f>'ZP Data'!AO14/1.11</f>
        <v>2166.973772396535</v>
      </c>
      <c r="S8" s="10"/>
      <c r="T8" s="10"/>
      <c r="U8" s="10">
        <f>'ZP Data'!AO15/1.11</f>
        <v>2603.2159138379761</v>
      </c>
      <c r="V8" s="10">
        <f>'ZP Data'!AO16/1.11</f>
        <v>2871.6909051632442</v>
      </c>
      <c r="W8" s="10">
        <f>'ZP Data'!AO17/1.11</f>
        <v>2809.5540611425959</v>
      </c>
      <c r="X8" s="10">
        <f>'ZP Data'!AO18/1.11</f>
        <v>2699.0751377652305</v>
      </c>
    </row>
    <row r="9" spans="1:36" ht="15" customHeight="1">
      <c r="A9" s="254" t="s">
        <v>125</v>
      </c>
      <c r="B9" s="250"/>
      <c r="C9" s="10">
        <f t="shared" si="0"/>
        <v>50.162890090090094</v>
      </c>
      <c r="D9" s="10">
        <f t="shared" si="0"/>
        <v>50.162890090090094</v>
      </c>
      <c r="E9" s="10">
        <f>HLOOKUP($D$1,'ZP Data'!C1:AN11,7,FALSE)/1.11</f>
        <v>50.162890090090094</v>
      </c>
      <c r="F9" s="10"/>
      <c r="G9" s="10"/>
      <c r="H9" s="10">
        <f>HLOOKUP($D$1,'ZP Data'!C1:AN11,8,FALSE)/1.11</f>
        <v>0</v>
      </c>
      <c r="I9" s="10">
        <f>HLOOKUP($D$1,'ZP Data'!C1:AN11,9,FALSE)/1.11</f>
        <v>0.33706306306306033</v>
      </c>
      <c r="J9" s="10">
        <f>HLOOKUP($D$1,'ZP Data'!C1:AN11,10,FALSE)/1.11</f>
        <v>0.70529729729730251</v>
      </c>
      <c r="K9" s="10">
        <f>HLOOKUP($D$1,'ZP Data'!C1:AN11,11,FALSE)/1.11</f>
        <v>0</v>
      </c>
      <c r="N9" s="250" t="s">
        <v>125</v>
      </c>
      <c r="O9" s="250"/>
      <c r="P9" s="10">
        <f>Q9</f>
        <v>4975.0259063063058</v>
      </c>
      <c r="Q9" s="10">
        <f>R9</f>
        <v>4975.0259063063058</v>
      </c>
      <c r="R9" s="10">
        <f>'ZP Data'!AO7/1.11</f>
        <v>4975.0259063063058</v>
      </c>
      <c r="S9" s="10"/>
      <c r="T9" s="10"/>
      <c r="U9" s="10">
        <f>'ZP Data'!AO8/1.11</f>
        <v>4209.7440873873884</v>
      </c>
      <c r="V9" s="10">
        <f>'ZP Data'!AO9/1.11</f>
        <v>4645.154013755674</v>
      </c>
      <c r="W9" s="10">
        <f>'ZP Data'!AO10/1.11</f>
        <v>4630.1263199384848</v>
      </c>
      <c r="X9" s="10">
        <f>'ZP Data'!AO11/1.11</f>
        <v>4789.7864857657651</v>
      </c>
    </row>
    <row r="10" spans="1:36">
      <c r="A10" s="250" t="s">
        <v>127</v>
      </c>
      <c r="B10" s="250"/>
      <c r="C10" s="10">
        <f>D10</f>
        <v>829.68587027027024</v>
      </c>
      <c r="D10" s="10">
        <f>E10</f>
        <v>829.68587027027024</v>
      </c>
      <c r="E10" s="10">
        <f>HLOOKUP($D$1,'ZP Data'!C1:AN11,2,FALSE)/1.11</f>
        <v>829.68587027027024</v>
      </c>
      <c r="F10" s="10"/>
      <c r="G10" s="10"/>
      <c r="H10" s="10">
        <f>HLOOKUP($D$1,'ZP Data'!C1:AN11,3,FALSE)/1.11</f>
        <v>611.68604504504492</v>
      </c>
      <c r="I10" s="10">
        <f>HLOOKUP($D$1,'ZP Data'!C1:AN11,4,FALSE)/1.11</f>
        <v>674.21167567567556</v>
      </c>
      <c r="J10" s="10">
        <f>HLOOKUP($D$1,'ZP Data'!C1:AN11,5,FALSE)/1.11</f>
        <v>626.00626126126122</v>
      </c>
      <c r="K10" s="10">
        <f>HLOOKUP($D$1,'ZP Data'!C1:AN11,6,FALSE)/1.11</f>
        <v>632.09915315315311</v>
      </c>
      <c r="N10" s="250" t="s">
        <v>127</v>
      </c>
      <c r="O10" s="250"/>
      <c r="P10" s="10">
        <f>Q10</f>
        <v>58868.512387387374</v>
      </c>
      <c r="Q10" s="10">
        <f>R10</f>
        <v>58868.512387387374</v>
      </c>
      <c r="R10" s="10">
        <f>'ZP Data'!AO2/1.11</f>
        <v>58868.512387387374</v>
      </c>
      <c r="S10" s="10"/>
      <c r="T10" s="10"/>
      <c r="U10" s="10">
        <f>'ZP Data'!AO3/1.11</f>
        <v>49388.725198198204</v>
      </c>
      <c r="V10" s="10">
        <f>'ZP Data'!AO4/1.11</f>
        <v>52239.480651351339</v>
      </c>
      <c r="W10" s="10">
        <f>'ZP Data'!AO5/1.11</f>
        <v>51169.860445945946</v>
      </c>
      <c r="X10" s="10">
        <f>'ZP Data'!AO6/1.11</f>
        <v>52951.730436036014</v>
      </c>
    </row>
    <row r="11" spans="1:36">
      <c r="A11" s="250" t="s">
        <v>141</v>
      </c>
      <c r="B11" s="250"/>
      <c r="C11" s="10"/>
      <c r="D11" s="10"/>
      <c r="E11" s="10"/>
      <c r="F11" s="10"/>
      <c r="G11" s="10"/>
      <c r="H11" s="10"/>
      <c r="I11" s="10"/>
      <c r="J11" s="10"/>
      <c r="K11" s="10"/>
      <c r="N11" s="250" t="s">
        <v>141</v>
      </c>
      <c r="O11" s="250"/>
      <c r="P11" s="10"/>
      <c r="Q11" s="10"/>
      <c r="R11" s="10"/>
      <c r="S11" s="10"/>
      <c r="T11" s="10"/>
      <c r="U11" s="10"/>
      <c r="V11" s="10"/>
      <c r="W11" s="10"/>
      <c r="X11" s="10"/>
    </row>
    <row r="12" spans="1:36">
      <c r="A12" s="250" t="s">
        <v>129</v>
      </c>
      <c r="B12" s="250"/>
      <c r="C12" s="10"/>
      <c r="D12" s="10"/>
      <c r="E12" s="10"/>
      <c r="F12" s="10"/>
      <c r="G12" s="10"/>
      <c r="H12" s="10"/>
      <c r="I12" s="10"/>
      <c r="J12" s="10"/>
      <c r="K12" s="10"/>
      <c r="N12" s="250" t="s">
        <v>129</v>
      </c>
      <c r="O12" s="250"/>
      <c r="P12" s="10"/>
      <c r="Q12" s="10"/>
      <c r="R12" s="10"/>
      <c r="S12" s="10"/>
      <c r="T12" s="10"/>
      <c r="U12" s="10"/>
      <c r="V12" s="10"/>
      <c r="W12" s="10"/>
      <c r="X12" s="10"/>
    </row>
    <row r="13" spans="1:36">
      <c r="A13" s="254" t="s">
        <v>130</v>
      </c>
      <c r="B13" s="11" t="s">
        <v>131</v>
      </c>
      <c r="C13" s="10"/>
      <c r="D13" s="10"/>
      <c r="E13" s="10"/>
      <c r="F13" s="10"/>
      <c r="G13" s="12"/>
      <c r="H13" s="10"/>
      <c r="I13" s="10"/>
      <c r="J13" s="10"/>
      <c r="K13" s="12"/>
      <c r="N13" s="254" t="s">
        <v>130</v>
      </c>
      <c r="O13" s="11" t="s">
        <v>131</v>
      </c>
      <c r="P13" s="10"/>
      <c r="Q13" s="10"/>
      <c r="R13" s="10"/>
      <c r="S13" s="10"/>
      <c r="T13" s="12"/>
      <c r="U13" s="10"/>
      <c r="V13" s="10"/>
      <c r="W13" s="10"/>
      <c r="X13" s="12"/>
    </row>
    <row r="14" spans="1:36">
      <c r="A14" s="250"/>
      <c r="B14" s="13" t="s">
        <v>132</v>
      </c>
      <c r="C14" s="10"/>
      <c r="D14" s="10"/>
      <c r="E14" s="10"/>
      <c r="F14" s="10"/>
      <c r="G14" s="12"/>
      <c r="H14" s="10"/>
      <c r="I14" s="10"/>
      <c r="J14" s="10"/>
      <c r="K14" s="12"/>
      <c r="N14" s="250"/>
      <c r="O14" s="13" t="s">
        <v>132</v>
      </c>
      <c r="P14" s="10"/>
      <c r="Q14" s="10"/>
      <c r="R14" s="10"/>
      <c r="S14" s="10"/>
      <c r="T14" s="12"/>
      <c r="U14" s="10"/>
      <c r="V14" s="10"/>
      <c r="W14" s="10"/>
      <c r="X14" s="12"/>
    </row>
    <row r="15" spans="1:36">
      <c r="A15" s="14" t="s">
        <v>133</v>
      </c>
      <c r="C15" s="15">
        <f>SUM(C8:C14)</f>
        <v>906.24374234234233</v>
      </c>
      <c r="D15" s="15">
        <f>SUM(D8:D14)</f>
        <v>906.24374234234233</v>
      </c>
      <c r="E15" s="15">
        <f t="shared" ref="E15:K15" si="1">SUM(E8:E14)</f>
        <v>906.24374234234233</v>
      </c>
      <c r="F15" s="15">
        <f t="shared" si="1"/>
        <v>0</v>
      </c>
      <c r="G15" s="15">
        <f t="shared" si="1"/>
        <v>0</v>
      </c>
      <c r="H15" s="15">
        <f t="shared" si="1"/>
        <v>647.84064864864854</v>
      </c>
      <c r="I15" s="15">
        <f t="shared" si="1"/>
        <v>709.08328828828814</v>
      </c>
      <c r="J15" s="15">
        <f t="shared" si="1"/>
        <v>663.62650450450451</v>
      </c>
      <c r="K15" s="15">
        <f t="shared" si="1"/>
        <v>668.84099099099092</v>
      </c>
      <c r="N15" s="14" t="s">
        <v>133</v>
      </c>
      <c r="P15" s="15">
        <f>SUM(P8:P14)</f>
        <v>63843.53829369368</v>
      </c>
      <c r="Q15" s="15">
        <f>SUM(Q8:Q14)</f>
        <v>63843.53829369368</v>
      </c>
      <c r="R15" s="15">
        <f t="shared" ref="R15:X15" si="2">SUM(R8:R14)</f>
        <v>66010.512066090218</v>
      </c>
      <c r="S15" s="15">
        <f t="shared" si="2"/>
        <v>0</v>
      </c>
      <c r="T15" s="15">
        <f t="shared" si="2"/>
        <v>0</v>
      </c>
      <c r="U15" s="15">
        <f t="shared" si="2"/>
        <v>56201.685199423569</v>
      </c>
      <c r="V15" s="15">
        <f t="shared" si="2"/>
        <v>59756.325570270259</v>
      </c>
      <c r="W15" s="15">
        <f t="shared" si="2"/>
        <v>58609.540827027027</v>
      </c>
      <c r="X15" s="15">
        <f t="shared" si="2"/>
        <v>60440.59205956701</v>
      </c>
    </row>
    <row r="17" spans="1:24" ht="18.75">
      <c r="A17" s="6" t="s">
        <v>134</v>
      </c>
      <c r="N17" s="6" t="s">
        <v>134</v>
      </c>
    </row>
    <row r="19" spans="1:24" ht="15" customHeight="1">
      <c r="A19" s="251" t="s">
        <v>120</v>
      </c>
      <c r="B19" s="251"/>
      <c r="C19" s="251" t="s">
        <v>148</v>
      </c>
      <c r="D19" s="251"/>
      <c r="E19" s="251"/>
      <c r="F19" s="251"/>
      <c r="G19" s="251"/>
      <c r="H19" s="251"/>
      <c r="I19" s="251"/>
      <c r="J19" s="251"/>
      <c r="K19" s="251"/>
      <c r="N19" s="251" t="s">
        <v>120</v>
      </c>
      <c r="O19" s="251"/>
      <c r="P19" s="251" t="s">
        <v>148</v>
      </c>
      <c r="Q19" s="251"/>
      <c r="R19" s="251"/>
      <c r="S19" s="251"/>
      <c r="T19" s="251"/>
      <c r="U19" s="251"/>
      <c r="V19" s="251"/>
      <c r="W19" s="251"/>
      <c r="X19" s="251"/>
    </row>
    <row r="20" spans="1:24">
      <c r="A20" s="239"/>
      <c r="B20" s="239"/>
      <c r="C20" s="9">
        <v>2000</v>
      </c>
      <c r="D20" s="9">
        <v>2005</v>
      </c>
      <c r="E20" s="9">
        <v>2010</v>
      </c>
      <c r="F20" s="9">
        <v>2012</v>
      </c>
      <c r="G20" s="9">
        <v>2013</v>
      </c>
      <c r="H20" s="9">
        <v>2015</v>
      </c>
      <c r="I20" s="9">
        <v>2018</v>
      </c>
      <c r="J20" s="9">
        <v>2019</v>
      </c>
      <c r="K20" s="9">
        <v>2020</v>
      </c>
      <c r="N20" s="239"/>
      <c r="O20" s="239"/>
      <c r="P20" s="9">
        <v>2000</v>
      </c>
      <c r="Q20" s="9">
        <v>2005</v>
      </c>
      <c r="R20" s="9">
        <v>2010</v>
      </c>
      <c r="S20" s="9">
        <v>2012</v>
      </c>
      <c r="T20" s="9">
        <v>2013</v>
      </c>
      <c r="U20" s="9">
        <v>2015</v>
      </c>
      <c r="V20" s="9">
        <v>2018</v>
      </c>
      <c r="W20" s="9">
        <v>2019</v>
      </c>
      <c r="X20" s="9">
        <v>2020</v>
      </c>
    </row>
    <row r="21" spans="1:24">
      <c r="A21" s="252" t="s">
        <v>138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N21" s="252" t="s">
        <v>123</v>
      </c>
      <c r="O21" s="253"/>
      <c r="P21" s="253"/>
      <c r="Q21" s="253"/>
      <c r="R21" s="253"/>
      <c r="S21" s="253"/>
      <c r="T21" s="253"/>
      <c r="U21" s="253"/>
      <c r="V21" s="253"/>
      <c r="W21" s="253"/>
      <c r="X21" s="253"/>
    </row>
    <row r="22" spans="1:24">
      <c r="A22" s="250" t="s">
        <v>124</v>
      </c>
      <c r="B22" s="250"/>
      <c r="C22" s="10">
        <f>C8*(1-$L$3)+C8*$L$3*AB7</f>
        <v>27.700654460277942</v>
      </c>
      <c r="D22" s="10">
        <f>D8*(1-$L$3)+D8*$L$3*AC7</f>
        <v>25.516510745797312</v>
      </c>
      <c r="E22" s="10">
        <f>E8*(1-$L$3)+E8*$L$3*AD7</f>
        <v>23.229434928240746</v>
      </c>
      <c r="F22" s="10">
        <f>F8</f>
        <v>0</v>
      </c>
      <c r="G22" s="10">
        <f>G8</f>
        <v>0</v>
      </c>
      <c r="H22" s="10">
        <f>H8*(1-$L$3)+H8*$L$3*AG7</f>
        <v>37.647200817989543</v>
      </c>
      <c r="I22" s="10">
        <f>I8*(1-$L$3)+I8*$L$3*AH7</f>
        <v>37.461229085035541</v>
      </c>
      <c r="J22" s="10">
        <f>J8*(1-$L$3)+J8*$L$3*AI7</f>
        <v>38.328620179176298</v>
      </c>
      <c r="K22" s="10">
        <f>K8*(1-$L$3)+K8*$L$3*AJ7</f>
        <v>38.187318602944153</v>
      </c>
      <c r="N22" s="250" t="s">
        <v>124</v>
      </c>
      <c r="O22" s="250"/>
      <c r="P22" s="10">
        <f>P8*(1-$L$3)+P8*$L$3*AB$7</f>
        <v>0</v>
      </c>
      <c r="Q22" s="10">
        <f t="shared" ref="Q22:X22" si="3">Q8*(1-$L$3)+Q8*$L$3*AC$7</f>
        <v>0</v>
      </c>
      <c r="R22" s="10">
        <f t="shared" si="3"/>
        <v>1907.0888652794556</v>
      </c>
      <c r="S22" s="10"/>
      <c r="T22" s="10"/>
      <c r="U22" s="10">
        <f>U8*(1-$L$3)+U8*$L$3*AG$7</f>
        <v>2710.6863998662734</v>
      </c>
      <c r="V22" s="10">
        <f t="shared" si="3"/>
        <v>3115.0564366094809</v>
      </c>
      <c r="W22" s="10">
        <f t="shared" si="3"/>
        <v>2917.147180442319</v>
      </c>
      <c r="X22" s="10">
        <f t="shared" si="3"/>
        <v>2805.2609309864524</v>
      </c>
    </row>
    <row r="23" spans="1:24">
      <c r="A23" s="254" t="s">
        <v>125</v>
      </c>
      <c r="B23" s="250"/>
      <c r="C23" s="10">
        <f t="shared" ref="C23:K23" si="4">C9*(1-$L$3)+C9*$L$3*AB7</f>
        <v>52.644282389093206</v>
      </c>
      <c r="D23" s="10">
        <f t="shared" si="4"/>
        <v>48.493381238062149</v>
      </c>
      <c r="E23" s="10">
        <f t="shared" si="4"/>
        <v>44.146860640241371</v>
      </c>
      <c r="F23" s="10">
        <f t="shared" si="4"/>
        <v>0</v>
      </c>
      <c r="G23" s="10">
        <f t="shared" si="4"/>
        <v>0</v>
      </c>
      <c r="H23" s="10">
        <f>H9*(1-$L$3)+H9*$L$3*AG7</f>
        <v>0</v>
      </c>
      <c r="I23" s="10">
        <f t="shared" si="4"/>
        <v>0.36562795189763181</v>
      </c>
      <c r="J23" s="10">
        <f t="shared" si="4"/>
        <v>0.73230697021992275</v>
      </c>
      <c r="K23" s="10">
        <f t="shared" si="4"/>
        <v>0</v>
      </c>
      <c r="N23" s="254" t="s">
        <v>125</v>
      </c>
      <c r="O23" s="250"/>
      <c r="P23" s="10">
        <f>P9*(1-$L$3)+P9*$L$3*AB$7</f>
        <v>5221.1239869607189</v>
      </c>
      <c r="Q23" s="10">
        <f t="shared" ref="Q23:X23" si="5">Q9*(1-$L$3)+Q9*$L$3*AC$7</f>
        <v>4809.4483294416186</v>
      </c>
      <c r="R23" s="10">
        <f t="shared" si="5"/>
        <v>4378.3716403270846</v>
      </c>
      <c r="S23" s="10"/>
      <c r="T23" s="10"/>
      <c r="U23" s="10">
        <f>U9*(1-$L$3)+U9*$L$3*AG$7</f>
        <v>4383.5380630316358</v>
      </c>
      <c r="V23" s="10">
        <f t="shared" si="5"/>
        <v>5038.8141995280021</v>
      </c>
      <c r="W23" s="10">
        <f t="shared" si="5"/>
        <v>4807.4390616307855</v>
      </c>
      <c r="X23" s="10">
        <f t="shared" si="5"/>
        <v>4978.2240991670878</v>
      </c>
    </row>
    <row r="24" spans="1:24">
      <c r="A24" s="250" t="s">
        <v>127</v>
      </c>
      <c r="B24" s="250"/>
      <c r="C24" s="10">
        <f t="shared" ref="C24:K24" si="6">C10*(1-$L$2)+C10*$L$2*AB7</f>
        <v>862.26281209963179</v>
      </c>
      <c r="D24" s="10">
        <f t="shared" si="6"/>
        <v>807.76773472275181</v>
      </c>
      <c r="E24" s="10">
        <f t="shared" si="6"/>
        <v>750.70446877636562</v>
      </c>
      <c r="F24" s="10">
        <f t="shared" si="6"/>
        <v>0</v>
      </c>
      <c r="G24" s="10">
        <f t="shared" si="6"/>
        <v>0</v>
      </c>
      <c r="H24" s="10">
        <f>H10*(1-$L$2)+H10*$L$2*AG7</f>
        <v>631.73036531840978</v>
      </c>
      <c r="I24" s="10">
        <f t="shared" si="6"/>
        <v>719.56419140257731</v>
      </c>
      <c r="J24" s="10">
        <f t="shared" si="6"/>
        <v>645.03497885382251</v>
      </c>
      <c r="K24" s="10">
        <f t="shared" si="6"/>
        <v>651.83793683681552</v>
      </c>
      <c r="N24" s="250" t="s">
        <v>127</v>
      </c>
      <c r="O24" s="250"/>
      <c r="P24" s="10">
        <f>P10*(1-$L$3)+P10*$L$3*AB$7</f>
        <v>61780.543034534843</v>
      </c>
      <c r="Q24" s="10">
        <f t="shared" ref="Q24:X24" si="7">Q10*(1-$L$3)+Q10*$L$3*AC$7</f>
        <v>56909.265175754408</v>
      </c>
      <c r="R24" s="10">
        <f t="shared" si="7"/>
        <v>51808.418689531012</v>
      </c>
      <c r="S24" s="10"/>
      <c r="T24" s="10"/>
      <c r="U24" s="10">
        <f>U10*(1-$L$3)+U10*$L$3*AG$7</f>
        <v>51427.676432766726</v>
      </c>
      <c r="V24" s="10">
        <f t="shared" si="7"/>
        <v>56666.589762688236</v>
      </c>
      <c r="W24" s="10">
        <f t="shared" si="7"/>
        <v>53129.432954499796</v>
      </c>
      <c r="X24" s="10">
        <f t="shared" si="7"/>
        <v>55034.933463663576</v>
      </c>
    </row>
    <row r="25" spans="1:24">
      <c r="A25" s="250" t="s">
        <v>141</v>
      </c>
      <c r="B25" s="250"/>
      <c r="C25" s="10">
        <f>C11</f>
        <v>0</v>
      </c>
      <c r="D25" s="10">
        <f t="shared" ref="D25:K25" si="8">D11</f>
        <v>0</v>
      </c>
      <c r="E25" s="10">
        <f>E11</f>
        <v>0</v>
      </c>
      <c r="F25" s="10">
        <f>F11</f>
        <v>0</v>
      </c>
      <c r="G25" s="10">
        <f t="shared" si="8"/>
        <v>0</v>
      </c>
      <c r="H25" s="10">
        <f t="shared" si="8"/>
        <v>0</v>
      </c>
      <c r="I25" s="10">
        <f t="shared" si="8"/>
        <v>0</v>
      </c>
      <c r="J25" s="10">
        <f t="shared" si="8"/>
        <v>0</v>
      </c>
      <c r="K25" s="10">
        <f t="shared" si="8"/>
        <v>0</v>
      </c>
      <c r="N25" s="250" t="s">
        <v>141</v>
      </c>
      <c r="O25" s="250"/>
      <c r="P25" s="10">
        <f t="shared" ref="P25:X25" si="9">P11</f>
        <v>0</v>
      </c>
      <c r="Q25" s="10">
        <f t="shared" si="9"/>
        <v>0</v>
      </c>
      <c r="R25" s="10">
        <f t="shared" si="9"/>
        <v>0</v>
      </c>
      <c r="S25" s="10"/>
      <c r="T25" s="10"/>
      <c r="U25" s="10">
        <f t="shared" si="9"/>
        <v>0</v>
      </c>
      <c r="V25" s="10">
        <f t="shared" si="9"/>
        <v>0</v>
      </c>
      <c r="W25" s="10">
        <f t="shared" si="9"/>
        <v>0</v>
      </c>
      <c r="X25" s="10">
        <f t="shared" si="9"/>
        <v>0</v>
      </c>
    </row>
    <row r="26" spans="1:24">
      <c r="A26" s="250" t="s">
        <v>129</v>
      </c>
      <c r="B26" s="250"/>
      <c r="C26" s="10"/>
      <c r="D26" s="10"/>
      <c r="E26" s="10"/>
      <c r="F26" s="10"/>
      <c r="G26" s="12"/>
      <c r="H26" s="12"/>
      <c r="I26" s="12"/>
      <c r="J26" s="12"/>
      <c r="K26" s="12"/>
      <c r="N26" s="250" t="s">
        <v>129</v>
      </c>
      <c r="O26" s="250"/>
      <c r="P26" s="10"/>
      <c r="Q26" s="10"/>
      <c r="R26" s="10"/>
      <c r="S26" s="10"/>
      <c r="T26" s="12"/>
      <c r="U26" s="12"/>
      <c r="V26" s="12"/>
      <c r="W26" s="12"/>
      <c r="X26" s="12"/>
    </row>
    <row r="27" spans="1:24">
      <c r="A27" s="254" t="s">
        <v>130</v>
      </c>
      <c r="B27" s="11" t="s">
        <v>131</v>
      </c>
      <c r="C27" s="10"/>
      <c r="D27" s="10"/>
      <c r="E27" s="10"/>
      <c r="F27" s="10"/>
      <c r="G27" s="12"/>
      <c r="H27" s="12"/>
      <c r="I27" s="12"/>
      <c r="J27" s="12"/>
      <c r="K27" s="12"/>
      <c r="N27" s="254" t="s">
        <v>130</v>
      </c>
      <c r="O27" s="11" t="s">
        <v>131</v>
      </c>
      <c r="P27" s="10"/>
      <c r="Q27" s="10"/>
      <c r="R27" s="10"/>
      <c r="S27" s="10"/>
      <c r="T27" s="12"/>
      <c r="U27" s="12"/>
      <c r="V27" s="12"/>
      <c r="W27" s="12"/>
      <c r="X27" s="12"/>
    </row>
    <row r="28" spans="1:24">
      <c r="A28" s="250"/>
      <c r="B28" s="13" t="s">
        <v>119</v>
      </c>
      <c r="C28" s="10"/>
      <c r="D28" s="10"/>
      <c r="E28" s="10"/>
      <c r="F28" s="10"/>
      <c r="G28" s="12"/>
      <c r="H28" s="12"/>
      <c r="I28" s="12"/>
      <c r="J28" s="12"/>
      <c r="K28" s="12"/>
      <c r="N28" s="250"/>
      <c r="O28" s="13" t="s">
        <v>119</v>
      </c>
      <c r="P28" s="10"/>
      <c r="Q28" s="10"/>
      <c r="R28" s="10"/>
      <c r="S28" s="10"/>
      <c r="T28" s="12"/>
      <c r="U28" s="12"/>
      <c r="V28" s="12"/>
      <c r="W28" s="12"/>
      <c r="X28" s="12"/>
    </row>
    <row r="31" spans="1:24">
      <c r="B31" s="17"/>
      <c r="C31" s="15"/>
      <c r="D31" s="15"/>
      <c r="E31" s="15"/>
      <c r="F31" s="15"/>
    </row>
    <row r="32" spans="1:24">
      <c r="B32" s="17"/>
      <c r="C32" s="15"/>
      <c r="D32" s="15"/>
      <c r="E32" s="15"/>
      <c r="F32" s="15"/>
    </row>
  </sheetData>
  <mergeCells count="36">
    <mergeCell ref="A27:A28"/>
    <mergeCell ref="A11:B11"/>
    <mergeCell ref="A12:B12"/>
    <mergeCell ref="A13:A14"/>
    <mergeCell ref="A19:B20"/>
    <mergeCell ref="A22:B22"/>
    <mergeCell ref="A23:B23"/>
    <mergeCell ref="A24:B24"/>
    <mergeCell ref="A25:B25"/>
    <mergeCell ref="A26:B26"/>
    <mergeCell ref="C19:K19"/>
    <mergeCell ref="A21:K21"/>
    <mergeCell ref="A5:B6"/>
    <mergeCell ref="C5:K5"/>
    <mergeCell ref="A7:K7"/>
    <mergeCell ref="A8:B8"/>
    <mergeCell ref="A9:B9"/>
    <mergeCell ref="A10:B10"/>
    <mergeCell ref="N5:O6"/>
    <mergeCell ref="P5:X5"/>
    <mergeCell ref="N7:X7"/>
    <mergeCell ref="N8:O8"/>
    <mergeCell ref="N9:O9"/>
    <mergeCell ref="N10:O10"/>
    <mergeCell ref="N11:O11"/>
    <mergeCell ref="N12:O12"/>
    <mergeCell ref="N13:N14"/>
    <mergeCell ref="N19:O20"/>
    <mergeCell ref="N25:O25"/>
    <mergeCell ref="N26:O26"/>
    <mergeCell ref="N27:N28"/>
    <mergeCell ref="P19:X19"/>
    <mergeCell ref="N21:X21"/>
    <mergeCell ref="N22:O22"/>
    <mergeCell ref="N23:O23"/>
    <mergeCell ref="N24:O24"/>
  </mergeCells>
  <dataValidations count="7">
    <dataValidation allowBlank="1" showInputMessage="1" showErrorMessage="1" prompt="Znamenají zpracovatelský průmysl a stavebnictví." sqref="A13:A14 A27:A28 N13:N14 N27:N28" xr:uid="{00000000-0002-0000-0800-000000000000}"/>
    <dataValidation allowBlank="1" showInputMessage="1" showErrorMessage="1" prompt="Průmyslová odvětví zapojená do Evropského systému emisního obchodování (EU-ETS), jsou-li opatření zaměřená na tato odvětví předvídána v rámci SEAP. " sqref="B14 B28 O14 O28" xr:uid="{00000000-0002-0000-0800-000001000000}"/>
    <dataValidation allowBlank="1" showInputMessage="1" showErrorMessage="1" prompt="Průmyslová odvětví nezapojená do Evropského systému emisního obchodování (EU-ETS), jsou-li opatření zaměřená na průmyslové odvětví předvídána v rámci SEAP." sqref="B13 B27 O13 O27" xr:uid="{00000000-0002-0000-0800-000002000000}"/>
    <dataValidation allowBlank="1" showInputMessage="1" showErrorMessage="1" prompt="Veřejné osvětlení, které vlastní nebo provozuje orgán místní samosprávy (např. pouliční osvětlení a semafory). Neobecní veřejné osvětlení je zahrnuto v sektoru „Terciární budovy, vybavení/zařízení“." sqref="A12:B12 A26:B26 N12:O12 N26:O26" xr:uid="{00000000-0002-0000-0800-000003000000}"/>
    <dataValidation allowBlank="1" showInputMessage="1" showErrorMessage="1" prompt="Budovy, které jsou primárně užívány jako obytné budovy. Do tohoto sektoru by mělo patřit sociální bydlení." sqref="A10:B11 A24:B25 N10:O11 N24:O25" xr:uid="{00000000-0002-0000-0800-000004000000}"/>
    <dataValidation allowBlank="1" showInputMessage="1" showErrorMessage="1" prompt="Budovy a zařízení terciárního sektoru (služeb), například kanceláře soukromých společností, banky, komerční a retailové činnosti, nemocnice atd. " sqref="A9:B9 A23:B23 N9:O9 N23:O23" xr:uid="{00000000-0002-0000-0800-000005000000}"/>
    <dataValidation allowBlank="1" showInputMessage="1" showErrorMessage="1" prompt="Budovy a zařízení ve vlastnictví orgánu místní samosprávy. Zařízeními se rozumí subjekty spotřebovávající energii, které nejsou budovami, jako jsou čističky odpadních vod." sqref="A8:B8 A22:B22 N8:O8 N22:O22" xr:uid="{00000000-0002-0000-0800-000006000000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7000000}">
          <x14:formula1>
            <xm:f>'EE Data'!$A$3:$A$40</xm:f>
          </x14:formula1>
          <xm:sqref>D1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13dbd0f-1fca-4959-b7ed-7625ecdd527e">
      <UserInfo>
        <DisplayName/>
        <AccountId xsi:nil="true"/>
        <AccountType/>
      </UserInfo>
    </SharedWithUsers>
    <TaxCatchAll xmlns="713dbd0f-1fca-4959-b7ed-7625ecdd527e" xsi:nil="true"/>
    <lcf76f155ced4ddcb4097134ff3c332f xmlns="012d7c7c-a965-4d0e-ad11-5214722bfad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316C3C6DE3A48870C43F3DA372C22" ma:contentTypeVersion="13" ma:contentTypeDescription="Create a new document." ma:contentTypeScope="" ma:versionID="e1fdfbc7ed342d16e5e42111197c10c3">
  <xsd:schema xmlns:xsd="http://www.w3.org/2001/XMLSchema" xmlns:xs="http://www.w3.org/2001/XMLSchema" xmlns:p="http://schemas.microsoft.com/office/2006/metadata/properties" xmlns:ns2="713dbd0f-1fca-4959-b7ed-7625ecdd527e" xmlns:ns3="012d7c7c-a965-4d0e-ad11-5214722bfad4" targetNamespace="http://schemas.microsoft.com/office/2006/metadata/properties" ma:root="true" ma:fieldsID="f6073ca09d712b0e10fb2a77175b7508" ns2:_="" ns3:_="">
    <xsd:import namespace="713dbd0f-1fca-4959-b7ed-7625ecdd527e"/>
    <xsd:import namespace="012d7c7c-a965-4d0e-ad11-5214722bfa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dbd0f-1fca-4959-b7ed-7625ecdd52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f5e833c-8f51-4e8f-97d1-b30f156afde1}" ma:internalName="TaxCatchAll" ma:showField="CatchAllData" ma:web="713dbd0f-1fca-4959-b7ed-7625ecdd52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d7c7c-a965-4d0e-ad11-5214722bfa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9DE283-3B4E-46E6-ACDB-5926AC5BCB39}"/>
</file>

<file path=customXml/itemProps2.xml><?xml version="1.0" encoding="utf-8"?>
<ds:datastoreItem xmlns:ds="http://schemas.openxmlformats.org/officeDocument/2006/customXml" ds:itemID="{176EC288-98AB-48CA-8FD3-B71939C7F904}"/>
</file>

<file path=customXml/itemProps3.xml><?xml version="1.0" encoding="utf-8"?>
<ds:datastoreItem xmlns:ds="http://schemas.openxmlformats.org/officeDocument/2006/customXml" ds:itemID="{A721BC4A-6428-4DC9-A399-14F11AA8C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Enviros, s.r.o.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Holásek</dc:creator>
  <cp:keywords/>
  <dc:description/>
  <cp:lastModifiedBy>Josef Dynka</cp:lastModifiedBy>
  <cp:revision/>
  <dcterms:created xsi:type="dcterms:W3CDTF">2022-02-21T12:49:09Z</dcterms:created>
  <dcterms:modified xsi:type="dcterms:W3CDTF">2023-01-05T06:42:25Z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0x010100416316C3C6DE3A48870C43F3DA372C22</vt:lpwstr>
  </property>
  <property fmtid="{D5CDD505-2E9C-101B-9397-08002B2CF9AE}" pid="3" name="Order">
    <vt:r8>6803200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